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omasz\Desktop\git_repo\algorithms\excel\ROZSZERZENIE\PR2015maj\ODPOWIEDZI\"/>
    </mc:Choice>
  </mc:AlternateContent>
  <xr:revisionPtr revIDLastSave="0" documentId="13_ncr:1_{260A6FE8-ABF3-48D4-B7F5-4514A92816B1}" xr6:coauthVersionLast="47" xr6:coauthVersionMax="47" xr10:uidLastSave="{00000000-0000-0000-0000-000000000000}"/>
  <bookViews>
    <workbookView xWindow="25695" yWindow="0" windowWidth="26010" windowHeight="20985" activeTab="2" xr2:uid="{00000000-000D-0000-FFFF-FFFF00000000}"/>
  </bookViews>
  <sheets>
    <sheet name="Arkusz2" sheetId="3" r:id="rId1"/>
    <sheet name="Arkusz4" sheetId="5" r:id="rId2"/>
    <sheet name="kraina" sheetId="2" r:id="rId3"/>
  </sheets>
  <definedNames>
    <definedName name="ExternalData_1" localSheetId="2" hidden="1">kraina!$A$1:$F$51</definedName>
  </definedNames>
  <calcPr calcId="191029"/>
  <pivotCaches>
    <pivotCache cacheId="5" r:id="rId4"/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O36" i="5"/>
  <c r="O33" i="5"/>
  <c r="O34" i="5"/>
  <c r="O35" i="5"/>
  <c r="O32" i="5"/>
  <c r="N26" i="5"/>
  <c r="N10" i="5"/>
  <c r="N17" i="5"/>
  <c r="N11" i="5"/>
  <c r="N18" i="5"/>
  <c r="N13" i="5"/>
  <c r="N19" i="5"/>
  <c r="N14" i="5"/>
  <c r="N27" i="5"/>
  <c r="N20" i="5"/>
  <c r="N28" i="5"/>
  <c r="N12" i="5"/>
  <c r="N21" i="5"/>
  <c r="N15" i="5"/>
  <c r="N22" i="5"/>
  <c r="N16" i="5"/>
  <c r="N23" i="5"/>
  <c r="N24" i="5"/>
  <c r="N25" i="5"/>
  <c r="U10" i="5"/>
  <c r="T10" i="5"/>
  <c r="V10" i="5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J47" i="2" l="1"/>
  <c r="U47" i="2" s="1"/>
  <c r="J41" i="2"/>
  <c r="U41" i="2" s="1"/>
  <c r="J50" i="2"/>
  <c r="U50" i="2" s="1"/>
  <c r="J26" i="2"/>
  <c r="U26" i="2" s="1"/>
  <c r="J48" i="2"/>
  <c r="U48" i="2" s="1"/>
  <c r="J35" i="2"/>
  <c r="U35" i="2" s="1"/>
  <c r="J40" i="2"/>
  <c r="U40" i="2" s="1"/>
  <c r="J23" i="2"/>
  <c r="U23" i="2" s="1"/>
  <c r="B31" i="2"/>
  <c r="J31" i="2" s="1"/>
  <c r="B46" i="2"/>
  <c r="J46" i="2" s="1"/>
  <c r="U46" i="2" s="1"/>
  <c r="B30" i="2"/>
  <c r="J30" i="2" s="1"/>
  <c r="B14" i="2"/>
  <c r="J14" i="2" s="1"/>
  <c r="B15" i="2"/>
  <c r="J15" i="2" s="1"/>
  <c r="B47" i="2"/>
  <c r="B50" i="2"/>
  <c r="B34" i="2"/>
  <c r="J34" i="2" s="1"/>
  <c r="B18" i="2"/>
  <c r="J18" i="2" s="1"/>
  <c r="B45" i="2"/>
  <c r="J45" i="2" s="1"/>
  <c r="B28" i="2"/>
  <c r="J28" i="2" s="1"/>
  <c r="B44" i="2"/>
  <c r="J44" i="2" s="1"/>
  <c r="B13" i="2"/>
  <c r="J13" i="2" s="1"/>
  <c r="B27" i="2"/>
  <c r="J27" i="2" s="1"/>
  <c r="B29" i="2"/>
  <c r="J29" i="2" s="1"/>
  <c r="B11" i="2"/>
  <c r="J11" i="2" s="1"/>
  <c r="B12" i="2"/>
  <c r="J12" i="2" s="1"/>
  <c r="B43" i="2"/>
  <c r="J43" i="2" s="1"/>
  <c r="B5" i="2"/>
  <c r="J5" i="2" s="1"/>
  <c r="B26" i="2"/>
  <c r="B8" i="2"/>
  <c r="B38" i="2"/>
  <c r="B2" i="2"/>
  <c r="J2" i="2" s="1"/>
  <c r="B36" i="2"/>
  <c r="J36" i="2" s="1"/>
  <c r="B20" i="2"/>
  <c r="J20" i="2" s="1"/>
  <c r="B4" i="2"/>
  <c r="J4" i="2" s="1"/>
  <c r="B10" i="2"/>
  <c r="J10" i="2" s="1"/>
  <c r="B24" i="2"/>
  <c r="J24" i="2" s="1"/>
  <c r="B39" i="2"/>
  <c r="J39" i="2" s="1"/>
  <c r="B6" i="2"/>
  <c r="J6" i="2" s="1"/>
  <c r="B37" i="2"/>
  <c r="J37" i="2" s="1"/>
  <c r="B51" i="2"/>
  <c r="J51" i="2" s="1"/>
  <c r="B35" i="2"/>
  <c r="B19" i="2"/>
  <c r="J19" i="2" s="1"/>
  <c r="B3" i="2"/>
  <c r="J3" i="2" s="1"/>
  <c r="B42" i="2"/>
  <c r="J42" i="2" s="1"/>
  <c r="B41" i="2"/>
  <c r="B23" i="2"/>
  <c r="B25" i="2"/>
  <c r="J25" i="2" s="1"/>
  <c r="B7" i="2"/>
  <c r="J7" i="2" s="1"/>
  <c r="B49" i="2"/>
  <c r="J49" i="2" s="1"/>
  <c r="B33" i="2"/>
  <c r="J33" i="2" s="1"/>
  <c r="U33" i="2" s="1"/>
  <c r="B17" i="2"/>
  <c r="J17" i="2" s="1"/>
  <c r="B9" i="2"/>
  <c r="J9" i="2" s="1"/>
  <c r="U9" i="2" s="1"/>
  <c r="B40" i="2"/>
  <c r="B22" i="2"/>
  <c r="J22" i="2" s="1"/>
  <c r="B21" i="2"/>
  <c r="J21" i="2" s="1"/>
  <c r="B48" i="2"/>
  <c r="B32" i="2"/>
  <c r="J32" i="2" s="1"/>
  <c r="B16" i="2"/>
  <c r="J16" i="2" s="1"/>
  <c r="U25" i="2" l="1"/>
  <c r="U11" i="2"/>
  <c r="U13" i="2"/>
  <c r="U34" i="2"/>
  <c r="U36" i="2"/>
  <c r="U42" i="2"/>
  <c r="U12" i="2"/>
  <c r="U27" i="2"/>
  <c r="K26" i="2"/>
  <c r="L26" i="2" s="1"/>
  <c r="M26" i="2" s="1"/>
  <c r="N26" i="2" s="1"/>
  <c r="O26" i="2" s="1"/>
  <c r="P26" i="2" s="1"/>
  <c r="Q26" i="2" s="1"/>
  <c r="R26" i="2" s="1"/>
  <c r="S26" i="2" s="1"/>
  <c r="T26" i="2" s="1"/>
  <c r="K47" i="2"/>
  <c r="L47" i="2" s="1"/>
  <c r="M47" i="2" s="1"/>
  <c r="N47" i="2" s="1"/>
  <c r="O47" i="2" s="1"/>
  <c r="P47" i="2" s="1"/>
  <c r="Q47" i="2" s="1"/>
  <c r="R47" i="2" s="1"/>
  <c r="S47" i="2" s="1"/>
  <c r="T47" i="2" s="1"/>
  <c r="K19" i="2"/>
  <c r="K40" i="2"/>
  <c r="L40" i="2" s="1"/>
  <c r="M40" i="2" s="1"/>
  <c r="N40" i="2" s="1"/>
  <c r="O40" i="2" s="1"/>
  <c r="P40" i="2" s="1"/>
  <c r="Q40" i="2" s="1"/>
  <c r="R40" i="2" s="1"/>
  <c r="S40" i="2" s="1"/>
  <c r="T40" i="2" s="1"/>
  <c r="K30" i="2"/>
  <c r="K43" i="2"/>
  <c r="L43" i="2" s="1"/>
  <c r="M43" i="2" s="1"/>
  <c r="N43" i="2" s="1"/>
  <c r="O43" i="2" s="1"/>
  <c r="P43" i="2" s="1"/>
  <c r="Q43" i="2" s="1"/>
  <c r="R43" i="2" s="1"/>
  <c r="S43" i="2" s="1"/>
  <c r="T43" i="2" s="1"/>
  <c r="K51" i="2"/>
  <c r="K23" i="2"/>
  <c r="L23" i="2" s="1"/>
  <c r="M23" i="2" s="1"/>
  <c r="N23" i="2" s="1"/>
  <c r="O23" i="2" s="1"/>
  <c r="P23" i="2" s="1"/>
  <c r="Q23" i="2" s="1"/>
  <c r="R23" i="2" s="1"/>
  <c r="S23" i="2" s="1"/>
  <c r="T23" i="2" s="1"/>
  <c r="K37" i="2"/>
  <c r="K27" i="2"/>
  <c r="L27" i="2" s="1"/>
  <c r="M27" i="2" s="1"/>
  <c r="N27" i="2" s="1"/>
  <c r="O27" i="2" s="1"/>
  <c r="P27" i="2" s="1"/>
  <c r="Q27" i="2" s="1"/>
  <c r="R27" i="2" s="1"/>
  <c r="S27" i="2" s="1"/>
  <c r="T27" i="2" s="1"/>
  <c r="K33" i="2"/>
  <c r="K3" i="2"/>
  <c r="K31" i="2"/>
  <c r="K17" i="2"/>
  <c r="K14" i="2"/>
  <c r="L14" i="2" s="1"/>
  <c r="M14" i="2" s="1"/>
  <c r="N14" i="2" s="1"/>
  <c r="O14" i="2" s="1"/>
  <c r="P14" i="2" s="1"/>
  <c r="Q14" i="2" s="1"/>
  <c r="R14" i="2" s="1"/>
  <c r="S14" i="2" s="1"/>
  <c r="T14" i="2" s="1"/>
  <c r="K16" i="2"/>
  <c r="K32" i="2"/>
  <c r="L32" i="2" s="1"/>
  <c r="M32" i="2" s="1"/>
  <c r="N32" i="2" s="1"/>
  <c r="O32" i="2" s="1"/>
  <c r="P32" i="2" s="1"/>
  <c r="Q32" i="2" s="1"/>
  <c r="R32" i="2" s="1"/>
  <c r="S32" i="2" s="1"/>
  <c r="T32" i="2" s="1"/>
  <c r="K12" i="2"/>
  <c r="L12" i="2" s="1"/>
  <c r="M12" i="2" s="1"/>
  <c r="N12" i="2" s="1"/>
  <c r="O12" i="2" s="1"/>
  <c r="P12" i="2" s="1"/>
  <c r="Q12" i="2" s="1"/>
  <c r="R12" i="2" s="1"/>
  <c r="S12" i="2" s="1"/>
  <c r="T12" i="2" s="1"/>
  <c r="K11" i="2"/>
  <c r="L11" i="2" s="1"/>
  <c r="M11" i="2" s="1"/>
  <c r="N11" i="2" s="1"/>
  <c r="O11" i="2" s="1"/>
  <c r="P11" i="2" s="1"/>
  <c r="Q11" i="2" s="1"/>
  <c r="R11" i="2" s="1"/>
  <c r="S11" i="2" s="1"/>
  <c r="T11" i="2" s="1"/>
  <c r="K21" i="2"/>
  <c r="K29" i="2"/>
  <c r="K22" i="2"/>
  <c r="L22" i="2" s="1"/>
  <c r="M22" i="2" s="1"/>
  <c r="N22" i="2" s="1"/>
  <c r="O22" i="2" s="1"/>
  <c r="P22" i="2" s="1"/>
  <c r="Q22" i="2" s="1"/>
  <c r="R22" i="2" s="1"/>
  <c r="S22" i="2" s="1"/>
  <c r="T22" i="2" s="1"/>
  <c r="K13" i="2"/>
  <c r="L13" i="2" s="1"/>
  <c r="M13" i="2" s="1"/>
  <c r="N13" i="2" s="1"/>
  <c r="O13" i="2" s="1"/>
  <c r="P13" i="2" s="1"/>
  <c r="Q13" i="2" s="1"/>
  <c r="R13" i="2" s="1"/>
  <c r="S13" i="2" s="1"/>
  <c r="T13" i="2" s="1"/>
  <c r="K24" i="2"/>
  <c r="K44" i="2"/>
  <c r="K35" i="2"/>
  <c r="L35" i="2" s="1"/>
  <c r="M35" i="2" s="1"/>
  <c r="N35" i="2" s="1"/>
  <c r="O35" i="2" s="1"/>
  <c r="P35" i="2" s="1"/>
  <c r="Q35" i="2" s="1"/>
  <c r="R35" i="2" s="1"/>
  <c r="S35" i="2" s="1"/>
  <c r="T35" i="2" s="1"/>
  <c r="K10" i="2"/>
  <c r="L10" i="2" s="1"/>
  <c r="M10" i="2" s="1"/>
  <c r="N10" i="2" s="1"/>
  <c r="O10" i="2" s="1"/>
  <c r="P10" i="2" s="1"/>
  <c r="Q10" i="2" s="1"/>
  <c r="R10" i="2" s="1"/>
  <c r="S10" i="2" s="1"/>
  <c r="T10" i="2" s="1"/>
  <c r="K28" i="2"/>
  <c r="L28" i="2" s="1"/>
  <c r="M28" i="2" s="1"/>
  <c r="N28" i="2" s="1"/>
  <c r="O28" i="2" s="1"/>
  <c r="P28" i="2" s="1"/>
  <c r="Q28" i="2" s="1"/>
  <c r="R28" i="2" s="1"/>
  <c r="S28" i="2" s="1"/>
  <c r="T28" i="2" s="1"/>
  <c r="K4" i="2"/>
  <c r="K20" i="2"/>
  <c r="K48" i="2"/>
  <c r="L48" i="2" s="1"/>
  <c r="M48" i="2" s="1"/>
  <c r="N48" i="2" s="1"/>
  <c r="O48" i="2" s="1"/>
  <c r="P48" i="2" s="1"/>
  <c r="Q48" i="2" s="1"/>
  <c r="R48" i="2" s="1"/>
  <c r="S48" i="2" s="1"/>
  <c r="T48" i="2" s="1"/>
  <c r="K36" i="2"/>
  <c r="L36" i="2" s="1"/>
  <c r="M36" i="2" s="1"/>
  <c r="N36" i="2" s="1"/>
  <c r="O36" i="2" s="1"/>
  <c r="P36" i="2" s="1"/>
  <c r="Q36" i="2" s="1"/>
  <c r="R36" i="2" s="1"/>
  <c r="S36" i="2" s="1"/>
  <c r="T36" i="2" s="1"/>
  <c r="K50" i="2"/>
  <c r="L50" i="2" s="1"/>
  <c r="M50" i="2" s="1"/>
  <c r="N50" i="2" s="1"/>
  <c r="O50" i="2" s="1"/>
  <c r="P50" i="2" s="1"/>
  <c r="Q50" i="2" s="1"/>
  <c r="R50" i="2" s="1"/>
  <c r="S50" i="2" s="1"/>
  <c r="T50" i="2" s="1"/>
  <c r="K41" i="2"/>
  <c r="L41" i="2" s="1"/>
  <c r="M41" i="2" s="1"/>
  <c r="N41" i="2" s="1"/>
  <c r="O41" i="2" s="1"/>
  <c r="P41" i="2" s="1"/>
  <c r="Q41" i="2" s="1"/>
  <c r="R41" i="2" s="1"/>
  <c r="S41" i="2" s="1"/>
  <c r="T41" i="2" s="1"/>
  <c r="K42" i="2"/>
  <c r="L42" i="2" s="1"/>
  <c r="M42" i="2" s="1"/>
  <c r="N42" i="2" s="1"/>
  <c r="O42" i="2" s="1"/>
  <c r="P42" i="2" s="1"/>
  <c r="Q42" i="2" s="1"/>
  <c r="R42" i="2" s="1"/>
  <c r="S42" i="2" s="1"/>
  <c r="T42" i="2" s="1"/>
  <c r="K5" i="2"/>
  <c r="K46" i="2"/>
  <c r="K6" i="2"/>
  <c r="K39" i="2"/>
  <c r="K9" i="2"/>
  <c r="L9" i="2" s="1"/>
  <c r="M9" i="2" s="1"/>
  <c r="N9" i="2" s="1"/>
  <c r="O9" i="2" s="1"/>
  <c r="P9" i="2" s="1"/>
  <c r="Q9" i="2" s="1"/>
  <c r="R9" i="2" s="1"/>
  <c r="S9" i="2" s="1"/>
  <c r="T9" i="2" s="1"/>
  <c r="K45" i="2"/>
  <c r="K49" i="2"/>
  <c r="L49" i="2" s="1"/>
  <c r="M49" i="2" s="1"/>
  <c r="N49" i="2" s="1"/>
  <c r="O49" i="2" s="1"/>
  <c r="P49" i="2" s="1"/>
  <c r="Q49" i="2" s="1"/>
  <c r="R49" i="2" s="1"/>
  <c r="S49" i="2" s="1"/>
  <c r="T49" i="2" s="1"/>
  <c r="K18" i="2"/>
  <c r="L18" i="2" s="1"/>
  <c r="M18" i="2" s="1"/>
  <c r="N18" i="2" s="1"/>
  <c r="O18" i="2" s="1"/>
  <c r="P18" i="2" s="1"/>
  <c r="Q18" i="2" s="1"/>
  <c r="R18" i="2" s="1"/>
  <c r="S18" i="2" s="1"/>
  <c r="T18" i="2" s="1"/>
  <c r="K7" i="2"/>
  <c r="L7" i="2" s="1"/>
  <c r="M7" i="2" s="1"/>
  <c r="N7" i="2" s="1"/>
  <c r="O7" i="2" s="1"/>
  <c r="P7" i="2" s="1"/>
  <c r="Q7" i="2" s="1"/>
  <c r="R7" i="2" s="1"/>
  <c r="S7" i="2" s="1"/>
  <c r="T7" i="2" s="1"/>
  <c r="K34" i="2"/>
  <c r="L34" i="2" s="1"/>
  <c r="M34" i="2" s="1"/>
  <c r="N34" i="2" s="1"/>
  <c r="O34" i="2" s="1"/>
  <c r="P34" i="2" s="1"/>
  <c r="Q34" i="2" s="1"/>
  <c r="R34" i="2" s="1"/>
  <c r="S34" i="2" s="1"/>
  <c r="T34" i="2" s="1"/>
  <c r="K25" i="2"/>
  <c r="L25" i="2" s="1"/>
  <c r="M25" i="2" s="1"/>
  <c r="N25" i="2" s="1"/>
  <c r="O25" i="2" s="1"/>
  <c r="P25" i="2" s="1"/>
  <c r="Q25" i="2" s="1"/>
  <c r="R25" i="2" s="1"/>
  <c r="S25" i="2" s="1"/>
  <c r="T25" i="2" s="1"/>
  <c r="K15" i="2"/>
  <c r="L15" i="2" s="1"/>
  <c r="M15" i="2" s="1"/>
  <c r="N15" i="2" s="1"/>
  <c r="O15" i="2" s="1"/>
  <c r="P15" i="2" s="1"/>
  <c r="Q15" i="2" s="1"/>
  <c r="R15" i="2" s="1"/>
  <c r="S15" i="2" s="1"/>
  <c r="T15" i="2" s="1"/>
  <c r="K2" i="2"/>
  <c r="L2" i="2" s="1"/>
  <c r="M2" i="2" s="1"/>
  <c r="N2" i="2" s="1"/>
  <c r="O2" i="2" s="1"/>
  <c r="P2" i="2" s="1"/>
  <c r="Q2" i="2" s="1"/>
  <c r="R2" i="2" s="1"/>
  <c r="S2" i="2" s="1"/>
  <c r="T2" i="2" s="1"/>
  <c r="J8" i="2"/>
  <c r="J38" i="2"/>
  <c r="U28" i="2" l="1"/>
  <c r="U43" i="2"/>
  <c r="U18" i="2"/>
  <c r="U10" i="2"/>
  <c r="U22" i="2"/>
  <c r="U32" i="2"/>
  <c r="U49" i="2"/>
  <c r="U15" i="2"/>
  <c r="U14" i="2"/>
  <c r="U7" i="2"/>
  <c r="U2" i="2"/>
  <c r="L4" i="2"/>
  <c r="L31" i="2"/>
  <c r="L45" i="2"/>
  <c r="U45" i="2" s="1"/>
  <c r="L17" i="2"/>
  <c r="U17" i="2" s="1"/>
  <c r="L37" i="2"/>
  <c r="L29" i="2"/>
  <c r="L21" i="2"/>
  <c r="L20" i="2"/>
  <c r="L33" i="2"/>
  <c r="L46" i="2"/>
  <c r="L30" i="2"/>
  <c r="L5" i="2"/>
  <c r="L16" i="2"/>
  <c r="L3" i="2"/>
  <c r="L44" i="2"/>
  <c r="L24" i="2"/>
  <c r="L39" i="2"/>
  <c r="L51" i="2"/>
  <c r="L6" i="2"/>
  <c r="L19" i="2"/>
  <c r="K38" i="2"/>
  <c r="L38" i="2" s="1"/>
  <c r="M38" i="2" s="1"/>
  <c r="N38" i="2" s="1"/>
  <c r="O38" i="2" s="1"/>
  <c r="P38" i="2" s="1"/>
  <c r="Q38" i="2" s="1"/>
  <c r="R38" i="2" s="1"/>
  <c r="S38" i="2" s="1"/>
  <c r="T38" i="2" s="1"/>
  <c r="K8" i="2"/>
  <c r="L8" i="2" s="1"/>
  <c r="M8" i="2" s="1"/>
  <c r="N8" i="2" s="1"/>
  <c r="O8" i="2" s="1"/>
  <c r="P8" i="2" s="1"/>
  <c r="Q8" i="2" s="1"/>
  <c r="R8" i="2" s="1"/>
  <c r="S8" i="2" s="1"/>
  <c r="T8" i="2" s="1"/>
  <c r="U39" i="2" l="1"/>
  <c r="U51" i="2"/>
  <c r="U8" i="2"/>
  <c r="U38" i="2"/>
  <c r="M4" i="2"/>
  <c r="N4" i="2" s="1"/>
  <c r="O4" i="2" s="1"/>
  <c r="P4" i="2" s="1"/>
  <c r="Q4" i="2" s="1"/>
  <c r="R4" i="2" s="1"/>
  <c r="S4" i="2" s="1"/>
  <c r="T4" i="2" s="1"/>
  <c r="M31" i="2"/>
  <c r="N31" i="2" s="1"/>
  <c r="O31" i="2" s="1"/>
  <c r="P31" i="2" s="1"/>
  <c r="Q31" i="2" s="1"/>
  <c r="R31" i="2" s="1"/>
  <c r="S31" i="2" s="1"/>
  <c r="T31" i="2" s="1"/>
  <c r="M30" i="2"/>
  <c r="M33" i="2"/>
  <c r="N33" i="2" s="1"/>
  <c r="O33" i="2" s="1"/>
  <c r="P33" i="2" s="1"/>
  <c r="Q33" i="2" s="1"/>
  <c r="R33" i="2" s="1"/>
  <c r="S33" i="2" s="1"/>
  <c r="T33" i="2" s="1"/>
  <c r="M44" i="2"/>
  <c r="M45" i="2"/>
  <c r="N45" i="2" s="1"/>
  <c r="O45" i="2" s="1"/>
  <c r="P45" i="2" s="1"/>
  <c r="Q45" i="2" s="1"/>
  <c r="R45" i="2" s="1"/>
  <c r="S45" i="2" s="1"/>
  <c r="T45" i="2" s="1"/>
  <c r="M51" i="2"/>
  <c r="N51" i="2" s="1"/>
  <c r="O51" i="2" s="1"/>
  <c r="P51" i="2" s="1"/>
  <c r="Q51" i="2" s="1"/>
  <c r="R51" i="2" s="1"/>
  <c r="S51" i="2" s="1"/>
  <c r="T51" i="2" s="1"/>
  <c r="M16" i="2"/>
  <c r="M39" i="2"/>
  <c r="N39" i="2" s="1"/>
  <c r="O39" i="2" s="1"/>
  <c r="P39" i="2" s="1"/>
  <c r="Q39" i="2" s="1"/>
  <c r="R39" i="2" s="1"/>
  <c r="S39" i="2" s="1"/>
  <c r="T39" i="2" s="1"/>
  <c r="M29" i="2"/>
  <c r="M24" i="2"/>
  <c r="N24" i="2" s="1"/>
  <c r="O24" i="2" s="1"/>
  <c r="P24" i="2" s="1"/>
  <c r="Q24" i="2" s="1"/>
  <c r="R24" i="2" s="1"/>
  <c r="S24" i="2" s="1"/>
  <c r="T24" i="2" s="1"/>
  <c r="M3" i="2"/>
  <c r="M46" i="2"/>
  <c r="N46" i="2" s="1"/>
  <c r="O46" i="2" s="1"/>
  <c r="P46" i="2" s="1"/>
  <c r="Q46" i="2" s="1"/>
  <c r="R46" i="2" s="1"/>
  <c r="S46" i="2" s="1"/>
  <c r="T46" i="2" s="1"/>
  <c r="M37" i="2"/>
  <c r="M19" i="2"/>
  <c r="M17" i="2"/>
  <c r="N17" i="2" s="1"/>
  <c r="O17" i="2" s="1"/>
  <c r="P17" i="2" s="1"/>
  <c r="Q17" i="2" s="1"/>
  <c r="R17" i="2" s="1"/>
  <c r="S17" i="2" s="1"/>
  <c r="T17" i="2" s="1"/>
  <c r="M5" i="2"/>
  <c r="M20" i="2"/>
  <c r="M21" i="2"/>
  <c r="M6" i="2"/>
  <c r="N6" i="2" s="1"/>
  <c r="O6" i="2" s="1"/>
  <c r="P6" i="2" s="1"/>
  <c r="Q6" i="2" s="1"/>
  <c r="R6" i="2" s="1"/>
  <c r="S6" i="2" s="1"/>
  <c r="T6" i="2" s="1"/>
  <c r="U20" i="2" l="1"/>
  <c r="U4" i="2"/>
  <c r="U24" i="2"/>
  <c r="U31" i="2"/>
  <c r="U6" i="2"/>
  <c r="N19" i="2"/>
  <c r="O19" i="2" s="1"/>
  <c r="P19" i="2" s="1"/>
  <c r="Q19" i="2" s="1"/>
  <c r="R19" i="2" s="1"/>
  <c r="S19" i="2" s="1"/>
  <c r="T19" i="2" s="1"/>
  <c r="N5" i="2"/>
  <c r="O5" i="2" s="1"/>
  <c r="P5" i="2" s="1"/>
  <c r="Q5" i="2" s="1"/>
  <c r="R5" i="2" s="1"/>
  <c r="S5" i="2" s="1"/>
  <c r="T5" i="2" s="1"/>
  <c r="N30" i="2"/>
  <c r="N21" i="2"/>
  <c r="N20" i="2"/>
  <c r="O20" i="2" s="1"/>
  <c r="P20" i="2" s="1"/>
  <c r="Q20" i="2" s="1"/>
  <c r="R20" i="2" s="1"/>
  <c r="S20" i="2" s="1"/>
  <c r="T20" i="2" s="1"/>
  <c r="N16" i="2"/>
  <c r="N29" i="2"/>
  <c r="O29" i="2" s="1"/>
  <c r="P29" i="2" s="1"/>
  <c r="Q29" i="2" s="1"/>
  <c r="R29" i="2" s="1"/>
  <c r="S29" i="2" s="1"/>
  <c r="T29" i="2" s="1"/>
  <c r="N44" i="2"/>
  <c r="N37" i="2"/>
  <c r="O37" i="2" s="1"/>
  <c r="P37" i="2" s="1"/>
  <c r="Q37" i="2" s="1"/>
  <c r="R37" i="2" s="1"/>
  <c r="S37" i="2" s="1"/>
  <c r="T37" i="2" s="1"/>
  <c r="N3" i="2"/>
  <c r="O3" i="2" s="1"/>
  <c r="P3" i="2" s="1"/>
  <c r="Q3" i="2" s="1"/>
  <c r="R3" i="2" s="1"/>
  <c r="S3" i="2" s="1"/>
  <c r="T3" i="2" s="1"/>
  <c r="U37" i="2" l="1"/>
  <c r="U19" i="2"/>
  <c r="U5" i="2"/>
  <c r="U3" i="2"/>
  <c r="U29" i="2"/>
  <c r="O21" i="2"/>
  <c r="O30" i="2"/>
  <c r="O16" i="2"/>
  <c r="P16" i="2" s="1"/>
  <c r="Q16" i="2" s="1"/>
  <c r="R16" i="2" s="1"/>
  <c r="S16" i="2" s="1"/>
  <c r="T16" i="2" s="1"/>
  <c r="O44" i="2"/>
  <c r="P44" i="2" l="1"/>
  <c r="Q44" i="2" s="1"/>
  <c r="R44" i="2" s="1"/>
  <c r="S44" i="2" s="1"/>
  <c r="T44" i="2" s="1"/>
  <c r="U44" i="2"/>
  <c r="U16" i="2"/>
  <c r="P30" i="2"/>
  <c r="Q30" i="2" s="1"/>
  <c r="R30" i="2" s="1"/>
  <c r="S30" i="2" s="1"/>
  <c r="T30" i="2" s="1"/>
  <c r="P21" i="2"/>
  <c r="Q21" i="2" s="1"/>
  <c r="R21" i="2" s="1"/>
  <c r="S21" i="2" s="1"/>
  <c r="T21" i="2" s="1"/>
  <c r="W35" i="2" s="1"/>
  <c r="U21" i="2" l="1"/>
  <c r="U30" i="2"/>
  <c r="W4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859A51-0E5D-4A0C-977A-D1BB0DD16B5C}" keepAlive="1" name="Zapytanie — kraina" description="Połączenie z zapytaniem „kraina” w skoroszycie." type="5" refreshedVersion="8" background="1" saveData="1">
    <dbPr connection="Provider=Microsoft.Mashup.OleDb.1;Data Source=$Workbook$;Location=kraina;Extended Properties=&quot;&quot;" command="SELECT * FROM [kraina]"/>
  </connection>
</connections>
</file>

<file path=xl/sharedStrings.xml><?xml version="1.0" encoding="utf-8"?>
<sst xmlns="http://schemas.openxmlformats.org/spreadsheetml/2006/main" count="180" uniqueCount="96">
  <si>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</si>
  <si>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</si>
  <si>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</si>
  <si>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</si>
  <si>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</si>
  <si>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</si>
  <si>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</si>
  <si>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</si>
  <si>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</si>
  <si>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</si>
  <si>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</si>
  <si>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</si>
  <si>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</si>
  <si>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</si>
  <si>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</si>
  <si>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</si>
  <si>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</si>
  <si>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</si>
  <si>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</si>
  <si>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</si>
  <si>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</si>
  <si>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</si>
  <si>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</si>
  <si>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</si>
  <si>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</si>
  <si>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</si>
  <si>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</si>
  <si>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</si>
  <si>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</si>
  <si>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</si>
  <si>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</si>
  <si>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</si>
  <si>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</si>
  <si>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</si>
  <si>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</si>
  <si>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</si>
  <si>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</si>
  <si>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</si>
  <si>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</si>
  <si>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</si>
  <si>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</si>
  <si>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</si>
  <si>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</si>
  <si>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</si>
  <si>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</si>
  <si>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</si>
  <si>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</si>
  <si>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</si>
  <si>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</si>
  <si>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</si>
  <si>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Województwo</t>
  </si>
  <si>
    <t>K2013</t>
  </si>
  <si>
    <t>M2013</t>
  </si>
  <si>
    <t>K2014</t>
  </si>
  <si>
    <t>M2014</t>
  </si>
  <si>
    <t>Region</t>
  </si>
  <si>
    <t>a)</t>
  </si>
  <si>
    <t>ROK 2013</t>
  </si>
  <si>
    <t>A</t>
  </si>
  <si>
    <t>B</t>
  </si>
  <si>
    <t>C</t>
  </si>
  <si>
    <t>D</t>
  </si>
  <si>
    <t>Ludnosc2013</t>
  </si>
  <si>
    <t>Etykiety wierszy</t>
  </si>
  <si>
    <t>Suma z K2013</t>
  </si>
  <si>
    <t>Suma końcowa</t>
  </si>
  <si>
    <t>Suma z M2013</t>
  </si>
  <si>
    <t>Suma z K2014</t>
  </si>
  <si>
    <t>Suma z M2014</t>
  </si>
  <si>
    <t>Suma z Ludnosc2013</t>
  </si>
  <si>
    <t>b)</t>
  </si>
  <si>
    <t>Ludnosc2014</t>
  </si>
  <si>
    <t>Kobiety</t>
  </si>
  <si>
    <t>Mezczyzni</t>
  </si>
  <si>
    <t>TEST</t>
  </si>
  <si>
    <t>Woj.</t>
  </si>
  <si>
    <t xml:space="preserve">Region </t>
  </si>
  <si>
    <t>Liczba</t>
  </si>
  <si>
    <t>Liczba w kraju</t>
  </si>
  <si>
    <t>Tempo</t>
  </si>
  <si>
    <t>Ludnosc2015</t>
  </si>
  <si>
    <t>Ludnosc2016</t>
  </si>
  <si>
    <t>Ludnosc2017</t>
  </si>
  <si>
    <t>Ludnosc2018</t>
  </si>
  <si>
    <t>Ludnosc2019</t>
  </si>
  <si>
    <t>Ludnosc2020</t>
  </si>
  <si>
    <t>Ludnosc2021</t>
  </si>
  <si>
    <t>Ludnosc2022</t>
  </si>
  <si>
    <t>Ludnosc2023</t>
  </si>
  <si>
    <t>Ludnosc2024</t>
  </si>
  <si>
    <t>Ludnosc2025</t>
  </si>
  <si>
    <t>Zad5.3</t>
  </si>
  <si>
    <t>Suma w 2025</t>
  </si>
  <si>
    <t>Najwiecej mieszkancow</t>
  </si>
  <si>
    <t>Przeludnienie</t>
  </si>
  <si>
    <t>Wojewodztwa z przeludnieniami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</si>
</sst>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0" fontId="0" fillId="2" borderId="1" xfId="0" applyNumberFormat="1" applyFont="1" applyFill="1" applyBorder="1"/>
  </cellXfs>
  <cellStyles count="1">
    <cellStyle name="Normalny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[zad5.xlsx]kraina!Tabela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ludności w poszczególnych regionach w 2013 roku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kraina!$X$7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kraina!$W$8:$W$12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kraina!$X$8:$X$12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E-4E6E-A2BF-4153887B3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301984"/>
        <c:axId val="2001311584"/>
      </c:barChart>
      <c:catAx>
        <c:axId val="20013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1311584"/>
        <c:crosses val="autoZero"/>
        <c:auto val="1"/>
        <c:lblAlgn val="ctr"/>
        <c:lblOffset val="100"/>
        <c:noMultiLvlLbl val="0"/>
      </c:catAx>
      <c:valAx>
        <c:axId val="20013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13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52550</xdr:colOff>
      <xdr:row>12</xdr:row>
      <xdr:rowOff>143554</xdr:rowOff>
    </xdr:from>
    <xdr:to>
      <xdr:col>29</xdr:col>
      <xdr:colOff>449468</xdr:colOff>
      <xdr:row>29</xdr:row>
      <xdr:rowOff>40423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331C731-58E6-7351-3219-7514B6822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z" refreshedDate="45362.462934374998" createdVersion="8" refreshedVersion="8" minRefreshableVersion="3" recordCount="50" xr:uid="{D5173FAB-22BE-49C3-952D-B2F9BD79FB86}">
  <cacheSource type="worksheet">
    <worksheetSource name="kraina"/>
  </cacheSource>
  <cacheFields count="7">
    <cacheField name="Województwo" numFmtId="0">
      <sharedItems/>
    </cacheField>
    <cacheField name="K2013" numFmtId="0">
      <sharedItems containsSemiMixedTypes="0" containsString="0" containsNumber="1" containsInteger="1" minValue="76648" maxValue="3997724"/>
    </cacheField>
    <cacheField name="M2013" numFmtId="0">
      <sharedItems containsSemiMixedTypes="0" containsString="0" containsNumber="1" containsInteger="1" minValue="81385" maxValue="3848394"/>
    </cacheField>
    <cacheField name="K2014" numFmtId="0">
      <sharedItems containsSemiMixedTypes="0" containsString="0" containsNumber="1" containsInteger="1" minValue="15339" maxValue="4339393"/>
    </cacheField>
    <cacheField name="M2014" numFmtId="0">
      <sharedItems containsSemiMixedTypes="0" containsString="0" containsNumber="1" containsInteger="1" minValue="14652" maxValue="4639643"/>
    </cacheField>
    <cacheField name="Region" numFmtId="0">
      <sharedItems count="4">
        <s v="D"/>
        <s v="C"/>
        <s v="A"/>
        <s v="B"/>
      </sharedItems>
    </cacheField>
    <cacheField name="Ludnosc2013" numFmtId="0">
      <sharedItems containsSemiMixedTypes="0" containsString="0" containsNumber="1" containsInteger="1" minValue="158033" maxValue="768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z" refreshedDate="45362.469632523149" createdVersion="8" refreshedVersion="8" minRefreshableVersion="3" recordCount="50" xr:uid="{CBD5355E-9F45-4B22-B044-AC168C54B85A}">
  <cacheSource type="worksheet">
    <worksheetSource name="kraina"/>
  </cacheSource>
  <cacheFields count="7">
    <cacheField name="Województwo" numFmtId="0">
      <sharedItems count="50">
        <s v="w01D"/>
        <s v="w02D"/>
        <s v="w03C"/>
        <s v="w04D"/>
        <s v="w05A"/>
        <s v="w06D"/>
        <s v="w07B"/>
        <s v="w08A"/>
        <s v="w09C"/>
        <s v="w10C"/>
        <s v="w11D"/>
        <s v="w12C"/>
        <s v="w13A"/>
        <s v="w14A"/>
        <s v="w15A"/>
        <s v="w16C"/>
        <s v="w17A"/>
        <s v="w18D"/>
        <s v="w19C"/>
        <s v="w20C"/>
        <s v="w21A"/>
        <s v="w22B"/>
        <s v="w23B"/>
        <s v="w24C"/>
        <s v="w25B"/>
        <s v="w26C"/>
        <s v="w27C"/>
        <s v="w28D"/>
        <s v="w29A"/>
        <s v="w30C"/>
        <s v="w31C"/>
        <s v="w32D"/>
        <s v="w33B"/>
        <s v="w34C"/>
        <s v="w35C"/>
        <s v="w36B"/>
        <s v="w37A"/>
        <s v="w38B"/>
        <s v="w39D"/>
        <s v="w40A"/>
        <s v="w41D"/>
        <s v="w42B"/>
        <s v="w43D"/>
        <s v="w44C"/>
        <s v="w45B"/>
        <s v="w46C"/>
        <s v="w47B"/>
        <s v="w48C"/>
        <s v="w49C"/>
        <s v="w50B"/>
      </sharedItems>
    </cacheField>
    <cacheField name="K2013" numFmtId="0">
      <sharedItems containsSemiMixedTypes="0" containsString="0" containsNumber="1" containsInteger="1" minValue="76648" maxValue="3997724"/>
    </cacheField>
    <cacheField name="M2013" numFmtId="0">
      <sharedItems containsSemiMixedTypes="0" containsString="0" containsNumber="1" containsInteger="1" minValue="81385" maxValue="3848394"/>
    </cacheField>
    <cacheField name="K2014" numFmtId="0">
      <sharedItems containsSemiMixedTypes="0" containsString="0" containsNumber="1" containsInteger="1" minValue="15339" maxValue="4339393"/>
    </cacheField>
    <cacheField name="M2014" numFmtId="0">
      <sharedItems containsSemiMixedTypes="0" containsString="0" containsNumber="1" containsInteger="1" minValue="14652" maxValue="4639643"/>
    </cacheField>
    <cacheField name="Region" numFmtId="0">
      <sharedItems/>
    </cacheField>
    <cacheField name="Ludnosc2013" numFmtId="0">
      <sharedItems containsSemiMixedTypes="0" containsString="0" containsNumber="1" containsInteger="1" minValue="158033" maxValue="768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01D"/>
    <n v="1415007"/>
    <n v="1397195"/>
    <n v="1499070"/>
    <n v="1481105"/>
    <x v="0"/>
    <n v="2812202"/>
  </r>
  <r>
    <s v="w02D"/>
    <n v="1711390"/>
    <n v="1641773"/>
    <n v="1522030"/>
    <n v="1618733"/>
    <x v="0"/>
    <n v="3353163"/>
  </r>
  <r>
    <s v="w03C"/>
    <n v="1165105"/>
    <n v="1278732"/>
    <n v="1299953"/>
    <n v="1191621"/>
    <x v="1"/>
    <n v="2443837"/>
  </r>
  <r>
    <s v="w04D"/>
    <n v="949065"/>
    <n v="1026050"/>
    <n v="688027"/>
    <n v="723233"/>
    <x v="0"/>
    <n v="1975115"/>
  </r>
  <r>
    <s v="w05A"/>
    <n v="2436107"/>
    <n v="2228622"/>
    <n v="1831600"/>
    <n v="1960624"/>
    <x v="2"/>
    <n v="4664729"/>
  </r>
  <r>
    <s v="w06D"/>
    <n v="1846928"/>
    <n v="1851433"/>
    <n v="2125113"/>
    <n v="2028635"/>
    <x v="0"/>
    <n v="3698361"/>
  </r>
  <r>
    <s v="w07B"/>
    <n v="3841577"/>
    <n v="3848394"/>
    <n v="3595975"/>
    <n v="3123039"/>
    <x v="3"/>
    <n v="7689971"/>
  </r>
  <r>
    <s v="w08A"/>
    <n v="679557"/>
    <n v="655500"/>
    <n v="1012012"/>
    <n v="1067022"/>
    <x v="2"/>
    <n v="1335057"/>
  </r>
  <r>
    <s v="w09C"/>
    <n v="1660998"/>
    <n v="1630345"/>
    <n v="1130119"/>
    <n v="1080238"/>
    <x v="1"/>
    <n v="3291343"/>
  </r>
  <r>
    <s v="w10C"/>
    <n v="1157622"/>
    <n v="1182345"/>
    <n v="830785"/>
    <n v="833779"/>
    <x v="1"/>
    <n v="2339967"/>
  </r>
  <r>
    <s v="w11D"/>
    <n v="1987047"/>
    <n v="1996208"/>
    <n v="2053892"/>
    <n v="1697247"/>
    <x v="0"/>
    <n v="3983255"/>
  </r>
  <r>
    <s v="w12C"/>
    <n v="3997724"/>
    <n v="3690756"/>
    <n v="4339393"/>
    <n v="4639643"/>
    <x v="1"/>
    <n v="7688480"/>
  </r>
  <r>
    <s v="w13A"/>
    <n v="996113"/>
    <n v="964279"/>
    <n v="1012487"/>
    <n v="1128940"/>
    <x v="2"/>
    <n v="1960392"/>
  </r>
  <r>
    <s v="w14A"/>
    <n v="1143634"/>
    <n v="1033836"/>
    <n v="909534"/>
    <n v="856349"/>
    <x v="2"/>
    <n v="2177470"/>
  </r>
  <r>
    <s v="w15A"/>
    <n v="2549276"/>
    <n v="2584751"/>
    <n v="2033079"/>
    <n v="2066918"/>
    <x v="2"/>
    <n v="5134027"/>
  </r>
  <r>
    <s v="w16C"/>
    <n v="1367212"/>
    <n v="1361389"/>
    <n v="1572320"/>
    <n v="1836258"/>
    <x v="1"/>
    <n v="2728601"/>
  </r>
  <r>
    <s v="w17A"/>
    <n v="2567464"/>
    <n v="2441857"/>
    <n v="1524132"/>
    <n v="1496810"/>
    <x v="2"/>
    <n v="5009321"/>
  </r>
  <r>
    <s v="w18D"/>
    <n v="1334060"/>
    <n v="1395231"/>
    <n v="578655"/>
    <n v="677663"/>
    <x v="0"/>
    <n v="2729291"/>
  </r>
  <r>
    <s v="w19C"/>
    <n v="2976209"/>
    <n v="3199665"/>
    <n v="1666477"/>
    <n v="1759240"/>
    <x v="1"/>
    <n v="6175874"/>
  </r>
  <r>
    <s v="w20C"/>
    <n v="1443351"/>
    <n v="1565539"/>
    <n v="1355276"/>
    <n v="1423414"/>
    <x v="1"/>
    <n v="3008890"/>
  </r>
  <r>
    <s v="w21A"/>
    <n v="2486640"/>
    <n v="2265936"/>
    <n v="297424"/>
    <n v="274759"/>
    <x v="2"/>
    <n v="4752576"/>
  </r>
  <r>
    <s v="w22B"/>
    <n v="685438"/>
    <n v="749124"/>
    <n v="2697677"/>
    <n v="2821550"/>
    <x v="3"/>
    <n v="1434562"/>
  </r>
  <r>
    <s v="w23B"/>
    <n v="2166753"/>
    <n v="2338698"/>
    <n v="1681433"/>
    <n v="1592443"/>
    <x v="3"/>
    <n v="4505451"/>
  </r>
  <r>
    <s v="w24C"/>
    <n v="643177"/>
    <n v="684187"/>
    <n v="796213"/>
    <n v="867904"/>
    <x v="1"/>
    <n v="1327364"/>
  </r>
  <r>
    <s v="w25B"/>
    <n v="450192"/>
    <n v="434755"/>
    <n v="1656446"/>
    <n v="1691000"/>
    <x v="3"/>
    <n v="884947"/>
  </r>
  <r>
    <s v="w26C"/>
    <n v="1037774"/>
    <n v="1113789"/>
    <n v="877464"/>
    <n v="990837"/>
    <x v="1"/>
    <n v="2151563"/>
  </r>
  <r>
    <s v="w27C"/>
    <n v="2351213"/>
    <n v="2358482"/>
    <n v="1098384"/>
    <n v="1121488"/>
    <x v="1"/>
    <n v="4709695"/>
  </r>
  <r>
    <s v="w28D"/>
    <n v="2613354"/>
    <n v="2837241"/>
    <n v="431144"/>
    <n v="434113"/>
    <x v="0"/>
    <n v="5450595"/>
  </r>
  <r>
    <s v="w29A"/>
    <n v="1859691"/>
    <n v="1844250"/>
    <n v="1460134"/>
    <n v="1585258"/>
    <x v="2"/>
    <n v="3703941"/>
  </r>
  <r>
    <s v="w30C"/>
    <n v="2478386"/>
    <n v="2562144"/>
    <n v="30035"/>
    <n v="29396"/>
    <x v="1"/>
    <n v="5040530"/>
  </r>
  <r>
    <s v="w31C"/>
    <n v="1938122"/>
    <n v="1816647"/>
    <n v="1602356"/>
    <n v="1875221"/>
    <x v="1"/>
    <n v="3754769"/>
  </r>
  <r>
    <s v="w32D"/>
    <n v="992523"/>
    <n v="1028501"/>
    <n v="1995446"/>
    <n v="1860524"/>
    <x v="0"/>
    <n v="2021024"/>
  </r>
  <r>
    <s v="w33B"/>
    <n v="2966291"/>
    <n v="2889963"/>
    <n v="462453"/>
    <n v="486354"/>
    <x v="3"/>
    <n v="5856254"/>
  </r>
  <r>
    <s v="w34C"/>
    <n v="76648"/>
    <n v="81385"/>
    <n v="1374708"/>
    <n v="1379567"/>
    <x v="1"/>
    <n v="158033"/>
  </r>
  <r>
    <s v="w35C"/>
    <n v="2574432"/>
    <n v="2409710"/>
    <n v="987486"/>
    <n v="999043"/>
    <x v="1"/>
    <n v="4984142"/>
  </r>
  <r>
    <s v="w36B"/>
    <n v="1778590"/>
    <n v="1874844"/>
    <n v="111191"/>
    <n v="117846"/>
    <x v="3"/>
    <n v="3653434"/>
  </r>
  <r>
    <s v="w37A"/>
    <n v="1506541"/>
    <n v="1414887"/>
    <n v="1216612"/>
    <n v="1166775"/>
    <x v="2"/>
    <n v="2921428"/>
  </r>
  <r>
    <s v="w38B"/>
    <n v="1598886"/>
    <n v="1687917"/>
    <n v="449788"/>
    <n v="427615"/>
    <x v="3"/>
    <n v="3286803"/>
  </r>
  <r>
    <s v="w39D"/>
    <n v="548989"/>
    <n v="514636"/>
    <n v="2770344"/>
    <n v="3187897"/>
    <x v="0"/>
    <n v="1063625"/>
  </r>
  <r>
    <s v="w40A"/>
    <n v="1175198"/>
    <n v="1095440"/>
    <n v="2657174"/>
    <n v="2491947"/>
    <x v="2"/>
    <n v="2270638"/>
  </r>
  <r>
    <s v="w41D"/>
    <n v="2115336"/>
    <n v="2202769"/>
    <n v="15339"/>
    <n v="14652"/>
    <x v="0"/>
    <n v="4318105"/>
  </r>
  <r>
    <s v="w42B"/>
    <n v="2346640"/>
    <n v="2197559"/>
    <n v="373470"/>
    <n v="353365"/>
    <x v="3"/>
    <n v="4544199"/>
  </r>
  <r>
    <s v="w43D"/>
    <n v="2548438"/>
    <n v="2577213"/>
    <n v="37986"/>
    <n v="37766"/>
    <x v="0"/>
    <n v="5125651"/>
  </r>
  <r>
    <s v="w44C"/>
    <n v="835495"/>
    <n v="837746"/>
    <n v="1106177"/>
    <n v="917781"/>
    <x v="1"/>
    <n v="1673241"/>
  </r>
  <r>
    <s v="w45B"/>
    <n v="1187448"/>
    <n v="1070426"/>
    <n v="1504608"/>
    <n v="1756990"/>
    <x v="3"/>
    <n v="2257874"/>
  </r>
  <r>
    <s v="w46C"/>
    <n v="140026"/>
    <n v="146354"/>
    <n v="2759991"/>
    <n v="2742120"/>
    <x v="1"/>
    <n v="286380"/>
  </r>
  <r>
    <s v="w47B"/>
    <n v="1198765"/>
    <n v="1304945"/>
    <n v="2786493"/>
    <n v="2602643"/>
    <x v="3"/>
    <n v="2503710"/>
  </r>
  <r>
    <s v="w48C"/>
    <n v="2619776"/>
    <n v="2749623"/>
    <n v="2888215"/>
    <n v="2800174"/>
    <x v="1"/>
    <n v="5369399"/>
  </r>
  <r>
    <s v="w49C"/>
    <n v="248398"/>
    <n v="268511"/>
    <n v="3110853"/>
    <n v="2986411"/>
    <x v="1"/>
    <n v="516909"/>
  </r>
  <r>
    <s v="w50B"/>
    <n v="2494207"/>
    <n v="2625207"/>
    <n v="1796293"/>
    <n v="1853602"/>
    <x v="3"/>
    <n v="51194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415007"/>
    <n v="1397195"/>
    <n v="1499070"/>
    <n v="1481105"/>
    <s v="D"/>
    <n v="2812202"/>
  </r>
  <r>
    <x v="1"/>
    <n v="1711390"/>
    <n v="1641773"/>
    <n v="1522030"/>
    <n v="1618733"/>
    <s v="D"/>
    <n v="3353163"/>
  </r>
  <r>
    <x v="2"/>
    <n v="1165105"/>
    <n v="1278732"/>
    <n v="1299953"/>
    <n v="1191621"/>
    <s v="C"/>
    <n v="2443837"/>
  </r>
  <r>
    <x v="3"/>
    <n v="949065"/>
    <n v="1026050"/>
    <n v="688027"/>
    <n v="723233"/>
    <s v="D"/>
    <n v="1975115"/>
  </r>
  <r>
    <x v="4"/>
    <n v="2436107"/>
    <n v="2228622"/>
    <n v="1831600"/>
    <n v="1960624"/>
    <s v="A"/>
    <n v="4664729"/>
  </r>
  <r>
    <x v="5"/>
    <n v="1846928"/>
    <n v="1851433"/>
    <n v="2125113"/>
    <n v="2028635"/>
    <s v="D"/>
    <n v="3698361"/>
  </r>
  <r>
    <x v="6"/>
    <n v="3841577"/>
    <n v="3848394"/>
    <n v="3595975"/>
    <n v="3123039"/>
    <s v="B"/>
    <n v="7689971"/>
  </r>
  <r>
    <x v="7"/>
    <n v="679557"/>
    <n v="655500"/>
    <n v="1012012"/>
    <n v="1067022"/>
    <s v="A"/>
    <n v="1335057"/>
  </r>
  <r>
    <x v="8"/>
    <n v="1660998"/>
    <n v="1630345"/>
    <n v="1130119"/>
    <n v="1080238"/>
    <s v="C"/>
    <n v="3291343"/>
  </r>
  <r>
    <x v="9"/>
    <n v="1157622"/>
    <n v="1182345"/>
    <n v="830785"/>
    <n v="833779"/>
    <s v="C"/>
    <n v="2339967"/>
  </r>
  <r>
    <x v="10"/>
    <n v="1987047"/>
    <n v="1996208"/>
    <n v="2053892"/>
    <n v="1697247"/>
    <s v="D"/>
    <n v="3983255"/>
  </r>
  <r>
    <x v="11"/>
    <n v="3997724"/>
    <n v="3690756"/>
    <n v="4339393"/>
    <n v="4639643"/>
    <s v="C"/>
    <n v="7688480"/>
  </r>
  <r>
    <x v="12"/>
    <n v="996113"/>
    <n v="964279"/>
    <n v="1012487"/>
    <n v="1128940"/>
    <s v="A"/>
    <n v="1960392"/>
  </r>
  <r>
    <x v="13"/>
    <n v="1143634"/>
    <n v="1033836"/>
    <n v="909534"/>
    <n v="856349"/>
    <s v="A"/>
    <n v="2177470"/>
  </r>
  <r>
    <x v="14"/>
    <n v="2549276"/>
    <n v="2584751"/>
    <n v="2033079"/>
    <n v="2066918"/>
    <s v="A"/>
    <n v="5134027"/>
  </r>
  <r>
    <x v="15"/>
    <n v="1367212"/>
    <n v="1361389"/>
    <n v="1572320"/>
    <n v="1836258"/>
    <s v="C"/>
    <n v="2728601"/>
  </r>
  <r>
    <x v="16"/>
    <n v="2567464"/>
    <n v="2441857"/>
    <n v="1524132"/>
    <n v="1496810"/>
    <s v="A"/>
    <n v="5009321"/>
  </r>
  <r>
    <x v="17"/>
    <n v="1334060"/>
    <n v="1395231"/>
    <n v="578655"/>
    <n v="677663"/>
    <s v="D"/>
    <n v="2729291"/>
  </r>
  <r>
    <x v="18"/>
    <n v="2976209"/>
    <n v="3199665"/>
    <n v="1666477"/>
    <n v="1759240"/>
    <s v="C"/>
    <n v="6175874"/>
  </r>
  <r>
    <x v="19"/>
    <n v="1443351"/>
    <n v="1565539"/>
    <n v="1355276"/>
    <n v="1423414"/>
    <s v="C"/>
    <n v="3008890"/>
  </r>
  <r>
    <x v="20"/>
    <n v="2486640"/>
    <n v="2265936"/>
    <n v="297424"/>
    <n v="274759"/>
    <s v="A"/>
    <n v="4752576"/>
  </r>
  <r>
    <x v="21"/>
    <n v="685438"/>
    <n v="749124"/>
    <n v="2697677"/>
    <n v="2821550"/>
    <s v="B"/>
    <n v="1434562"/>
  </r>
  <r>
    <x v="22"/>
    <n v="2166753"/>
    <n v="2338698"/>
    <n v="1681433"/>
    <n v="1592443"/>
    <s v="B"/>
    <n v="4505451"/>
  </r>
  <r>
    <x v="23"/>
    <n v="643177"/>
    <n v="684187"/>
    <n v="796213"/>
    <n v="867904"/>
    <s v="C"/>
    <n v="1327364"/>
  </r>
  <r>
    <x v="24"/>
    <n v="450192"/>
    <n v="434755"/>
    <n v="1656446"/>
    <n v="1691000"/>
    <s v="B"/>
    <n v="884947"/>
  </r>
  <r>
    <x v="25"/>
    <n v="1037774"/>
    <n v="1113789"/>
    <n v="877464"/>
    <n v="990837"/>
    <s v="C"/>
    <n v="2151563"/>
  </r>
  <r>
    <x v="26"/>
    <n v="2351213"/>
    <n v="2358482"/>
    <n v="1098384"/>
    <n v="1121488"/>
    <s v="C"/>
    <n v="4709695"/>
  </r>
  <r>
    <x v="27"/>
    <n v="2613354"/>
    <n v="2837241"/>
    <n v="431144"/>
    <n v="434113"/>
    <s v="D"/>
    <n v="5450595"/>
  </r>
  <r>
    <x v="28"/>
    <n v="1859691"/>
    <n v="1844250"/>
    <n v="1460134"/>
    <n v="1585258"/>
    <s v="A"/>
    <n v="3703941"/>
  </r>
  <r>
    <x v="29"/>
    <n v="2478386"/>
    <n v="2562144"/>
    <n v="30035"/>
    <n v="29396"/>
    <s v="C"/>
    <n v="5040530"/>
  </r>
  <r>
    <x v="30"/>
    <n v="1938122"/>
    <n v="1816647"/>
    <n v="1602356"/>
    <n v="1875221"/>
    <s v="C"/>
    <n v="3754769"/>
  </r>
  <r>
    <x v="31"/>
    <n v="992523"/>
    <n v="1028501"/>
    <n v="1995446"/>
    <n v="1860524"/>
    <s v="D"/>
    <n v="2021024"/>
  </r>
  <r>
    <x v="32"/>
    <n v="2966291"/>
    <n v="2889963"/>
    <n v="462453"/>
    <n v="486354"/>
    <s v="B"/>
    <n v="5856254"/>
  </r>
  <r>
    <x v="33"/>
    <n v="76648"/>
    <n v="81385"/>
    <n v="1374708"/>
    <n v="1379567"/>
    <s v="C"/>
    <n v="158033"/>
  </r>
  <r>
    <x v="34"/>
    <n v="2574432"/>
    <n v="2409710"/>
    <n v="987486"/>
    <n v="999043"/>
    <s v="C"/>
    <n v="4984142"/>
  </r>
  <r>
    <x v="35"/>
    <n v="1778590"/>
    <n v="1874844"/>
    <n v="111191"/>
    <n v="117846"/>
    <s v="B"/>
    <n v="3653434"/>
  </r>
  <r>
    <x v="36"/>
    <n v="1506541"/>
    <n v="1414887"/>
    <n v="1216612"/>
    <n v="1166775"/>
    <s v="A"/>
    <n v="2921428"/>
  </r>
  <r>
    <x v="37"/>
    <n v="1598886"/>
    <n v="1687917"/>
    <n v="449788"/>
    <n v="427615"/>
    <s v="B"/>
    <n v="3286803"/>
  </r>
  <r>
    <x v="38"/>
    <n v="548989"/>
    <n v="514636"/>
    <n v="2770344"/>
    <n v="3187897"/>
    <s v="D"/>
    <n v="1063625"/>
  </r>
  <r>
    <x v="39"/>
    <n v="1175198"/>
    <n v="1095440"/>
    <n v="2657174"/>
    <n v="2491947"/>
    <s v="A"/>
    <n v="2270638"/>
  </r>
  <r>
    <x v="40"/>
    <n v="2115336"/>
    <n v="2202769"/>
    <n v="15339"/>
    <n v="14652"/>
    <s v="D"/>
    <n v="4318105"/>
  </r>
  <r>
    <x v="41"/>
    <n v="2346640"/>
    <n v="2197559"/>
    <n v="373470"/>
    <n v="353365"/>
    <s v="B"/>
    <n v="4544199"/>
  </r>
  <r>
    <x v="42"/>
    <n v="2548438"/>
    <n v="2577213"/>
    <n v="37986"/>
    <n v="37766"/>
    <s v="D"/>
    <n v="5125651"/>
  </r>
  <r>
    <x v="43"/>
    <n v="835495"/>
    <n v="837746"/>
    <n v="1106177"/>
    <n v="917781"/>
    <s v="C"/>
    <n v="1673241"/>
  </r>
  <r>
    <x v="44"/>
    <n v="1187448"/>
    <n v="1070426"/>
    <n v="1504608"/>
    <n v="1756990"/>
    <s v="B"/>
    <n v="2257874"/>
  </r>
  <r>
    <x v="45"/>
    <n v="140026"/>
    <n v="146354"/>
    <n v="2759991"/>
    <n v="2742120"/>
    <s v="C"/>
    <n v="286380"/>
  </r>
  <r>
    <x v="46"/>
    <n v="1198765"/>
    <n v="1304945"/>
    <n v="2786493"/>
    <n v="2602643"/>
    <s v="B"/>
    <n v="2503710"/>
  </r>
  <r>
    <x v="47"/>
    <n v="2619776"/>
    <n v="2749623"/>
    <n v="2888215"/>
    <n v="2800174"/>
    <s v="C"/>
    <n v="5369399"/>
  </r>
  <r>
    <x v="48"/>
    <n v="248398"/>
    <n v="268511"/>
    <n v="3110853"/>
    <n v="2986411"/>
    <s v="C"/>
    <n v="516909"/>
  </r>
  <r>
    <x v="49"/>
    <n v="2494207"/>
    <n v="2625207"/>
    <n v="1796293"/>
    <n v="1853602"/>
    <s v="B"/>
    <n v="51194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7744E-153E-4504-95FB-32E4FA59E08A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Ludnosc2013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D5C7F-8C06-4BDF-90A6-150E81D712AB}" name="Tabela przestawna7" cacheId="1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E54" firstHeaderRow="0" firstDataRow="1" firstDataCol="1"/>
  <pivotFields count="7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K2014" fld="3" baseField="0" baseItem="0"/>
    <dataField name="Suma z K2013" fld="1" baseField="0" baseItem="0"/>
    <dataField name="Suma z M2014" fld="4" baseField="0" baseItem="0"/>
    <dataField name="Suma z M201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316BF-E325-4D60-99AC-FD75CC324F9D}" name="Tabela przestawna3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 rowHeaderCaption="Region">
  <location ref="W7:X12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Ludnosc2013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6DB202-9F6B-40BD-8426-B06BBF91BC16}" autoFormatId="16" applyNumberFormats="0" applyBorderFormats="0" applyFontFormats="0" applyPatternFormats="0" applyAlignmentFormats="0" applyWidthHeightFormats="0">
  <queryTableRefresh nextId="25" unboundColumnsRight="15">
    <queryTableFields count="21">
      <queryTableField id="1" name="Column1" tableColumnId="1"/>
      <queryTableField id="9" dataBound="0" tableColumnId="9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10" dataBound="0" tableColumnId="10"/>
      <queryTableField id="13" dataBound="0" tableColumnId="11"/>
      <queryTableField id="14" dataBound="0" tableColumnId="12"/>
      <queryTableField id="15" dataBound="0" tableColumnId="13"/>
      <queryTableField id="16" dataBound="0" tableColumnId="14"/>
      <queryTableField id="17" dataBound="0" tableColumnId="15"/>
      <queryTableField id="18" dataBound="0" tableColumnId="16"/>
      <queryTableField id="19" dataBound="0" tableColumnId="17"/>
      <queryTableField id="20" dataBound="0" tableColumnId="18"/>
      <queryTableField id="21" dataBound="0" tableColumnId="19"/>
      <queryTableField id="22" dataBound="0" tableColumnId="20"/>
      <queryTableField id="23" dataBound="0" tableColumnId="21"/>
      <queryTableField id="24" dataBound="0" tableColumnId="2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625CBA-B7F3-42CB-B497-0FF9CCC47495}" name="Tabela3" displayName="Tabela3" ref="N9:O28" totalsRowShown="0">
  <autoFilter ref="N9:O28" xr:uid="{41625CBA-B7F3-42CB-B497-0FF9CCC47495}"/>
  <sortState xmlns:xlrd2="http://schemas.microsoft.com/office/spreadsheetml/2017/richdata2" ref="N10:O28">
    <sortCondition ref="N9:N28"/>
  </sortState>
  <tableColumns count="2">
    <tableColumn id="1" xr3:uid="{46DDB7F1-AEC3-49FE-BD95-182A0AF8BBCD}" name="Region">
      <calculatedColumnFormula>MID(O10,4,1)</calculatedColumnFormula>
    </tableColumn>
    <tableColumn id="2" xr3:uid="{C000D895-89E4-4350-97A3-C16C6E1DBF74}" name="Woj.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6CFC2A-64C7-4328-8DF8-D50B40348F6A}" name="Tabela4" displayName="Tabela4" ref="N31:O37" totalsRowShown="0">
  <autoFilter ref="N31:O37" xr:uid="{DA6CFC2A-64C7-4328-8DF8-D50B40348F6A}"/>
  <tableColumns count="2">
    <tableColumn id="1" xr3:uid="{94ECDFD9-C4E2-4C2A-B1E9-65B392CCB88E}" name="Region "/>
    <tableColumn id="2" xr3:uid="{82F3FAD9-C014-4C3E-BBAB-C1728092374B}" name="Liczba">
      <calculatedColumnFormula>COUNTIF(Tabela3[Region],N32)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10C77D-5B29-44FE-BB62-86A9E120C00C}" name="kraina" displayName="kraina" ref="A1:U51" tableType="queryTable" totalsRowShown="0">
  <autoFilter ref="A1:U51" xr:uid="{E510C77D-5B29-44FE-BB62-86A9E120C00C}"/>
  <sortState xmlns:xlrd2="http://schemas.microsoft.com/office/spreadsheetml/2017/richdata2" ref="A2:T51">
    <sortCondition ref="A1:A51"/>
  </sortState>
  <tableColumns count="21">
    <tableColumn id="1" xr3:uid="{50F1C2BB-E935-4C6F-B1DA-786898D9106D}" uniqueName="1" name="Województwo" queryTableFieldId="1" dataDxfId="5"/>
    <tableColumn id="9" xr3:uid="{AE6A9A57-C696-4883-8B98-D3233EB46E39}" uniqueName="9" name="Tempo" queryTableFieldId="9" dataDxfId="3">
      <calculatedColumnFormula>ROUND(kraina[[#This Row],[Ludnosc2014]]/kraina[[#This Row],[Ludnosc2013]],4)</calculatedColumnFormula>
    </tableColumn>
    <tableColumn id="2" xr3:uid="{1DD607F8-17AF-4859-AB75-D4340A82ACFE}" uniqueName="2" name="K2013" queryTableFieldId="2"/>
    <tableColumn id="3" xr3:uid="{898DC1CD-CF40-46E6-9DAD-1A518A1A3580}" uniqueName="3" name="M2013" queryTableFieldId="3"/>
    <tableColumn id="4" xr3:uid="{0AA1CB15-D4A3-4D13-BBD1-B6DBF1948A00}" uniqueName="4" name="K2014" queryTableFieldId="4"/>
    <tableColumn id="5" xr3:uid="{1E5FBDAA-35DD-4870-A9B2-773218A2504A}" uniqueName="5" name="M2014" queryTableFieldId="5"/>
    <tableColumn id="6" xr3:uid="{D98E6CEB-0464-47E6-AA10-17E5088C6766}" uniqueName="6" name="Region" queryTableFieldId="6">
      <calculatedColumnFormula>MID(kraina[[#This Row],[Województwo]],4,1)</calculatedColumnFormula>
    </tableColumn>
    <tableColumn id="7" xr3:uid="{DDE11697-E383-4E0B-92AD-23869B9BAFFD}" uniqueName="7" name="Ludnosc2013" queryTableFieldId="7">
      <calculatedColumnFormula>SUM(kraina[[#This Row],[K2013]:[M2013]])</calculatedColumnFormula>
    </tableColumn>
    <tableColumn id="10" xr3:uid="{A9B0A844-E14A-46FB-9FFD-26D9AB274AC8}" uniqueName="10" name="Ludnosc2014" queryTableFieldId="10">
      <calculatedColumnFormula>SUM(kraina[[#This Row],[K2014]:[M2014]])</calculatedColumnFormula>
    </tableColumn>
    <tableColumn id="11" xr3:uid="{30FE9967-EB1D-4C9D-BBB9-AFFC38BE43DD}" uniqueName="11" name="Ludnosc2015" queryTableFieldId="13">
      <calculatedColumnFormula>INT(IF(kraina[[#This Row],[Ludnosc2014]]/$H2&gt;2,kraina[[#This Row],[Ludnosc2014]],kraina[[#This Row],[Ludnosc2014]]*$B2))</calculatedColumnFormula>
    </tableColumn>
    <tableColumn id="12" xr3:uid="{BE89EF18-99EF-410A-B19F-5444511A806B}" uniqueName="12" name="Ludnosc2016" queryTableFieldId="14"/>
    <tableColumn id="13" xr3:uid="{FBF1B570-EA5F-4933-954A-C4186706737D}" uniqueName="13" name="Ludnosc2017" queryTableFieldId="15"/>
    <tableColumn id="14" xr3:uid="{8DCAA229-FA8C-4292-8927-75EBDDD92ED3}" uniqueName="14" name="Ludnosc2018" queryTableFieldId="16"/>
    <tableColumn id="15" xr3:uid="{95F477BE-D312-4397-87E2-AF658696C3FB}" uniqueName="15" name="Ludnosc2019" queryTableFieldId="17"/>
    <tableColumn id="16" xr3:uid="{A19240C2-38B7-412E-8D72-0F525467E3EC}" uniqueName="16" name="Ludnosc2020" queryTableFieldId="18"/>
    <tableColumn id="17" xr3:uid="{048AAA06-D34D-46BC-8C52-92F0E124846B}" uniqueName="17" name="Ludnosc2021" queryTableFieldId="19"/>
    <tableColumn id="18" xr3:uid="{FECFA090-1568-43BB-8003-F04545F3690D}" uniqueName="18" name="Ludnosc2022" queryTableFieldId="20"/>
    <tableColumn id="19" xr3:uid="{88F1E48F-E7F9-4A49-853E-5ED2BDFB5CBC}" uniqueName="19" name="Ludnosc2023" queryTableFieldId="21"/>
    <tableColumn id="20" xr3:uid="{C6642C23-C995-4825-82E6-330F1207072A}" uniqueName="20" name="Ludnosc2024" queryTableFieldId="22"/>
    <tableColumn id="21" xr3:uid="{F3E0A379-6AC7-4C38-B432-5A704B898BEB}" uniqueName="21" name="Ludnosc2025" queryTableFieldId="23"/>
    <tableColumn id="22" xr3:uid="{C83AA39F-CE9C-4457-9D21-BB7A25943D6D}" uniqueName="22" name="Przeludnienie" queryTableFieldId="24">
      <calculatedColumnFormula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8CBC-16E9-4416-A4D3-76738A5F51D6}">
  <dimension ref="A3:B8"/>
  <sheetViews>
    <sheetView zoomScale="190" zoomScaleNormal="190" workbookViewId="0">
      <selection activeCell="B8" sqref="B8"/>
    </sheetView>
  </sheetViews>
  <sheetFormatPr defaultRowHeight="15" x14ac:dyDescent="0.25"/>
  <cols>
    <col min="1" max="1" width="17.7109375" bestFit="1" customWidth="1"/>
    <col min="2" max="2" width="19" bestFit="1" customWidth="1"/>
  </cols>
  <sheetData>
    <row r="3" spans="1:2" x14ac:dyDescent="0.25">
      <c r="A3" s="2" t="s">
        <v>63</v>
      </c>
      <c r="B3" t="s">
        <v>69</v>
      </c>
    </row>
    <row r="4" spans="1:2" x14ac:dyDescent="0.25">
      <c r="A4" s="3" t="s">
        <v>58</v>
      </c>
      <c r="B4" s="1">
        <v>33929579</v>
      </c>
    </row>
    <row r="5" spans="1:2" x14ac:dyDescent="0.25">
      <c r="A5" s="3" t="s">
        <v>59</v>
      </c>
      <c r="B5" s="1">
        <v>41736619</v>
      </c>
    </row>
    <row r="6" spans="1:2" x14ac:dyDescent="0.25">
      <c r="A6" s="3" t="s">
        <v>60</v>
      </c>
      <c r="B6" s="1">
        <v>57649017</v>
      </c>
    </row>
    <row r="7" spans="1:2" x14ac:dyDescent="0.25">
      <c r="A7" s="3" t="s">
        <v>61</v>
      </c>
      <c r="B7" s="1">
        <v>36530387</v>
      </c>
    </row>
    <row r="8" spans="1:2" x14ac:dyDescent="0.25">
      <c r="A8" s="3" t="s">
        <v>65</v>
      </c>
      <c r="B8" s="1">
        <v>169845602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97F4-0A1B-4821-89E0-F1327B89CA3D}">
  <dimension ref="A3:V54"/>
  <sheetViews>
    <sheetView topLeftCell="D11" zoomScale="130" zoomScaleNormal="130" workbookViewId="0">
      <selection activeCell="N40" sqref="N40"/>
    </sheetView>
  </sheetViews>
  <sheetFormatPr defaultRowHeight="15" x14ac:dyDescent="0.25"/>
  <cols>
    <col min="1" max="1" width="17.7109375" bestFit="1" customWidth="1"/>
    <col min="2" max="3" width="12.7109375" bestFit="1" customWidth="1"/>
    <col min="4" max="5" width="13.5703125" bestFit="1" customWidth="1"/>
    <col min="14" max="14" width="13.28515625" bestFit="1" customWidth="1"/>
  </cols>
  <sheetData>
    <row r="3" spans="1:22" x14ac:dyDescent="0.25">
      <c r="A3" s="2" t="s">
        <v>63</v>
      </c>
      <c r="B3" t="s">
        <v>67</v>
      </c>
      <c r="C3" t="s">
        <v>64</v>
      </c>
      <c r="D3" t="s">
        <v>68</v>
      </c>
      <c r="E3" t="s">
        <v>66</v>
      </c>
      <c r="F3" t="s">
        <v>72</v>
      </c>
      <c r="G3" t="s">
        <v>73</v>
      </c>
      <c r="H3" t="s">
        <v>74</v>
      </c>
    </row>
    <row r="4" spans="1:22" x14ac:dyDescent="0.25">
      <c r="A4" s="3" t="s">
        <v>0</v>
      </c>
      <c r="B4" s="1">
        <v>1499070</v>
      </c>
      <c r="C4" s="1">
        <v>1415007</v>
      </c>
      <c r="D4" s="1">
        <v>1481105</v>
      </c>
      <c r="E4" s="1">
        <v>1397195</v>
      </c>
      <c r="F4" t="b">
        <f>B4&gt;C4</f>
        <v>1</v>
      </c>
      <c r="G4" t="b">
        <f>D4&gt;E4</f>
        <v>1</v>
      </c>
      <c r="H4" t="b">
        <f>AND(F4,G4)</f>
        <v>1</v>
      </c>
    </row>
    <row r="5" spans="1:22" x14ac:dyDescent="0.25">
      <c r="A5" s="3" t="s">
        <v>1</v>
      </c>
      <c r="B5" s="1">
        <v>1522030</v>
      </c>
      <c r="C5" s="1">
        <v>1711390</v>
      </c>
      <c r="D5" s="1">
        <v>1618733</v>
      </c>
      <c r="E5" s="1">
        <v>1641773</v>
      </c>
      <c r="F5" t="b">
        <f t="shared" ref="F5:F54" si="0">B5&gt;C5</f>
        <v>0</v>
      </c>
      <c r="G5" t="b">
        <f t="shared" ref="G5:G54" si="1">D5&gt;E5</f>
        <v>0</v>
      </c>
      <c r="H5" t="b">
        <f t="shared" ref="H5:H54" si="2">AND(F5,G5)</f>
        <v>0</v>
      </c>
    </row>
    <row r="6" spans="1:22" x14ac:dyDescent="0.25">
      <c r="A6" s="3" t="s">
        <v>2</v>
      </c>
      <c r="B6" s="1">
        <v>1299953</v>
      </c>
      <c r="C6" s="1">
        <v>1165105</v>
      </c>
      <c r="D6" s="1">
        <v>1191621</v>
      </c>
      <c r="E6" s="1">
        <v>1278732</v>
      </c>
      <c r="F6" t="b">
        <f t="shared" si="0"/>
        <v>1</v>
      </c>
      <c r="G6" t="b">
        <f t="shared" si="1"/>
        <v>0</v>
      </c>
      <c r="H6" t="b">
        <f t="shared" si="2"/>
        <v>0</v>
      </c>
    </row>
    <row r="7" spans="1:22" x14ac:dyDescent="0.25">
      <c r="A7" s="3" t="s">
        <v>3</v>
      </c>
      <c r="B7" s="1">
        <v>688027</v>
      </c>
      <c r="C7" s="1">
        <v>949065</v>
      </c>
      <c r="D7" s="1">
        <v>723233</v>
      </c>
      <c r="E7" s="1">
        <v>1026050</v>
      </c>
      <c r="F7" t="b">
        <f t="shared" si="0"/>
        <v>0</v>
      </c>
      <c r="G7" t="b">
        <f t="shared" si="1"/>
        <v>0</v>
      </c>
      <c r="H7" t="b">
        <f t="shared" si="2"/>
        <v>0</v>
      </c>
    </row>
    <row r="8" spans="1:22" x14ac:dyDescent="0.25">
      <c r="A8" s="3" t="s">
        <v>4</v>
      </c>
      <c r="B8" s="1">
        <v>1831600</v>
      </c>
      <c r="C8" s="1">
        <v>2436107</v>
      </c>
      <c r="D8" s="1">
        <v>1960624</v>
      </c>
      <c r="E8" s="1">
        <v>2228622</v>
      </c>
      <c r="F8" t="b">
        <f t="shared" si="0"/>
        <v>0</v>
      </c>
      <c r="G8" t="b">
        <f t="shared" si="1"/>
        <v>0</v>
      </c>
      <c r="H8" t="b">
        <f t="shared" si="2"/>
        <v>0</v>
      </c>
    </row>
    <row r="9" spans="1:22" x14ac:dyDescent="0.25">
      <c r="A9" s="3" t="s">
        <v>5</v>
      </c>
      <c r="B9" s="1">
        <v>2125113</v>
      </c>
      <c r="C9" s="1">
        <v>1846928</v>
      </c>
      <c r="D9" s="1">
        <v>2028635</v>
      </c>
      <c r="E9" s="1">
        <v>1851433</v>
      </c>
      <c r="F9" t="b">
        <f t="shared" si="0"/>
        <v>1</v>
      </c>
      <c r="G9" t="b">
        <f t="shared" si="1"/>
        <v>1</v>
      </c>
      <c r="H9" t="b">
        <f t="shared" si="2"/>
        <v>1</v>
      </c>
      <c r="N9" t="s">
        <v>55</v>
      </c>
      <c r="O9" t="s">
        <v>75</v>
      </c>
    </row>
    <row r="10" spans="1:22" x14ac:dyDescent="0.25">
      <c r="A10" s="3" t="s">
        <v>6</v>
      </c>
      <c r="B10" s="1">
        <v>3595975</v>
      </c>
      <c r="C10" s="1">
        <v>3841577</v>
      </c>
      <c r="D10" s="1">
        <v>3123039</v>
      </c>
      <c r="E10" s="1">
        <v>3848394</v>
      </c>
      <c r="F10" t="b">
        <f t="shared" si="0"/>
        <v>0</v>
      </c>
      <c r="G10" t="b">
        <f t="shared" si="1"/>
        <v>0</v>
      </c>
      <c r="H10" t="b">
        <f t="shared" si="2"/>
        <v>0</v>
      </c>
      <c r="N10" t="str">
        <f>MID(O10,4,1)</f>
        <v>A</v>
      </c>
      <c r="O10" s="3" t="s">
        <v>7</v>
      </c>
      <c r="P10" s="1">
        <v>1499070</v>
      </c>
      <c r="Q10" s="1">
        <v>1415007</v>
      </c>
      <c r="R10" s="1">
        <v>1481105</v>
      </c>
      <c r="S10" s="1">
        <v>1397195</v>
      </c>
      <c r="T10" t="b">
        <f>P10&gt;Q10</f>
        <v>1</v>
      </c>
      <c r="U10" t="b">
        <f>R10&gt;S10</f>
        <v>1</v>
      </c>
      <c r="V10" t="b">
        <f>AND(T10,U10)</f>
        <v>1</v>
      </c>
    </row>
    <row r="11" spans="1:22" x14ac:dyDescent="0.25">
      <c r="A11" s="3" t="s">
        <v>7</v>
      </c>
      <c r="B11" s="1">
        <v>1012012</v>
      </c>
      <c r="C11" s="1">
        <v>679557</v>
      </c>
      <c r="D11" s="1">
        <v>1067022</v>
      </c>
      <c r="E11" s="1">
        <v>655500</v>
      </c>
      <c r="F11" t="b">
        <f t="shared" si="0"/>
        <v>1</v>
      </c>
      <c r="G11" t="b">
        <f t="shared" si="1"/>
        <v>1</v>
      </c>
      <c r="H11" t="b">
        <f t="shared" si="2"/>
        <v>1</v>
      </c>
      <c r="N11" t="str">
        <f>MID(O11,4,1)</f>
        <v>A</v>
      </c>
      <c r="O11" s="3" t="s">
        <v>12</v>
      </c>
      <c r="P11" s="1">
        <v>2125113</v>
      </c>
      <c r="Q11" s="1">
        <v>1846928</v>
      </c>
      <c r="R11" s="1">
        <v>2028635</v>
      </c>
      <c r="S11" s="1">
        <v>1851433</v>
      </c>
      <c r="T11" t="b">
        <v>1</v>
      </c>
      <c r="U11" t="b">
        <v>1</v>
      </c>
      <c r="V11" t="b">
        <v>1</v>
      </c>
    </row>
    <row r="12" spans="1:22" x14ac:dyDescent="0.25">
      <c r="A12" s="3" t="s">
        <v>8</v>
      </c>
      <c r="B12" s="1">
        <v>1130119</v>
      </c>
      <c r="C12" s="1">
        <v>1660998</v>
      </c>
      <c r="D12" s="1">
        <v>1080238</v>
      </c>
      <c r="E12" s="1">
        <v>1630345</v>
      </c>
      <c r="F12" t="b">
        <f t="shared" si="0"/>
        <v>0</v>
      </c>
      <c r="G12" t="b">
        <f t="shared" si="1"/>
        <v>0</v>
      </c>
      <c r="H12" t="b">
        <f t="shared" si="2"/>
        <v>0</v>
      </c>
      <c r="N12" t="str">
        <f>MID(O12,4,1)</f>
        <v>A</v>
      </c>
      <c r="O12" s="3" t="s">
        <v>39</v>
      </c>
      <c r="P12" s="1">
        <v>1012012</v>
      </c>
      <c r="Q12" s="1">
        <v>679557</v>
      </c>
      <c r="R12" s="1">
        <v>1067022</v>
      </c>
      <c r="S12" s="1">
        <v>655500</v>
      </c>
      <c r="T12" t="b">
        <v>1</v>
      </c>
      <c r="U12" t="b">
        <v>1</v>
      </c>
      <c r="V12" t="b">
        <v>1</v>
      </c>
    </row>
    <row r="13" spans="1:22" x14ac:dyDescent="0.25">
      <c r="A13" s="3" t="s">
        <v>9</v>
      </c>
      <c r="B13" s="1">
        <v>830785</v>
      </c>
      <c r="C13" s="1">
        <v>1157622</v>
      </c>
      <c r="D13" s="1">
        <v>833779</v>
      </c>
      <c r="E13" s="1">
        <v>1182345</v>
      </c>
      <c r="F13" t="b">
        <f t="shared" si="0"/>
        <v>0</v>
      </c>
      <c r="G13" t="b">
        <f t="shared" si="1"/>
        <v>0</v>
      </c>
      <c r="H13" t="b">
        <f t="shared" si="2"/>
        <v>0</v>
      </c>
      <c r="N13" t="str">
        <f>MID(O13,4,1)</f>
        <v>B</v>
      </c>
      <c r="O13" s="3" t="s">
        <v>21</v>
      </c>
      <c r="P13" s="1">
        <v>4339393</v>
      </c>
      <c r="Q13" s="1">
        <v>3997724</v>
      </c>
      <c r="R13" s="1">
        <v>4639643</v>
      </c>
      <c r="S13" s="1">
        <v>3690756</v>
      </c>
      <c r="T13" t="b">
        <v>1</v>
      </c>
      <c r="U13" t="b">
        <v>1</v>
      </c>
      <c r="V13" t="b">
        <v>1</v>
      </c>
    </row>
    <row r="14" spans="1:22" x14ac:dyDescent="0.25">
      <c r="A14" s="3" t="s">
        <v>10</v>
      </c>
      <c r="B14" s="1">
        <v>2053892</v>
      </c>
      <c r="C14" s="1">
        <v>1987047</v>
      </c>
      <c r="D14" s="1">
        <v>1697247</v>
      </c>
      <c r="E14" s="1">
        <v>1996208</v>
      </c>
      <c r="F14" t="b">
        <f t="shared" si="0"/>
        <v>1</v>
      </c>
      <c r="G14" t="b">
        <f t="shared" si="1"/>
        <v>0</v>
      </c>
      <c r="H14" t="b">
        <f t="shared" si="2"/>
        <v>0</v>
      </c>
      <c r="N14" t="str">
        <f>MID(O14,4,1)</f>
        <v>B</v>
      </c>
      <c r="O14" s="3" t="s">
        <v>24</v>
      </c>
      <c r="P14" s="1">
        <v>1012487</v>
      </c>
      <c r="Q14" s="1">
        <v>996113</v>
      </c>
      <c r="R14" s="1">
        <v>1128940</v>
      </c>
      <c r="S14" s="1">
        <v>964279</v>
      </c>
      <c r="T14" t="b">
        <v>1</v>
      </c>
      <c r="U14" t="b">
        <v>1</v>
      </c>
      <c r="V14" t="b">
        <v>1</v>
      </c>
    </row>
    <row r="15" spans="1:22" x14ac:dyDescent="0.25">
      <c r="A15" s="3" t="s">
        <v>11</v>
      </c>
      <c r="B15" s="1">
        <v>4339393</v>
      </c>
      <c r="C15" s="1">
        <v>3997724</v>
      </c>
      <c r="D15" s="1">
        <v>4639643</v>
      </c>
      <c r="E15" s="1">
        <v>3690756</v>
      </c>
      <c r="F15" t="b">
        <f t="shared" si="0"/>
        <v>1</v>
      </c>
      <c r="G15" t="b">
        <f t="shared" si="1"/>
        <v>1</v>
      </c>
      <c r="H15" t="b">
        <f t="shared" si="2"/>
        <v>1</v>
      </c>
      <c r="N15" t="str">
        <f>MID(O15,4,1)</f>
        <v>B</v>
      </c>
      <c r="O15" s="3" t="s">
        <v>44</v>
      </c>
      <c r="P15" s="1">
        <v>1572320</v>
      </c>
      <c r="Q15" s="1">
        <v>1367212</v>
      </c>
      <c r="R15" s="1">
        <v>1836258</v>
      </c>
      <c r="S15" s="1">
        <v>1361389</v>
      </c>
      <c r="T15" t="b">
        <v>1</v>
      </c>
      <c r="U15" t="b">
        <v>1</v>
      </c>
      <c r="V15" t="b">
        <v>1</v>
      </c>
    </row>
    <row r="16" spans="1:22" x14ac:dyDescent="0.25">
      <c r="A16" s="3" t="s">
        <v>12</v>
      </c>
      <c r="B16" s="1">
        <v>1012487</v>
      </c>
      <c r="C16" s="1">
        <v>996113</v>
      </c>
      <c r="D16" s="1">
        <v>1128940</v>
      </c>
      <c r="E16" s="1">
        <v>964279</v>
      </c>
      <c r="F16" t="b">
        <f t="shared" si="0"/>
        <v>1</v>
      </c>
      <c r="G16" t="b">
        <f t="shared" si="1"/>
        <v>1</v>
      </c>
      <c r="H16" t="b">
        <f t="shared" si="2"/>
        <v>1</v>
      </c>
      <c r="N16" t="str">
        <f>MID(O16,4,1)</f>
        <v>B</v>
      </c>
      <c r="O16" s="3" t="s">
        <v>46</v>
      </c>
      <c r="P16" s="1">
        <v>2697677</v>
      </c>
      <c r="Q16" s="1">
        <v>685438</v>
      </c>
      <c r="R16" s="1">
        <v>2821550</v>
      </c>
      <c r="S16" s="1">
        <v>749124</v>
      </c>
      <c r="T16" t="b">
        <v>1</v>
      </c>
      <c r="U16" t="b">
        <v>1</v>
      </c>
      <c r="V16" t="b">
        <v>1</v>
      </c>
    </row>
    <row r="17" spans="1:22" x14ac:dyDescent="0.25">
      <c r="A17" s="3" t="s">
        <v>13</v>
      </c>
      <c r="B17" s="1">
        <v>909534</v>
      </c>
      <c r="C17" s="1">
        <v>1143634</v>
      </c>
      <c r="D17" s="1">
        <v>856349</v>
      </c>
      <c r="E17" s="1">
        <v>1033836</v>
      </c>
      <c r="F17" t="b">
        <f t="shared" si="0"/>
        <v>0</v>
      </c>
      <c r="G17" t="b">
        <f t="shared" si="1"/>
        <v>0</v>
      </c>
      <c r="H17" t="b">
        <f t="shared" si="2"/>
        <v>0</v>
      </c>
      <c r="N17" t="str">
        <f>MID(O17,4,1)</f>
        <v>C</v>
      </c>
      <c r="O17" s="3" t="s">
        <v>11</v>
      </c>
      <c r="P17" s="1">
        <v>796213</v>
      </c>
      <c r="Q17" s="1">
        <v>643177</v>
      </c>
      <c r="R17" s="1">
        <v>867904</v>
      </c>
      <c r="S17" s="1">
        <v>684187</v>
      </c>
      <c r="T17" t="b">
        <v>1</v>
      </c>
      <c r="U17" t="b">
        <v>1</v>
      </c>
      <c r="V17" t="b">
        <v>1</v>
      </c>
    </row>
    <row r="18" spans="1:22" x14ac:dyDescent="0.25">
      <c r="A18" s="3" t="s">
        <v>14</v>
      </c>
      <c r="B18" s="1">
        <v>2033079</v>
      </c>
      <c r="C18" s="1">
        <v>2549276</v>
      </c>
      <c r="D18" s="1">
        <v>2066918</v>
      </c>
      <c r="E18" s="1">
        <v>2584751</v>
      </c>
      <c r="F18" t="b">
        <f t="shared" si="0"/>
        <v>0</v>
      </c>
      <c r="G18" t="b">
        <f t="shared" si="1"/>
        <v>0</v>
      </c>
      <c r="H18" t="b">
        <f t="shared" si="2"/>
        <v>0</v>
      </c>
      <c r="N18" t="str">
        <f>MID(O18,4,1)</f>
        <v>C</v>
      </c>
      <c r="O18" s="3" t="s">
        <v>15</v>
      </c>
      <c r="P18" s="1">
        <v>1656446</v>
      </c>
      <c r="Q18" s="1">
        <v>450192</v>
      </c>
      <c r="R18" s="1">
        <v>1691000</v>
      </c>
      <c r="S18" s="1">
        <v>434755</v>
      </c>
      <c r="T18" t="b">
        <v>1</v>
      </c>
      <c r="U18" t="b">
        <v>1</v>
      </c>
      <c r="V18" t="b">
        <v>1</v>
      </c>
    </row>
    <row r="19" spans="1:22" x14ac:dyDescent="0.25">
      <c r="A19" s="3" t="s">
        <v>15</v>
      </c>
      <c r="B19" s="1">
        <v>1572320</v>
      </c>
      <c r="C19" s="1">
        <v>1367212</v>
      </c>
      <c r="D19" s="1">
        <v>1836258</v>
      </c>
      <c r="E19" s="1">
        <v>1361389</v>
      </c>
      <c r="F19" t="b">
        <f t="shared" si="0"/>
        <v>1</v>
      </c>
      <c r="G19" t="b">
        <f t="shared" si="1"/>
        <v>1</v>
      </c>
      <c r="H19" t="b">
        <f t="shared" si="2"/>
        <v>1</v>
      </c>
      <c r="N19" t="str">
        <f>MID(O19,4,1)</f>
        <v>C</v>
      </c>
      <c r="O19" s="3" t="s">
        <v>23</v>
      </c>
      <c r="P19" s="1">
        <v>1995446</v>
      </c>
      <c r="Q19" s="1">
        <v>992523</v>
      </c>
      <c r="R19" s="1">
        <v>1860524</v>
      </c>
      <c r="S19" s="1">
        <v>1028501</v>
      </c>
      <c r="T19" t="b">
        <v>1</v>
      </c>
      <c r="U19" t="b">
        <v>1</v>
      </c>
      <c r="V19" t="b">
        <v>1</v>
      </c>
    </row>
    <row r="20" spans="1:22" x14ac:dyDescent="0.25">
      <c r="A20" s="3" t="s">
        <v>16</v>
      </c>
      <c r="B20" s="1">
        <v>1524132</v>
      </c>
      <c r="C20" s="1">
        <v>2567464</v>
      </c>
      <c r="D20" s="1">
        <v>1496810</v>
      </c>
      <c r="E20" s="1">
        <v>2441857</v>
      </c>
      <c r="F20" t="b">
        <f t="shared" si="0"/>
        <v>0</v>
      </c>
      <c r="G20" t="b">
        <f t="shared" si="1"/>
        <v>0</v>
      </c>
      <c r="H20" t="b">
        <f t="shared" si="2"/>
        <v>0</v>
      </c>
      <c r="N20" t="str">
        <f>MID(O20,4,1)</f>
        <v>C</v>
      </c>
      <c r="O20" s="3" t="s">
        <v>33</v>
      </c>
      <c r="P20" s="1">
        <v>1374708</v>
      </c>
      <c r="Q20" s="1">
        <v>76648</v>
      </c>
      <c r="R20" s="1">
        <v>1379567</v>
      </c>
      <c r="S20" s="1">
        <v>81385</v>
      </c>
      <c r="T20" t="b">
        <v>1</v>
      </c>
      <c r="U20" t="b">
        <v>1</v>
      </c>
      <c r="V20" t="b">
        <v>1</v>
      </c>
    </row>
    <row r="21" spans="1:22" x14ac:dyDescent="0.25">
      <c r="A21" s="3" t="s">
        <v>17</v>
      </c>
      <c r="B21" s="1">
        <v>578655</v>
      </c>
      <c r="C21" s="1">
        <v>1334060</v>
      </c>
      <c r="D21" s="1">
        <v>677663</v>
      </c>
      <c r="E21" s="1">
        <v>1395231</v>
      </c>
      <c r="F21" t="b">
        <f t="shared" si="0"/>
        <v>0</v>
      </c>
      <c r="G21" t="b">
        <f t="shared" si="1"/>
        <v>0</v>
      </c>
      <c r="H21" t="b">
        <f t="shared" si="2"/>
        <v>0</v>
      </c>
      <c r="N21" t="str">
        <f>MID(O21,4,1)</f>
        <v>C</v>
      </c>
      <c r="O21" s="3" t="s">
        <v>43</v>
      </c>
      <c r="P21" s="1">
        <v>2770344</v>
      </c>
      <c r="Q21" s="1">
        <v>548989</v>
      </c>
      <c r="R21" s="1">
        <v>3187897</v>
      </c>
      <c r="S21" s="1">
        <v>514636</v>
      </c>
      <c r="T21" t="b">
        <v>1</v>
      </c>
      <c r="U21" t="b">
        <v>1</v>
      </c>
      <c r="V21" t="b">
        <v>1</v>
      </c>
    </row>
    <row r="22" spans="1:22" x14ac:dyDescent="0.25">
      <c r="A22" s="3" t="s">
        <v>18</v>
      </c>
      <c r="B22" s="1">
        <v>1666477</v>
      </c>
      <c r="C22" s="1">
        <v>2976209</v>
      </c>
      <c r="D22" s="1">
        <v>1759240</v>
      </c>
      <c r="E22" s="1">
        <v>3199665</v>
      </c>
      <c r="F22" t="b">
        <f t="shared" si="0"/>
        <v>0</v>
      </c>
      <c r="G22" t="b">
        <f t="shared" si="1"/>
        <v>0</v>
      </c>
      <c r="H22" t="b">
        <f t="shared" si="2"/>
        <v>0</v>
      </c>
      <c r="N22" t="str">
        <f>MID(O22,4,1)</f>
        <v>C</v>
      </c>
      <c r="O22" s="3" t="s">
        <v>45</v>
      </c>
      <c r="P22" s="1">
        <v>2657174</v>
      </c>
      <c r="Q22" s="1">
        <v>1175198</v>
      </c>
      <c r="R22" s="1">
        <v>2491947</v>
      </c>
      <c r="S22" s="1">
        <v>1095440</v>
      </c>
      <c r="T22" t="b">
        <v>1</v>
      </c>
      <c r="U22" t="b">
        <v>1</v>
      </c>
      <c r="V22" t="b">
        <v>1</v>
      </c>
    </row>
    <row r="23" spans="1:22" x14ac:dyDescent="0.25">
      <c r="A23" s="3" t="s">
        <v>19</v>
      </c>
      <c r="B23" s="1">
        <v>1355276</v>
      </c>
      <c r="C23" s="1">
        <v>1443351</v>
      </c>
      <c r="D23" s="1">
        <v>1423414</v>
      </c>
      <c r="E23" s="1">
        <v>1565539</v>
      </c>
      <c r="F23" t="b">
        <f t="shared" si="0"/>
        <v>0</v>
      </c>
      <c r="G23" t="b">
        <f t="shared" si="1"/>
        <v>0</v>
      </c>
      <c r="H23" t="b">
        <f t="shared" si="2"/>
        <v>0</v>
      </c>
      <c r="N23" t="str">
        <f>MID(O23,4,1)</f>
        <v>C</v>
      </c>
      <c r="O23" s="3" t="s">
        <v>47</v>
      </c>
      <c r="P23" s="1">
        <v>1106177</v>
      </c>
      <c r="Q23" s="1">
        <v>835495</v>
      </c>
      <c r="R23" s="1">
        <v>917781</v>
      </c>
      <c r="S23" s="1">
        <v>837746</v>
      </c>
      <c r="T23" t="b">
        <v>1</v>
      </c>
      <c r="U23" t="b">
        <v>1</v>
      </c>
      <c r="V23" t="b">
        <v>1</v>
      </c>
    </row>
    <row r="24" spans="1:22" x14ac:dyDescent="0.25">
      <c r="A24" s="3" t="s">
        <v>20</v>
      </c>
      <c r="B24" s="1">
        <v>297424</v>
      </c>
      <c r="C24" s="1">
        <v>2486640</v>
      </c>
      <c r="D24" s="1">
        <v>274759</v>
      </c>
      <c r="E24" s="1">
        <v>2265936</v>
      </c>
      <c r="F24" t="b">
        <f t="shared" si="0"/>
        <v>0</v>
      </c>
      <c r="G24" t="b">
        <f t="shared" si="1"/>
        <v>0</v>
      </c>
      <c r="H24" t="b">
        <f t="shared" si="2"/>
        <v>0</v>
      </c>
      <c r="N24" t="str">
        <f>MID(O24,4,1)</f>
        <v>C</v>
      </c>
      <c r="O24" s="3" t="s">
        <v>48</v>
      </c>
      <c r="P24" s="1">
        <v>1504608</v>
      </c>
      <c r="Q24" s="1">
        <v>1187448</v>
      </c>
      <c r="R24" s="1">
        <v>1756990</v>
      </c>
      <c r="S24" s="1">
        <v>1070426</v>
      </c>
      <c r="T24" t="b">
        <v>1</v>
      </c>
      <c r="U24" t="b">
        <v>1</v>
      </c>
      <c r="V24" t="b">
        <v>1</v>
      </c>
    </row>
    <row r="25" spans="1:22" x14ac:dyDescent="0.25">
      <c r="A25" s="3" t="s">
        <v>21</v>
      </c>
      <c r="B25" s="1">
        <v>2697677</v>
      </c>
      <c r="C25" s="1">
        <v>685438</v>
      </c>
      <c r="D25" s="1">
        <v>2821550</v>
      </c>
      <c r="E25" s="1">
        <v>749124</v>
      </c>
      <c r="F25" t="b">
        <f t="shared" si="0"/>
        <v>1</v>
      </c>
      <c r="G25" t="b">
        <f t="shared" si="1"/>
        <v>1</v>
      </c>
      <c r="H25" t="b">
        <f t="shared" si="2"/>
        <v>1</v>
      </c>
      <c r="N25" t="str">
        <f>MID(O25,4,1)</f>
        <v>D</v>
      </c>
      <c r="O25" s="3" t="s">
        <v>0</v>
      </c>
      <c r="P25" s="1">
        <v>2759991</v>
      </c>
      <c r="Q25" s="1">
        <v>140026</v>
      </c>
      <c r="R25" s="1">
        <v>2742120</v>
      </c>
      <c r="S25" s="1">
        <v>146354</v>
      </c>
      <c r="T25" t="b">
        <v>1</v>
      </c>
      <c r="U25" t="b">
        <v>1</v>
      </c>
      <c r="V25" t="b">
        <v>1</v>
      </c>
    </row>
    <row r="26" spans="1:22" x14ac:dyDescent="0.25">
      <c r="A26" s="3" t="s">
        <v>22</v>
      </c>
      <c r="B26" s="1">
        <v>1681433</v>
      </c>
      <c r="C26" s="1">
        <v>2166753</v>
      </c>
      <c r="D26" s="1">
        <v>1592443</v>
      </c>
      <c r="E26" s="1">
        <v>2338698</v>
      </c>
      <c r="F26" t="b">
        <f t="shared" si="0"/>
        <v>0</v>
      </c>
      <c r="G26" t="b">
        <f t="shared" si="1"/>
        <v>0</v>
      </c>
      <c r="H26" t="b">
        <f t="shared" si="2"/>
        <v>0</v>
      </c>
      <c r="N26" t="str">
        <f>MID(O26,4,1)</f>
        <v>D</v>
      </c>
      <c r="O26" s="3" t="s">
        <v>5</v>
      </c>
      <c r="P26" s="1">
        <v>2786493</v>
      </c>
      <c r="Q26" s="1">
        <v>1198765</v>
      </c>
      <c r="R26" s="1">
        <v>2602643</v>
      </c>
      <c r="S26" s="1">
        <v>1304945</v>
      </c>
      <c r="T26" t="b">
        <v>1</v>
      </c>
      <c r="U26" t="b">
        <v>1</v>
      </c>
      <c r="V26" t="b">
        <v>1</v>
      </c>
    </row>
    <row r="27" spans="1:22" x14ac:dyDescent="0.25">
      <c r="A27" s="3" t="s">
        <v>23</v>
      </c>
      <c r="B27" s="1">
        <v>796213</v>
      </c>
      <c r="C27" s="1">
        <v>643177</v>
      </c>
      <c r="D27" s="1">
        <v>867904</v>
      </c>
      <c r="E27" s="1">
        <v>684187</v>
      </c>
      <c r="F27" t="b">
        <f t="shared" si="0"/>
        <v>1</v>
      </c>
      <c r="G27" t="b">
        <f t="shared" si="1"/>
        <v>1</v>
      </c>
      <c r="H27" t="b">
        <f t="shared" si="2"/>
        <v>1</v>
      </c>
      <c r="N27" t="str">
        <f>MID(O27,4,1)</f>
        <v>D</v>
      </c>
      <c r="O27" s="3" t="s">
        <v>31</v>
      </c>
      <c r="P27" s="1">
        <v>2888215</v>
      </c>
      <c r="Q27" s="1">
        <v>2619776</v>
      </c>
      <c r="R27" s="1">
        <v>2800174</v>
      </c>
      <c r="S27" s="1">
        <v>2749623</v>
      </c>
      <c r="T27" t="b">
        <v>1</v>
      </c>
      <c r="U27" t="b">
        <v>1</v>
      </c>
      <c r="V27" t="b">
        <v>1</v>
      </c>
    </row>
    <row r="28" spans="1:22" x14ac:dyDescent="0.25">
      <c r="A28" s="3" t="s">
        <v>24</v>
      </c>
      <c r="B28" s="1">
        <v>1656446</v>
      </c>
      <c r="C28" s="1">
        <v>450192</v>
      </c>
      <c r="D28" s="1">
        <v>1691000</v>
      </c>
      <c r="E28" s="1">
        <v>434755</v>
      </c>
      <c r="F28" t="b">
        <f t="shared" si="0"/>
        <v>1</v>
      </c>
      <c r="G28" t="b">
        <f t="shared" si="1"/>
        <v>1</v>
      </c>
      <c r="H28" t="b">
        <f t="shared" si="2"/>
        <v>1</v>
      </c>
      <c r="N28" t="str">
        <f>MID(O28,4,1)</f>
        <v>D</v>
      </c>
      <c r="O28" s="3" t="s">
        <v>38</v>
      </c>
      <c r="P28" s="1">
        <v>3110853</v>
      </c>
      <c r="Q28" s="1">
        <v>248398</v>
      </c>
      <c r="R28" s="1">
        <v>2986411</v>
      </c>
      <c r="S28" s="1">
        <v>268511</v>
      </c>
      <c r="T28" t="b">
        <v>1</v>
      </c>
      <c r="U28" t="b">
        <v>1</v>
      </c>
      <c r="V28" t="b">
        <v>1</v>
      </c>
    </row>
    <row r="29" spans="1:22" x14ac:dyDescent="0.25">
      <c r="A29" s="3" t="s">
        <v>25</v>
      </c>
      <c r="B29" s="1">
        <v>877464</v>
      </c>
      <c r="C29" s="1">
        <v>1037774</v>
      </c>
      <c r="D29" s="1">
        <v>990837</v>
      </c>
      <c r="E29" s="1">
        <v>1113789</v>
      </c>
      <c r="F29" t="b">
        <f t="shared" si="0"/>
        <v>0</v>
      </c>
      <c r="G29" t="b">
        <f t="shared" si="1"/>
        <v>0</v>
      </c>
      <c r="H29" t="b">
        <f t="shared" si="2"/>
        <v>0</v>
      </c>
    </row>
    <row r="30" spans="1:22" x14ac:dyDescent="0.25">
      <c r="A30" s="3" t="s">
        <v>26</v>
      </c>
      <c r="B30" s="1">
        <v>1098384</v>
      </c>
      <c r="C30" s="1">
        <v>2351213</v>
      </c>
      <c r="D30" s="1">
        <v>1121488</v>
      </c>
      <c r="E30" s="1">
        <v>2358482</v>
      </c>
      <c r="F30" t="b">
        <f t="shared" si="0"/>
        <v>0</v>
      </c>
      <c r="G30" t="b">
        <f t="shared" si="1"/>
        <v>0</v>
      </c>
      <c r="H30" t="b">
        <f t="shared" si="2"/>
        <v>0</v>
      </c>
      <c r="N30" t="s">
        <v>70</v>
      </c>
    </row>
    <row r="31" spans="1:22" x14ac:dyDescent="0.25">
      <c r="A31" s="3" t="s">
        <v>27</v>
      </c>
      <c r="B31" s="1">
        <v>431144</v>
      </c>
      <c r="C31" s="1">
        <v>2613354</v>
      </c>
      <c r="D31" s="1">
        <v>434113</v>
      </c>
      <c r="E31" s="1">
        <v>2837241</v>
      </c>
      <c r="F31" t="b">
        <f t="shared" si="0"/>
        <v>0</v>
      </c>
      <c r="G31" t="b">
        <f t="shared" si="1"/>
        <v>0</v>
      </c>
      <c r="H31" t="b">
        <f t="shared" si="2"/>
        <v>0</v>
      </c>
      <c r="N31" t="s">
        <v>76</v>
      </c>
      <c r="O31" t="s">
        <v>77</v>
      </c>
    </row>
    <row r="32" spans="1:22" x14ac:dyDescent="0.25">
      <c r="A32" s="3" t="s">
        <v>28</v>
      </c>
      <c r="B32" s="1">
        <v>1460134</v>
      </c>
      <c r="C32" s="1">
        <v>1859691</v>
      </c>
      <c r="D32" s="1">
        <v>1585258</v>
      </c>
      <c r="E32" s="1">
        <v>1844250</v>
      </c>
      <c r="F32" t="b">
        <f t="shared" si="0"/>
        <v>0</v>
      </c>
      <c r="G32" t="b">
        <f t="shared" si="1"/>
        <v>0</v>
      </c>
      <c r="H32" t="b">
        <f t="shared" si="2"/>
        <v>0</v>
      </c>
      <c r="N32" t="s">
        <v>58</v>
      </c>
      <c r="O32">
        <f>COUNTIF(Tabela3[Region],N32)</f>
        <v>3</v>
      </c>
    </row>
    <row r="33" spans="1:15" x14ac:dyDescent="0.25">
      <c r="A33" s="3" t="s">
        <v>29</v>
      </c>
      <c r="B33" s="1">
        <v>30035</v>
      </c>
      <c r="C33" s="1">
        <v>2478386</v>
      </c>
      <c r="D33" s="1">
        <v>29396</v>
      </c>
      <c r="E33" s="1">
        <v>2562144</v>
      </c>
      <c r="F33" t="b">
        <f t="shared" si="0"/>
        <v>0</v>
      </c>
      <c r="G33" t="b">
        <f t="shared" si="1"/>
        <v>0</v>
      </c>
      <c r="H33" t="b">
        <f t="shared" si="2"/>
        <v>0</v>
      </c>
      <c r="N33" t="s">
        <v>59</v>
      </c>
      <c r="O33">
        <f>COUNTIF(Tabela3[Region],N33)</f>
        <v>4</v>
      </c>
    </row>
    <row r="34" spans="1:15" x14ac:dyDescent="0.25">
      <c r="A34" s="3" t="s">
        <v>30</v>
      </c>
      <c r="B34" s="1">
        <v>1602356</v>
      </c>
      <c r="C34" s="1">
        <v>1938122</v>
      </c>
      <c r="D34" s="1">
        <v>1875221</v>
      </c>
      <c r="E34" s="1">
        <v>1816647</v>
      </c>
      <c r="F34" t="b">
        <f t="shared" si="0"/>
        <v>0</v>
      </c>
      <c r="G34" t="b">
        <f t="shared" si="1"/>
        <v>1</v>
      </c>
      <c r="H34" t="b">
        <f t="shared" si="2"/>
        <v>0</v>
      </c>
      <c r="N34" t="s">
        <v>60</v>
      </c>
      <c r="O34">
        <f>COUNTIF(Tabela3[Region],N34)</f>
        <v>8</v>
      </c>
    </row>
    <row r="35" spans="1:15" x14ac:dyDescent="0.25">
      <c r="A35" s="3" t="s">
        <v>31</v>
      </c>
      <c r="B35" s="1">
        <v>1995446</v>
      </c>
      <c r="C35" s="1">
        <v>992523</v>
      </c>
      <c r="D35" s="1">
        <v>1860524</v>
      </c>
      <c r="E35" s="1">
        <v>1028501</v>
      </c>
      <c r="F35" t="b">
        <f t="shared" si="0"/>
        <v>1</v>
      </c>
      <c r="G35" t="b">
        <f t="shared" si="1"/>
        <v>1</v>
      </c>
      <c r="H35" t="b">
        <f t="shared" si="2"/>
        <v>1</v>
      </c>
      <c r="N35" t="s">
        <v>61</v>
      </c>
      <c r="O35">
        <f>COUNTIF(Tabela3[Region],N35)</f>
        <v>4</v>
      </c>
    </row>
    <row r="36" spans="1:15" x14ac:dyDescent="0.25">
      <c r="A36" s="3" t="s">
        <v>32</v>
      </c>
      <c r="B36" s="1">
        <v>462453</v>
      </c>
      <c r="C36" s="1">
        <v>2966291</v>
      </c>
      <c r="D36" s="1">
        <v>486354</v>
      </c>
      <c r="E36" s="1">
        <v>2889963</v>
      </c>
      <c r="F36" t="b">
        <f t="shared" si="0"/>
        <v>0</v>
      </c>
      <c r="G36" t="b">
        <f t="shared" si="1"/>
        <v>0</v>
      </c>
      <c r="H36" t="b">
        <f t="shared" si="2"/>
        <v>0</v>
      </c>
      <c r="N36" t="s">
        <v>78</v>
      </c>
      <c r="O36">
        <f>SUM(O32:O35)</f>
        <v>19</v>
      </c>
    </row>
    <row r="37" spans="1:15" x14ac:dyDescent="0.25">
      <c r="A37" s="3" t="s">
        <v>33</v>
      </c>
      <c r="B37" s="1">
        <v>1374708</v>
      </c>
      <c r="C37" s="1">
        <v>76648</v>
      </c>
      <c r="D37" s="1">
        <v>1379567</v>
      </c>
      <c r="E37" s="1">
        <v>81385</v>
      </c>
      <c r="F37" t="b">
        <f t="shared" si="0"/>
        <v>1</v>
      </c>
      <c r="G37" t="b">
        <f t="shared" si="1"/>
        <v>1</v>
      </c>
      <c r="H37" t="b">
        <f t="shared" si="2"/>
        <v>1</v>
      </c>
    </row>
    <row r="38" spans="1:15" x14ac:dyDescent="0.25">
      <c r="A38" s="3" t="s">
        <v>34</v>
      </c>
      <c r="B38" s="1">
        <v>987486</v>
      </c>
      <c r="C38" s="1">
        <v>2574432</v>
      </c>
      <c r="D38" s="1">
        <v>999043</v>
      </c>
      <c r="E38" s="1">
        <v>2409710</v>
      </c>
      <c r="F38" t="b">
        <f t="shared" si="0"/>
        <v>0</v>
      </c>
      <c r="G38" t="b">
        <f t="shared" si="1"/>
        <v>0</v>
      </c>
      <c r="H38" t="b">
        <f t="shared" si="2"/>
        <v>0</v>
      </c>
    </row>
    <row r="39" spans="1:15" x14ac:dyDescent="0.25">
      <c r="A39" s="3" t="s">
        <v>35</v>
      </c>
      <c r="B39" s="1">
        <v>111191</v>
      </c>
      <c r="C39" s="1">
        <v>1778590</v>
      </c>
      <c r="D39" s="1">
        <v>117846</v>
      </c>
      <c r="E39" s="1">
        <v>1874844</v>
      </c>
      <c r="F39" t="b">
        <f t="shared" si="0"/>
        <v>0</v>
      </c>
      <c r="G39" t="b">
        <f t="shared" si="1"/>
        <v>0</v>
      </c>
      <c r="H39" t="b">
        <f t="shared" si="2"/>
        <v>0</v>
      </c>
    </row>
    <row r="40" spans="1:15" x14ac:dyDescent="0.25">
      <c r="A40" s="3" t="s">
        <v>36</v>
      </c>
      <c r="B40" s="1">
        <v>1216612</v>
      </c>
      <c r="C40" s="1">
        <v>1506541</v>
      </c>
      <c r="D40" s="1">
        <v>1166775</v>
      </c>
      <c r="E40" s="1">
        <v>1414887</v>
      </c>
      <c r="F40" t="b">
        <f t="shared" si="0"/>
        <v>0</v>
      </c>
      <c r="G40" t="b">
        <f t="shared" si="1"/>
        <v>0</v>
      </c>
      <c r="H40" t="b">
        <f t="shared" si="2"/>
        <v>0</v>
      </c>
    </row>
    <row r="41" spans="1:15" x14ac:dyDescent="0.25">
      <c r="A41" s="3" t="s">
        <v>37</v>
      </c>
      <c r="B41" s="1">
        <v>449788</v>
      </c>
      <c r="C41" s="1">
        <v>1598886</v>
      </c>
      <c r="D41" s="1">
        <v>427615</v>
      </c>
      <c r="E41" s="1">
        <v>1687917</v>
      </c>
      <c r="F41" t="b">
        <f t="shared" si="0"/>
        <v>0</v>
      </c>
      <c r="G41" t="b">
        <f t="shared" si="1"/>
        <v>0</v>
      </c>
      <c r="H41" t="b">
        <f t="shared" si="2"/>
        <v>0</v>
      </c>
    </row>
    <row r="42" spans="1:15" x14ac:dyDescent="0.25">
      <c r="A42" s="3" t="s">
        <v>38</v>
      </c>
      <c r="B42" s="1">
        <v>2770344</v>
      </c>
      <c r="C42" s="1">
        <v>548989</v>
      </c>
      <c r="D42" s="1">
        <v>3187897</v>
      </c>
      <c r="E42" s="1">
        <v>514636</v>
      </c>
      <c r="F42" t="b">
        <f t="shared" si="0"/>
        <v>1</v>
      </c>
      <c r="G42" t="b">
        <f t="shared" si="1"/>
        <v>1</v>
      </c>
      <c r="H42" t="b">
        <f t="shared" si="2"/>
        <v>1</v>
      </c>
    </row>
    <row r="43" spans="1:15" x14ac:dyDescent="0.25">
      <c r="A43" s="3" t="s">
        <v>39</v>
      </c>
      <c r="B43" s="1">
        <v>2657174</v>
      </c>
      <c r="C43" s="1">
        <v>1175198</v>
      </c>
      <c r="D43" s="1">
        <v>2491947</v>
      </c>
      <c r="E43" s="1">
        <v>1095440</v>
      </c>
      <c r="F43" t="b">
        <f t="shared" si="0"/>
        <v>1</v>
      </c>
      <c r="G43" t="b">
        <f t="shared" si="1"/>
        <v>1</v>
      </c>
      <c r="H43" t="b">
        <f t="shared" si="2"/>
        <v>1</v>
      </c>
    </row>
    <row r="44" spans="1:15" x14ac:dyDescent="0.25">
      <c r="A44" s="3" t="s">
        <v>40</v>
      </c>
      <c r="B44" s="1">
        <v>15339</v>
      </c>
      <c r="C44" s="1">
        <v>2115336</v>
      </c>
      <c r="D44" s="1">
        <v>14652</v>
      </c>
      <c r="E44" s="1">
        <v>2202769</v>
      </c>
      <c r="F44" t="b">
        <f t="shared" si="0"/>
        <v>0</v>
      </c>
      <c r="G44" t="b">
        <f t="shared" si="1"/>
        <v>0</v>
      </c>
      <c r="H44" t="b">
        <f t="shared" si="2"/>
        <v>0</v>
      </c>
    </row>
    <row r="45" spans="1:15" x14ac:dyDescent="0.25">
      <c r="A45" s="3" t="s">
        <v>41</v>
      </c>
      <c r="B45" s="1">
        <v>373470</v>
      </c>
      <c r="C45" s="1">
        <v>2346640</v>
      </c>
      <c r="D45" s="1">
        <v>353365</v>
      </c>
      <c r="E45" s="1">
        <v>2197559</v>
      </c>
      <c r="F45" t="b">
        <f t="shared" si="0"/>
        <v>0</v>
      </c>
      <c r="G45" t="b">
        <f t="shared" si="1"/>
        <v>0</v>
      </c>
      <c r="H45" t="b">
        <f t="shared" si="2"/>
        <v>0</v>
      </c>
    </row>
    <row r="46" spans="1:15" x14ac:dyDescent="0.25">
      <c r="A46" s="3" t="s">
        <v>42</v>
      </c>
      <c r="B46" s="1">
        <v>37986</v>
      </c>
      <c r="C46" s="1">
        <v>2548438</v>
      </c>
      <c r="D46" s="1">
        <v>37766</v>
      </c>
      <c r="E46" s="1">
        <v>2577213</v>
      </c>
      <c r="F46" t="b">
        <f t="shared" si="0"/>
        <v>0</v>
      </c>
      <c r="G46" t="b">
        <f t="shared" si="1"/>
        <v>0</v>
      </c>
      <c r="H46" t="b">
        <f t="shared" si="2"/>
        <v>0</v>
      </c>
    </row>
    <row r="47" spans="1:15" x14ac:dyDescent="0.25">
      <c r="A47" s="3" t="s">
        <v>43</v>
      </c>
      <c r="B47" s="1">
        <v>1106177</v>
      </c>
      <c r="C47" s="1">
        <v>835495</v>
      </c>
      <c r="D47" s="1">
        <v>917781</v>
      </c>
      <c r="E47" s="1">
        <v>837746</v>
      </c>
      <c r="F47" t="b">
        <f t="shared" si="0"/>
        <v>1</v>
      </c>
      <c r="G47" t="b">
        <f t="shared" si="1"/>
        <v>1</v>
      </c>
      <c r="H47" t="b">
        <f t="shared" si="2"/>
        <v>1</v>
      </c>
    </row>
    <row r="48" spans="1:15" x14ac:dyDescent="0.25">
      <c r="A48" s="3" t="s">
        <v>44</v>
      </c>
      <c r="B48" s="1">
        <v>1504608</v>
      </c>
      <c r="C48" s="1">
        <v>1187448</v>
      </c>
      <c r="D48" s="1">
        <v>1756990</v>
      </c>
      <c r="E48" s="1">
        <v>1070426</v>
      </c>
      <c r="F48" t="b">
        <f t="shared" si="0"/>
        <v>1</v>
      </c>
      <c r="G48" t="b">
        <f t="shared" si="1"/>
        <v>1</v>
      </c>
      <c r="H48" t="b">
        <f t="shared" si="2"/>
        <v>1</v>
      </c>
    </row>
    <row r="49" spans="1:8" x14ac:dyDescent="0.25">
      <c r="A49" s="3" t="s">
        <v>45</v>
      </c>
      <c r="B49" s="1">
        <v>2759991</v>
      </c>
      <c r="C49" s="1">
        <v>140026</v>
      </c>
      <c r="D49" s="1">
        <v>2742120</v>
      </c>
      <c r="E49" s="1">
        <v>146354</v>
      </c>
      <c r="F49" t="b">
        <f t="shared" si="0"/>
        <v>1</v>
      </c>
      <c r="G49" t="b">
        <f t="shared" si="1"/>
        <v>1</v>
      </c>
      <c r="H49" t="b">
        <f t="shared" si="2"/>
        <v>1</v>
      </c>
    </row>
    <row r="50" spans="1:8" x14ac:dyDescent="0.25">
      <c r="A50" s="3" t="s">
        <v>46</v>
      </c>
      <c r="B50" s="1">
        <v>2786493</v>
      </c>
      <c r="C50" s="1">
        <v>1198765</v>
      </c>
      <c r="D50" s="1">
        <v>2602643</v>
      </c>
      <c r="E50" s="1">
        <v>1304945</v>
      </c>
      <c r="F50" t="b">
        <f t="shared" si="0"/>
        <v>1</v>
      </c>
      <c r="G50" t="b">
        <f t="shared" si="1"/>
        <v>1</v>
      </c>
      <c r="H50" t="b">
        <f t="shared" si="2"/>
        <v>1</v>
      </c>
    </row>
    <row r="51" spans="1:8" x14ac:dyDescent="0.25">
      <c r="A51" s="3" t="s">
        <v>47</v>
      </c>
      <c r="B51" s="1">
        <v>2888215</v>
      </c>
      <c r="C51" s="1">
        <v>2619776</v>
      </c>
      <c r="D51" s="1">
        <v>2800174</v>
      </c>
      <c r="E51" s="1">
        <v>2749623</v>
      </c>
      <c r="F51" t="b">
        <f t="shared" si="0"/>
        <v>1</v>
      </c>
      <c r="G51" t="b">
        <f t="shared" si="1"/>
        <v>1</v>
      </c>
      <c r="H51" t="b">
        <f t="shared" si="2"/>
        <v>1</v>
      </c>
    </row>
    <row r="52" spans="1:8" x14ac:dyDescent="0.25">
      <c r="A52" s="3" t="s">
        <v>48</v>
      </c>
      <c r="B52" s="1">
        <v>3110853</v>
      </c>
      <c r="C52" s="1">
        <v>248398</v>
      </c>
      <c r="D52" s="1">
        <v>2986411</v>
      </c>
      <c r="E52" s="1">
        <v>268511</v>
      </c>
      <c r="F52" t="b">
        <f t="shared" si="0"/>
        <v>1</v>
      </c>
      <c r="G52" t="b">
        <f t="shared" si="1"/>
        <v>1</v>
      </c>
      <c r="H52" t="b">
        <f t="shared" si="2"/>
        <v>1</v>
      </c>
    </row>
    <row r="53" spans="1:8" x14ac:dyDescent="0.25">
      <c r="A53" s="3" t="s">
        <v>49</v>
      </c>
      <c r="B53" s="1">
        <v>1796293</v>
      </c>
      <c r="C53" s="1">
        <v>2494207</v>
      </c>
      <c r="D53" s="1">
        <v>1853602</v>
      </c>
      <c r="E53" s="1">
        <v>2625207</v>
      </c>
      <c r="F53" t="b">
        <f t="shared" si="0"/>
        <v>0</v>
      </c>
      <c r="G53" t="b">
        <f t="shared" si="1"/>
        <v>0</v>
      </c>
      <c r="H53" t="b">
        <f t="shared" si="2"/>
        <v>0</v>
      </c>
    </row>
    <row r="54" spans="1:8" x14ac:dyDescent="0.25">
      <c r="A54" s="3" t="s">
        <v>65</v>
      </c>
      <c r="B54" s="1">
        <v>73613266</v>
      </c>
      <c r="C54" s="1">
        <v>84888813</v>
      </c>
      <c r="D54" s="1">
        <v>74157552</v>
      </c>
      <c r="E54" s="1">
        <v>84956789</v>
      </c>
      <c r="F54" t="b">
        <f t="shared" si="0"/>
        <v>0</v>
      </c>
      <c r="G54" t="b">
        <f t="shared" si="1"/>
        <v>0</v>
      </c>
      <c r="H54" t="b">
        <f t="shared" si="2"/>
        <v>0</v>
      </c>
    </row>
  </sheetData>
  <conditionalFormatting sqref="H4:H54">
    <cfRule type="cellIs" dxfId="2" priority="3" operator="equal">
      <formula>TRUE</formula>
    </cfRule>
  </conditionalFormatting>
  <conditionalFormatting sqref="V10">
    <cfRule type="cellIs" dxfId="1" priority="2" operator="equal">
      <formula>TRUE</formula>
    </cfRule>
  </conditionalFormatting>
  <conditionalFormatting sqref="V11:V28">
    <cfRule type="cellIs" dxfId="0" priority="1" operator="equal">
      <formula>TRUE</formula>
    </cfRule>
  </conditionalFormatting>
  <pageMargins left="0.7" right="0.7" top="0.75" bottom="0.75" header="0.3" footer="0.3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74F-B878-4630-BEFF-EC96D523EC40}">
  <dimension ref="A1:X51"/>
  <sheetViews>
    <sheetView tabSelected="1" topLeftCell="I1" zoomScaleNormal="100" workbookViewId="0">
      <selection activeCell="V44" sqref="V44"/>
    </sheetView>
  </sheetViews>
  <sheetFormatPr defaultRowHeight="15" x14ac:dyDescent="0.25"/>
  <cols>
    <col min="1" max="1" width="16.42578125" bestFit="1" customWidth="1"/>
    <col min="2" max="2" width="9.42578125" bestFit="1" customWidth="1"/>
    <col min="3" max="3" width="9" bestFit="1" customWidth="1"/>
    <col min="4" max="4" width="9.42578125" bestFit="1" customWidth="1"/>
    <col min="5" max="5" width="9" bestFit="1" customWidth="1"/>
    <col min="6" max="7" width="9.42578125" bestFit="1" customWidth="1"/>
    <col min="8" max="10" width="14.7109375" bestFit="1" customWidth="1"/>
    <col min="11" max="11" width="14.7109375" customWidth="1"/>
    <col min="12" max="18" width="14.7109375" bestFit="1" customWidth="1"/>
    <col min="19" max="19" width="14.42578125" bestFit="1" customWidth="1"/>
    <col min="20" max="20" width="14.7109375" bestFit="1" customWidth="1"/>
    <col min="21" max="21" width="15.85546875" bestFit="1" customWidth="1"/>
    <col min="23" max="23" width="14.28515625" bestFit="1" customWidth="1"/>
    <col min="24" max="24" width="19.7109375" bestFit="1" customWidth="1"/>
  </cols>
  <sheetData>
    <row r="1" spans="1:24" x14ac:dyDescent="0.25">
      <c r="A1" t="s">
        <v>50</v>
      </c>
      <c r="B1" t="s">
        <v>79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62</v>
      </c>
      <c r="I1" t="s">
        <v>71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94</v>
      </c>
    </row>
    <row r="2" spans="1:24" x14ac:dyDescent="0.25">
      <c r="A2" s="1" t="s">
        <v>0</v>
      </c>
      <c r="B2">
        <f>ROUND(kraina[[#This Row],[Ludnosc2014]]/kraina[[#This Row],[Ludnosc2013]],4)</f>
        <v>1.0597000000000001</v>
      </c>
      <c r="C2">
        <v>1415007</v>
      </c>
      <c r="D2">
        <v>1397195</v>
      </c>
      <c r="E2">
        <v>1499070</v>
      </c>
      <c r="F2">
        <v>1481105</v>
      </c>
      <c r="G2" t="str">
        <f>MID(kraina[[#This Row],[Województwo]],4,1)</f>
        <v>D</v>
      </c>
      <c r="H2">
        <f>SUM(kraina[[#This Row],[K2013]:[M2013]])</f>
        <v>2812202</v>
      </c>
      <c r="I2">
        <f>SUM(kraina[[#This Row],[K2014]:[M2014]])</f>
        <v>2980175</v>
      </c>
      <c r="J2">
        <f>INT(IF(kraina[[#This Row],[Ludnosc2014]]/$H2&gt;2,kraina[[#This Row],[Ludnosc2014]],kraina[[#This Row],[Ludnosc2014]]*$B2))</f>
        <v>3158091</v>
      </c>
      <c r="K2">
        <f>INT(IF(kraina[[#This Row],[Ludnosc2015]]/$H2&gt;2,kraina[[#This Row],[Ludnosc2015]],kraina[[#This Row],[Ludnosc2015]]*$B2))</f>
        <v>3346629</v>
      </c>
      <c r="L2">
        <f>INT(IF(kraina[[#This Row],[Ludnosc2016]]/$H2&gt;2,kraina[[#This Row],[Ludnosc2016]],kraina[[#This Row],[Ludnosc2016]]*$B2))</f>
        <v>3546422</v>
      </c>
      <c r="M2">
        <f>INT(IF(kraina[[#This Row],[Ludnosc2017]]/$H2&gt;2,kraina[[#This Row],[Ludnosc2017]],kraina[[#This Row],[Ludnosc2017]]*$B2))</f>
        <v>3758143</v>
      </c>
      <c r="N2">
        <f>INT(IF(kraina[[#This Row],[Ludnosc2018]]/$H2&gt;2,kraina[[#This Row],[Ludnosc2018]],kraina[[#This Row],[Ludnosc2018]]*$B2))</f>
        <v>3982504</v>
      </c>
      <c r="O2">
        <f>INT(IF(kraina[[#This Row],[Ludnosc2019]]/$H2&gt;2,kraina[[#This Row],[Ludnosc2019]],kraina[[#This Row],[Ludnosc2019]]*$B2))</f>
        <v>4220259</v>
      </c>
      <c r="P2">
        <f>INT(IF(kraina[[#This Row],[Ludnosc2020]]/$H2&gt;2,kraina[[#This Row],[Ludnosc2020]],kraina[[#This Row],[Ludnosc2020]]*$B2))</f>
        <v>4472208</v>
      </c>
      <c r="Q2">
        <f>INT(IF(kraina[[#This Row],[Ludnosc2021]]/$H2&gt;2,kraina[[#This Row],[Ludnosc2021]],kraina[[#This Row],[Ludnosc2021]]*$B2))</f>
        <v>4739198</v>
      </c>
      <c r="R2">
        <f>INT(IF(kraina[[#This Row],[Ludnosc2022]]/$H2&gt;2,kraina[[#This Row],[Ludnosc2022]],kraina[[#This Row],[Ludnosc2022]]*$B2))</f>
        <v>5022128</v>
      </c>
      <c r="S2">
        <f>INT(IF(kraina[[#This Row],[Ludnosc2023]]/$H2&gt;2,kraina[[#This Row],[Ludnosc2023]],kraina[[#This Row],[Ludnosc2023]]*$B2))</f>
        <v>5321949</v>
      </c>
      <c r="T2">
        <f>INT(IF(kraina[[#This Row],[Ludnosc2024]]/$H2&gt;2,kraina[[#This Row],[Ludnosc2024]],kraina[[#This Row],[Ludnosc2024]]*$B2))</f>
        <v>5639669</v>
      </c>
      <c r="U2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</row>
    <row r="3" spans="1:24" x14ac:dyDescent="0.25">
      <c r="A3" s="1" t="s">
        <v>1</v>
      </c>
      <c r="B3">
        <f>ROUND(kraina[[#This Row],[Ludnosc2014]]/kraina[[#This Row],[Ludnosc2013]],4)</f>
        <v>0.93669999999999998</v>
      </c>
      <c r="C3">
        <v>1711390</v>
      </c>
      <c r="D3">
        <v>1641773</v>
      </c>
      <c r="E3">
        <v>1522030</v>
      </c>
      <c r="F3">
        <v>1618733</v>
      </c>
      <c r="G3" t="str">
        <f>MID(kraina[[#This Row],[Województwo]],4,1)</f>
        <v>D</v>
      </c>
      <c r="H3">
        <f>SUM(kraina[[#This Row],[K2013]:[M2013]])</f>
        <v>3353163</v>
      </c>
      <c r="I3">
        <f>SUM(kraina[[#This Row],[K2014]:[M2014]])</f>
        <v>3140763</v>
      </c>
      <c r="J3">
        <f>INT(IF(kraina[[#This Row],[Ludnosc2014]]/$H3&gt;2,kraina[[#This Row],[Ludnosc2014]],kraina[[#This Row],[Ludnosc2014]]*$B3))</f>
        <v>2941952</v>
      </c>
      <c r="K3">
        <f>INT(IF(kraina[[#This Row],[Ludnosc2015]]/$H3&gt;2,kraina[[#This Row],[Ludnosc2015]],kraina[[#This Row],[Ludnosc2015]]*$B3))</f>
        <v>2755726</v>
      </c>
      <c r="L3">
        <f>INT(IF(kraina[[#This Row],[Ludnosc2016]]/$H3&gt;2,kraina[[#This Row],[Ludnosc2016]],kraina[[#This Row],[Ludnosc2016]]*$B3))</f>
        <v>2581288</v>
      </c>
      <c r="M3">
        <f>INT(IF(kraina[[#This Row],[Ludnosc2017]]/$H3&gt;2,kraina[[#This Row],[Ludnosc2017]],kraina[[#This Row],[Ludnosc2017]]*$B3))</f>
        <v>2417892</v>
      </c>
      <c r="N3">
        <f>INT(IF(kraina[[#This Row],[Ludnosc2018]]/$H3&gt;2,kraina[[#This Row],[Ludnosc2018]],kraina[[#This Row],[Ludnosc2018]]*$B3))</f>
        <v>2264839</v>
      </c>
      <c r="O3">
        <f>INT(IF(kraina[[#This Row],[Ludnosc2019]]/$H3&gt;2,kraina[[#This Row],[Ludnosc2019]],kraina[[#This Row],[Ludnosc2019]]*$B3))</f>
        <v>2121474</v>
      </c>
      <c r="P3">
        <f>INT(IF(kraina[[#This Row],[Ludnosc2020]]/$H3&gt;2,kraina[[#This Row],[Ludnosc2020]],kraina[[#This Row],[Ludnosc2020]]*$B3))</f>
        <v>1987184</v>
      </c>
      <c r="Q3">
        <f>INT(IF(kraina[[#This Row],[Ludnosc2021]]/$H3&gt;2,kraina[[#This Row],[Ludnosc2021]],kraina[[#This Row],[Ludnosc2021]]*$B3))</f>
        <v>1861395</v>
      </c>
      <c r="R3">
        <f>INT(IF(kraina[[#This Row],[Ludnosc2022]]/$H3&gt;2,kraina[[#This Row],[Ludnosc2022]],kraina[[#This Row],[Ludnosc2022]]*$B3))</f>
        <v>1743568</v>
      </c>
      <c r="S3">
        <f>INT(IF(kraina[[#This Row],[Ludnosc2023]]/$H3&gt;2,kraina[[#This Row],[Ludnosc2023]],kraina[[#This Row],[Ludnosc2023]]*$B3))</f>
        <v>1633200</v>
      </c>
      <c r="T3">
        <f>INT(IF(kraina[[#This Row],[Ludnosc2024]]/$H3&gt;2,kraina[[#This Row],[Ludnosc2024]],kraina[[#This Row],[Ludnosc2024]]*$B3))</f>
        <v>1529818</v>
      </c>
      <c r="U3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4" spans="1:24" x14ac:dyDescent="0.25">
      <c r="A4" s="1" t="s">
        <v>2</v>
      </c>
      <c r="B4">
        <f>ROUND(kraina[[#This Row],[Ludnosc2014]]/kraina[[#This Row],[Ludnosc2013]],4)</f>
        <v>1.0195000000000001</v>
      </c>
      <c r="C4">
        <v>1165105</v>
      </c>
      <c r="D4">
        <v>1278732</v>
      </c>
      <c r="E4">
        <v>1299953</v>
      </c>
      <c r="F4">
        <v>1191621</v>
      </c>
      <c r="G4" t="str">
        <f>MID(kraina[[#This Row],[Województwo]],4,1)</f>
        <v>C</v>
      </c>
      <c r="H4">
        <f>SUM(kraina[[#This Row],[K2013]:[M2013]])</f>
        <v>2443837</v>
      </c>
      <c r="I4">
        <f>SUM(kraina[[#This Row],[K2014]:[M2014]])</f>
        <v>2491574</v>
      </c>
      <c r="J4">
        <f>INT(IF(kraina[[#This Row],[Ludnosc2014]]/$H4&gt;2,kraina[[#This Row],[Ludnosc2014]],kraina[[#This Row],[Ludnosc2014]]*$B4))</f>
        <v>2540159</v>
      </c>
      <c r="K4">
        <f>INT(IF(kraina[[#This Row],[Ludnosc2015]]/$H4&gt;2,kraina[[#This Row],[Ludnosc2015]],kraina[[#This Row],[Ludnosc2015]]*$B4))</f>
        <v>2589692</v>
      </c>
      <c r="L4">
        <f>INT(IF(kraina[[#This Row],[Ludnosc2016]]/$H4&gt;2,kraina[[#This Row],[Ludnosc2016]],kraina[[#This Row],[Ludnosc2016]]*$B4))</f>
        <v>2640190</v>
      </c>
      <c r="M4">
        <f>INT(IF(kraina[[#This Row],[Ludnosc2017]]/$H4&gt;2,kraina[[#This Row],[Ludnosc2017]],kraina[[#This Row],[Ludnosc2017]]*$B4))</f>
        <v>2691673</v>
      </c>
      <c r="N4">
        <f>INT(IF(kraina[[#This Row],[Ludnosc2018]]/$H4&gt;2,kraina[[#This Row],[Ludnosc2018]],kraina[[#This Row],[Ludnosc2018]]*$B4))</f>
        <v>2744160</v>
      </c>
      <c r="O4">
        <f>INT(IF(kraina[[#This Row],[Ludnosc2019]]/$H4&gt;2,kraina[[#This Row],[Ludnosc2019]],kraina[[#This Row],[Ludnosc2019]]*$B4))</f>
        <v>2797671</v>
      </c>
      <c r="P4">
        <f>INT(IF(kraina[[#This Row],[Ludnosc2020]]/$H4&gt;2,kraina[[#This Row],[Ludnosc2020]],kraina[[#This Row],[Ludnosc2020]]*$B4))</f>
        <v>2852225</v>
      </c>
      <c r="Q4">
        <f>INT(IF(kraina[[#This Row],[Ludnosc2021]]/$H4&gt;2,kraina[[#This Row],[Ludnosc2021]],kraina[[#This Row],[Ludnosc2021]]*$B4))</f>
        <v>2907843</v>
      </c>
      <c r="R4">
        <f>INT(IF(kraina[[#This Row],[Ludnosc2022]]/$H4&gt;2,kraina[[#This Row],[Ludnosc2022]],kraina[[#This Row],[Ludnosc2022]]*$B4))</f>
        <v>2964545</v>
      </c>
      <c r="S4">
        <f>INT(IF(kraina[[#This Row],[Ludnosc2023]]/$H4&gt;2,kraina[[#This Row],[Ludnosc2023]],kraina[[#This Row],[Ludnosc2023]]*$B4))</f>
        <v>3022353</v>
      </c>
      <c r="T4">
        <f>INT(IF(kraina[[#This Row],[Ludnosc2024]]/$H4&gt;2,kraina[[#This Row],[Ludnosc2024]],kraina[[#This Row],[Ludnosc2024]]*$B4))</f>
        <v>3081288</v>
      </c>
      <c r="U4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  <c r="W4" t="s">
        <v>56</v>
      </c>
    </row>
    <row r="5" spans="1:24" x14ac:dyDescent="0.25">
      <c r="A5" s="1" t="s">
        <v>3</v>
      </c>
      <c r="B5">
        <f>ROUND(kraina[[#This Row],[Ludnosc2014]]/kraina[[#This Row],[Ludnosc2013]],4)</f>
        <v>0.71450000000000002</v>
      </c>
      <c r="C5">
        <v>949065</v>
      </c>
      <c r="D5">
        <v>1026050</v>
      </c>
      <c r="E5">
        <v>688027</v>
      </c>
      <c r="F5">
        <v>723233</v>
      </c>
      <c r="G5" t="str">
        <f>MID(kraina[[#This Row],[Województwo]],4,1)</f>
        <v>D</v>
      </c>
      <c r="H5">
        <f>SUM(kraina[[#This Row],[K2013]:[M2013]])</f>
        <v>1975115</v>
      </c>
      <c r="I5">
        <f>SUM(kraina[[#This Row],[K2014]:[M2014]])</f>
        <v>1411260</v>
      </c>
      <c r="J5">
        <f>INT(IF(kraina[[#This Row],[Ludnosc2014]]/$H5&gt;2,kraina[[#This Row],[Ludnosc2014]],kraina[[#This Row],[Ludnosc2014]]*$B5))</f>
        <v>1008345</v>
      </c>
      <c r="K5">
        <f>INT(IF(kraina[[#This Row],[Ludnosc2015]]/$H5&gt;2,kraina[[#This Row],[Ludnosc2015]],kraina[[#This Row],[Ludnosc2015]]*$B5))</f>
        <v>720462</v>
      </c>
      <c r="L5">
        <f>INT(IF(kraina[[#This Row],[Ludnosc2016]]/$H5&gt;2,kraina[[#This Row],[Ludnosc2016]],kraina[[#This Row],[Ludnosc2016]]*$B5))</f>
        <v>514770</v>
      </c>
      <c r="M5">
        <f>INT(IF(kraina[[#This Row],[Ludnosc2017]]/$H5&gt;2,kraina[[#This Row],[Ludnosc2017]],kraina[[#This Row],[Ludnosc2017]]*$B5))</f>
        <v>367803</v>
      </c>
      <c r="N5">
        <f>INT(IF(kraina[[#This Row],[Ludnosc2018]]/$H5&gt;2,kraina[[#This Row],[Ludnosc2018]],kraina[[#This Row],[Ludnosc2018]]*$B5))</f>
        <v>262795</v>
      </c>
      <c r="O5">
        <f>INT(IF(kraina[[#This Row],[Ludnosc2019]]/$H5&gt;2,kraina[[#This Row],[Ludnosc2019]],kraina[[#This Row],[Ludnosc2019]]*$B5))</f>
        <v>187767</v>
      </c>
      <c r="P5">
        <f>INT(IF(kraina[[#This Row],[Ludnosc2020]]/$H5&gt;2,kraina[[#This Row],[Ludnosc2020]],kraina[[#This Row],[Ludnosc2020]]*$B5))</f>
        <v>134159</v>
      </c>
      <c r="Q5">
        <f>INT(IF(kraina[[#This Row],[Ludnosc2021]]/$H5&gt;2,kraina[[#This Row],[Ludnosc2021]],kraina[[#This Row],[Ludnosc2021]]*$B5))</f>
        <v>95856</v>
      </c>
      <c r="R5">
        <f>INT(IF(kraina[[#This Row],[Ludnosc2022]]/$H5&gt;2,kraina[[#This Row],[Ludnosc2022]],kraina[[#This Row],[Ludnosc2022]]*$B5))</f>
        <v>68489</v>
      </c>
      <c r="S5">
        <f>INT(IF(kraina[[#This Row],[Ludnosc2023]]/$H5&gt;2,kraina[[#This Row],[Ludnosc2023]],kraina[[#This Row],[Ludnosc2023]]*$B5))</f>
        <v>48935</v>
      </c>
      <c r="T5">
        <f>INT(IF(kraina[[#This Row],[Ludnosc2024]]/$H5&gt;2,kraina[[#This Row],[Ludnosc2024]],kraina[[#This Row],[Ludnosc2024]]*$B5))</f>
        <v>34964</v>
      </c>
      <c r="U5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  <c r="W5" t="s">
        <v>57</v>
      </c>
    </row>
    <row r="6" spans="1:24" x14ac:dyDescent="0.25">
      <c r="A6" s="1" t="s">
        <v>4</v>
      </c>
      <c r="B6">
        <f>ROUND(kraina[[#This Row],[Ludnosc2014]]/kraina[[#This Row],[Ludnosc2013]],4)</f>
        <v>0.81299999999999994</v>
      </c>
      <c r="C6">
        <v>2436107</v>
      </c>
      <c r="D6">
        <v>2228622</v>
      </c>
      <c r="E6">
        <v>1831600</v>
      </c>
      <c r="F6">
        <v>1960624</v>
      </c>
      <c r="G6" t="str">
        <f>MID(kraina[[#This Row],[Województwo]],4,1)</f>
        <v>A</v>
      </c>
      <c r="H6">
        <f>SUM(kraina[[#This Row],[K2013]:[M2013]])</f>
        <v>4664729</v>
      </c>
      <c r="I6">
        <f>SUM(kraina[[#This Row],[K2014]:[M2014]])</f>
        <v>3792224</v>
      </c>
      <c r="J6">
        <f>INT(IF(kraina[[#This Row],[Ludnosc2014]]/$H6&gt;2,kraina[[#This Row],[Ludnosc2014]],kraina[[#This Row],[Ludnosc2014]]*$B6))</f>
        <v>3083078</v>
      </c>
      <c r="K6">
        <f>INT(IF(kraina[[#This Row],[Ludnosc2015]]/$H6&gt;2,kraina[[#This Row],[Ludnosc2015]],kraina[[#This Row],[Ludnosc2015]]*$B6))</f>
        <v>2506542</v>
      </c>
      <c r="L6">
        <f>INT(IF(kraina[[#This Row],[Ludnosc2016]]/$H6&gt;2,kraina[[#This Row],[Ludnosc2016]],kraina[[#This Row],[Ludnosc2016]]*$B6))</f>
        <v>2037818</v>
      </c>
      <c r="M6">
        <f>INT(IF(kraina[[#This Row],[Ludnosc2017]]/$H6&gt;2,kraina[[#This Row],[Ludnosc2017]],kraina[[#This Row],[Ludnosc2017]]*$B6))</f>
        <v>1656746</v>
      </c>
      <c r="N6">
        <f>INT(IF(kraina[[#This Row],[Ludnosc2018]]/$H6&gt;2,kraina[[#This Row],[Ludnosc2018]],kraina[[#This Row],[Ludnosc2018]]*$B6))</f>
        <v>1346934</v>
      </c>
      <c r="O6">
        <f>INT(IF(kraina[[#This Row],[Ludnosc2019]]/$H6&gt;2,kraina[[#This Row],[Ludnosc2019]],kraina[[#This Row],[Ludnosc2019]]*$B6))</f>
        <v>1095057</v>
      </c>
      <c r="P6">
        <f>INT(IF(kraina[[#This Row],[Ludnosc2020]]/$H6&gt;2,kraina[[#This Row],[Ludnosc2020]],kraina[[#This Row],[Ludnosc2020]]*$B6))</f>
        <v>890281</v>
      </c>
      <c r="Q6">
        <f>INT(IF(kraina[[#This Row],[Ludnosc2021]]/$H6&gt;2,kraina[[#This Row],[Ludnosc2021]],kraina[[#This Row],[Ludnosc2021]]*$B6))</f>
        <v>723798</v>
      </c>
      <c r="R6">
        <f>INT(IF(kraina[[#This Row],[Ludnosc2022]]/$H6&gt;2,kraina[[#This Row],[Ludnosc2022]],kraina[[#This Row],[Ludnosc2022]]*$B6))</f>
        <v>588447</v>
      </c>
      <c r="S6">
        <f>INT(IF(kraina[[#This Row],[Ludnosc2023]]/$H6&gt;2,kraina[[#This Row],[Ludnosc2023]],kraina[[#This Row],[Ludnosc2023]]*$B6))</f>
        <v>478407</v>
      </c>
      <c r="T6">
        <f>INT(IF(kraina[[#This Row],[Ludnosc2024]]/$H6&gt;2,kraina[[#This Row],[Ludnosc2024]],kraina[[#This Row],[Ludnosc2024]]*$B6))</f>
        <v>388944</v>
      </c>
      <c r="U6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7" spans="1:24" x14ac:dyDescent="0.25">
      <c r="A7" s="1" t="s">
        <v>5</v>
      </c>
      <c r="B7">
        <f>ROUND(kraina[[#This Row],[Ludnosc2014]]/kraina[[#This Row],[Ludnosc2013]],4)</f>
        <v>1.1231</v>
      </c>
      <c r="C7">
        <v>1846928</v>
      </c>
      <c r="D7">
        <v>1851433</v>
      </c>
      <c r="E7">
        <v>2125113</v>
      </c>
      <c r="F7">
        <v>2028635</v>
      </c>
      <c r="G7" t="str">
        <f>MID(kraina[[#This Row],[Województwo]],4,1)</f>
        <v>D</v>
      </c>
      <c r="H7">
        <f>SUM(kraina[[#This Row],[K2013]:[M2013]])</f>
        <v>3698361</v>
      </c>
      <c r="I7">
        <f>SUM(kraina[[#This Row],[K2014]:[M2014]])</f>
        <v>4153748</v>
      </c>
      <c r="J7">
        <f>INT(IF(kraina[[#This Row],[Ludnosc2014]]/$H7&gt;2,kraina[[#This Row],[Ludnosc2014]],kraina[[#This Row],[Ludnosc2014]]*$B7))</f>
        <v>4665074</v>
      </c>
      <c r="K7">
        <f>INT(IF(kraina[[#This Row],[Ludnosc2015]]/$H7&gt;2,kraina[[#This Row],[Ludnosc2015]],kraina[[#This Row],[Ludnosc2015]]*$B7))</f>
        <v>5239344</v>
      </c>
      <c r="L7">
        <f>INT(IF(kraina[[#This Row],[Ludnosc2016]]/$H7&gt;2,kraina[[#This Row],[Ludnosc2016]],kraina[[#This Row],[Ludnosc2016]]*$B7))</f>
        <v>5884307</v>
      </c>
      <c r="M7">
        <f>INT(IF(kraina[[#This Row],[Ludnosc2017]]/$H7&gt;2,kraina[[#This Row],[Ludnosc2017]],kraina[[#This Row],[Ludnosc2017]]*$B7))</f>
        <v>6608665</v>
      </c>
      <c r="N7">
        <f>INT(IF(kraina[[#This Row],[Ludnosc2018]]/$H7&gt;2,kraina[[#This Row],[Ludnosc2018]],kraina[[#This Row],[Ludnosc2018]]*$B7))</f>
        <v>7422191</v>
      </c>
      <c r="O7">
        <f>INT(IF(kraina[[#This Row],[Ludnosc2019]]/$H7&gt;2,kraina[[#This Row],[Ludnosc2019]],kraina[[#This Row],[Ludnosc2019]]*$B7))</f>
        <v>7422191</v>
      </c>
      <c r="P7">
        <f>INT(IF(kraina[[#This Row],[Ludnosc2020]]/$H7&gt;2,kraina[[#This Row],[Ludnosc2020]],kraina[[#This Row],[Ludnosc2020]]*$B7))</f>
        <v>7422191</v>
      </c>
      <c r="Q7">
        <f>INT(IF(kraina[[#This Row],[Ludnosc2021]]/$H7&gt;2,kraina[[#This Row],[Ludnosc2021]],kraina[[#This Row],[Ludnosc2021]]*$B7))</f>
        <v>7422191</v>
      </c>
      <c r="R7">
        <f>INT(IF(kraina[[#This Row],[Ludnosc2022]]/$H7&gt;2,kraina[[#This Row],[Ludnosc2022]],kraina[[#This Row],[Ludnosc2022]]*$B7))</f>
        <v>7422191</v>
      </c>
      <c r="S7">
        <f>INT(IF(kraina[[#This Row],[Ludnosc2023]]/$H7&gt;2,kraina[[#This Row],[Ludnosc2023]],kraina[[#This Row],[Ludnosc2023]]*$B7))</f>
        <v>7422191</v>
      </c>
      <c r="T7">
        <f>INT(IF(kraina[[#This Row],[Ludnosc2024]]/$H7&gt;2,kraina[[#This Row],[Ludnosc2024]],kraina[[#This Row],[Ludnosc2024]]*$B7))</f>
        <v>7422191</v>
      </c>
      <c r="U7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  <c r="W7" s="2" t="s">
        <v>55</v>
      </c>
      <c r="X7" t="s">
        <v>69</v>
      </c>
    </row>
    <row r="8" spans="1:24" x14ac:dyDescent="0.25">
      <c r="A8" s="1" t="s">
        <v>6</v>
      </c>
      <c r="B8">
        <f>ROUND(kraina[[#This Row],[Ludnosc2014]]/kraina[[#This Row],[Ludnosc2013]],4)</f>
        <v>0.87370000000000003</v>
      </c>
      <c r="C8">
        <v>3841577</v>
      </c>
      <c r="D8">
        <v>3848394</v>
      </c>
      <c r="E8">
        <v>3595975</v>
      </c>
      <c r="F8">
        <v>3123039</v>
      </c>
      <c r="G8" t="str">
        <f>MID(kraina[[#This Row],[Województwo]],4,1)</f>
        <v>B</v>
      </c>
      <c r="H8">
        <f>SUM(kraina[[#This Row],[K2013]:[M2013]])</f>
        <v>7689971</v>
      </c>
      <c r="I8">
        <f>SUM(kraina[[#This Row],[K2014]:[M2014]])</f>
        <v>6719014</v>
      </c>
      <c r="J8">
        <f>INT(IF(kraina[[#This Row],[Ludnosc2014]]/$H8&gt;2,kraina[[#This Row],[Ludnosc2014]],kraina[[#This Row],[Ludnosc2014]]*$B8))</f>
        <v>5870402</v>
      </c>
      <c r="K8">
        <f>INT(IF(kraina[[#This Row],[Ludnosc2015]]/$H8&gt;2,kraina[[#This Row],[Ludnosc2015]],kraina[[#This Row],[Ludnosc2015]]*$B8))</f>
        <v>5128970</v>
      </c>
      <c r="L8">
        <f>INT(IF(kraina[[#This Row],[Ludnosc2016]]/$H8&gt;2,kraina[[#This Row],[Ludnosc2016]],kraina[[#This Row],[Ludnosc2016]]*$B8))</f>
        <v>4481181</v>
      </c>
      <c r="M8">
        <f>INT(IF(kraina[[#This Row],[Ludnosc2017]]/$H8&gt;2,kraina[[#This Row],[Ludnosc2017]],kraina[[#This Row],[Ludnosc2017]]*$B8))</f>
        <v>3915207</v>
      </c>
      <c r="N8">
        <f>INT(IF(kraina[[#This Row],[Ludnosc2018]]/$H8&gt;2,kraina[[#This Row],[Ludnosc2018]],kraina[[#This Row],[Ludnosc2018]]*$B8))</f>
        <v>3420716</v>
      </c>
      <c r="O8">
        <f>INT(IF(kraina[[#This Row],[Ludnosc2019]]/$H8&gt;2,kraina[[#This Row],[Ludnosc2019]],kraina[[#This Row],[Ludnosc2019]]*$B8))</f>
        <v>2988679</v>
      </c>
      <c r="P8">
        <f>INT(IF(kraina[[#This Row],[Ludnosc2020]]/$H8&gt;2,kraina[[#This Row],[Ludnosc2020]],kraina[[#This Row],[Ludnosc2020]]*$B8))</f>
        <v>2611208</v>
      </c>
      <c r="Q8">
        <f>INT(IF(kraina[[#This Row],[Ludnosc2021]]/$H8&gt;2,kraina[[#This Row],[Ludnosc2021]],kraina[[#This Row],[Ludnosc2021]]*$B8))</f>
        <v>2281412</v>
      </c>
      <c r="R8">
        <f>INT(IF(kraina[[#This Row],[Ludnosc2022]]/$H8&gt;2,kraina[[#This Row],[Ludnosc2022]],kraina[[#This Row],[Ludnosc2022]]*$B8))</f>
        <v>1993269</v>
      </c>
      <c r="S8">
        <f>INT(IF(kraina[[#This Row],[Ludnosc2023]]/$H8&gt;2,kraina[[#This Row],[Ludnosc2023]],kraina[[#This Row],[Ludnosc2023]]*$B8))</f>
        <v>1741519</v>
      </c>
      <c r="T8">
        <f>INT(IF(kraina[[#This Row],[Ludnosc2024]]/$H8&gt;2,kraina[[#This Row],[Ludnosc2024]],kraina[[#This Row],[Ludnosc2024]]*$B8))</f>
        <v>1521565</v>
      </c>
      <c r="U8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  <c r="W8" s="3" t="s">
        <v>58</v>
      </c>
      <c r="X8" s="1">
        <v>33929579</v>
      </c>
    </row>
    <row r="9" spans="1:24" x14ac:dyDescent="0.25">
      <c r="A9" s="1" t="s">
        <v>7</v>
      </c>
      <c r="B9">
        <f>ROUND(kraina[[#This Row],[Ludnosc2014]]/kraina[[#This Row],[Ludnosc2013]],4)</f>
        <v>1.5572999999999999</v>
      </c>
      <c r="C9">
        <v>679557</v>
      </c>
      <c r="D9">
        <v>655500</v>
      </c>
      <c r="E9">
        <v>1012012</v>
      </c>
      <c r="F9">
        <v>1067022</v>
      </c>
      <c r="G9" t="str">
        <f>MID(kraina[[#This Row],[Województwo]],4,1)</f>
        <v>A</v>
      </c>
      <c r="H9">
        <f>SUM(kraina[[#This Row],[K2013]:[M2013]])</f>
        <v>1335057</v>
      </c>
      <c r="I9">
        <f>SUM(kraina[[#This Row],[K2014]:[M2014]])</f>
        <v>2079034</v>
      </c>
      <c r="J9">
        <f>INT(IF(kraina[[#This Row],[Ludnosc2014]]/$H9&gt;2,kraina[[#This Row],[Ludnosc2014]],kraina[[#This Row],[Ludnosc2014]]*$B9))</f>
        <v>3237679</v>
      </c>
      <c r="K9">
        <f>INT(IF(kraina[[#This Row],[Ludnosc2015]]/$H9&gt;2,kraina[[#This Row],[Ludnosc2015]],kraina[[#This Row],[Ludnosc2015]]*$B9))</f>
        <v>3237679</v>
      </c>
      <c r="L9">
        <f>INT(IF(kraina[[#This Row],[Ludnosc2016]]/$H9&gt;2,kraina[[#This Row],[Ludnosc2016]],kraina[[#This Row],[Ludnosc2016]]*$B9))</f>
        <v>3237679</v>
      </c>
      <c r="M9">
        <f>INT(IF(kraina[[#This Row],[Ludnosc2017]]/$H9&gt;2,kraina[[#This Row],[Ludnosc2017]],kraina[[#This Row],[Ludnosc2017]]*$B9))</f>
        <v>3237679</v>
      </c>
      <c r="N9">
        <f>INT(IF(kraina[[#This Row],[Ludnosc2018]]/$H9&gt;2,kraina[[#This Row],[Ludnosc2018]],kraina[[#This Row],[Ludnosc2018]]*$B9))</f>
        <v>3237679</v>
      </c>
      <c r="O9">
        <f>INT(IF(kraina[[#This Row],[Ludnosc2019]]/$H9&gt;2,kraina[[#This Row],[Ludnosc2019]],kraina[[#This Row],[Ludnosc2019]]*$B9))</f>
        <v>3237679</v>
      </c>
      <c r="P9">
        <f>INT(IF(kraina[[#This Row],[Ludnosc2020]]/$H9&gt;2,kraina[[#This Row],[Ludnosc2020]],kraina[[#This Row],[Ludnosc2020]]*$B9))</f>
        <v>3237679</v>
      </c>
      <c r="Q9">
        <f>INT(IF(kraina[[#This Row],[Ludnosc2021]]/$H9&gt;2,kraina[[#This Row],[Ludnosc2021]],kraina[[#This Row],[Ludnosc2021]]*$B9))</f>
        <v>3237679</v>
      </c>
      <c r="R9">
        <f>INT(IF(kraina[[#This Row],[Ludnosc2022]]/$H9&gt;2,kraina[[#This Row],[Ludnosc2022]],kraina[[#This Row],[Ludnosc2022]]*$B9))</f>
        <v>3237679</v>
      </c>
      <c r="S9">
        <f>INT(IF(kraina[[#This Row],[Ludnosc2023]]/$H9&gt;2,kraina[[#This Row],[Ludnosc2023]],kraina[[#This Row],[Ludnosc2023]]*$B9))</f>
        <v>3237679</v>
      </c>
      <c r="T9">
        <f>INT(IF(kraina[[#This Row],[Ludnosc2024]]/$H9&gt;2,kraina[[#This Row],[Ludnosc2024]],kraina[[#This Row],[Ludnosc2024]]*$B9))</f>
        <v>3237679</v>
      </c>
      <c r="U9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  <c r="W9" s="3" t="s">
        <v>59</v>
      </c>
      <c r="X9" s="1">
        <v>41736619</v>
      </c>
    </row>
    <row r="10" spans="1:24" x14ac:dyDescent="0.25">
      <c r="A10" s="1" t="s">
        <v>8</v>
      </c>
      <c r="B10">
        <f>ROUND(kraina[[#This Row],[Ludnosc2014]]/kraina[[#This Row],[Ludnosc2013]],4)</f>
        <v>0.67159999999999997</v>
      </c>
      <c r="C10">
        <v>1660998</v>
      </c>
      <c r="D10">
        <v>1630345</v>
      </c>
      <c r="E10">
        <v>1130119</v>
      </c>
      <c r="F10">
        <v>1080238</v>
      </c>
      <c r="G10" t="str">
        <f>MID(kraina[[#This Row],[Województwo]],4,1)</f>
        <v>C</v>
      </c>
      <c r="H10">
        <f>SUM(kraina[[#This Row],[K2013]:[M2013]])</f>
        <v>3291343</v>
      </c>
      <c r="I10">
        <f>SUM(kraina[[#This Row],[K2014]:[M2014]])</f>
        <v>2210357</v>
      </c>
      <c r="J10">
        <f>INT(IF(kraina[[#This Row],[Ludnosc2014]]/$H10&gt;2,kraina[[#This Row],[Ludnosc2014]],kraina[[#This Row],[Ludnosc2014]]*$B10))</f>
        <v>1484475</v>
      </c>
      <c r="K10">
        <f>INT(IF(kraina[[#This Row],[Ludnosc2015]]/$H10&gt;2,kraina[[#This Row],[Ludnosc2015]],kraina[[#This Row],[Ludnosc2015]]*$B10))</f>
        <v>996973</v>
      </c>
      <c r="L10">
        <f>INT(IF(kraina[[#This Row],[Ludnosc2016]]/$H10&gt;2,kraina[[#This Row],[Ludnosc2016]],kraina[[#This Row],[Ludnosc2016]]*$B10))</f>
        <v>669567</v>
      </c>
      <c r="M10">
        <f>INT(IF(kraina[[#This Row],[Ludnosc2017]]/$H10&gt;2,kraina[[#This Row],[Ludnosc2017]],kraina[[#This Row],[Ludnosc2017]]*$B10))</f>
        <v>449681</v>
      </c>
      <c r="N10">
        <f>INT(IF(kraina[[#This Row],[Ludnosc2018]]/$H10&gt;2,kraina[[#This Row],[Ludnosc2018]],kraina[[#This Row],[Ludnosc2018]]*$B10))</f>
        <v>302005</v>
      </c>
      <c r="O10">
        <f>INT(IF(kraina[[#This Row],[Ludnosc2019]]/$H10&gt;2,kraina[[#This Row],[Ludnosc2019]],kraina[[#This Row],[Ludnosc2019]]*$B10))</f>
        <v>202826</v>
      </c>
      <c r="P10">
        <f>INT(IF(kraina[[#This Row],[Ludnosc2020]]/$H10&gt;2,kraina[[#This Row],[Ludnosc2020]],kraina[[#This Row],[Ludnosc2020]]*$B10))</f>
        <v>136217</v>
      </c>
      <c r="Q10">
        <f>INT(IF(kraina[[#This Row],[Ludnosc2021]]/$H10&gt;2,kraina[[#This Row],[Ludnosc2021]],kraina[[#This Row],[Ludnosc2021]]*$B10))</f>
        <v>91483</v>
      </c>
      <c r="R10">
        <f>INT(IF(kraina[[#This Row],[Ludnosc2022]]/$H10&gt;2,kraina[[#This Row],[Ludnosc2022]],kraina[[#This Row],[Ludnosc2022]]*$B10))</f>
        <v>61439</v>
      </c>
      <c r="S10">
        <f>INT(IF(kraina[[#This Row],[Ludnosc2023]]/$H10&gt;2,kraina[[#This Row],[Ludnosc2023]],kraina[[#This Row],[Ludnosc2023]]*$B10))</f>
        <v>41262</v>
      </c>
      <c r="T10">
        <f>INT(IF(kraina[[#This Row],[Ludnosc2024]]/$H10&gt;2,kraina[[#This Row],[Ludnosc2024]],kraina[[#This Row],[Ludnosc2024]]*$B10))</f>
        <v>27711</v>
      </c>
      <c r="U10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  <c r="W10" s="3" t="s">
        <v>60</v>
      </c>
      <c r="X10" s="1">
        <v>57649017</v>
      </c>
    </row>
    <row r="11" spans="1:24" x14ac:dyDescent="0.25">
      <c r="A11" s="1" t="s">
        <v>9</v>
      </c>
      <c r="B11">
        <f>ROUND(kraina[[#This Row],[Ludnosc2014]]/kraina[[#This Row],[Ludnosc2013]],4)</f>
        <v>0.71140000000000003</v>
      </c>
      <c r="C11">
        <v>1157622</v>
      </c>
      <c r="D11">
        <v>1182345</v>
      </c>
      <c r="E11">
        <v>830785</v>
      </c>
      <c r="F11">
        <v>833779</v>
      </c>
      <c r="G11" t="str">
        <f>MID(kraina[[#This Row],[Województwo]],4,1)</f>
        <v>C</v>
      </c>
      <c r="H11">
        <f>SUM(kraina[[#This Row],[K2013]:[M2013]])</f>
        <v>2339967</v>
      </c>
      <c r="I11">
        <f>SUM(kraina[[#This Row],[K2014]:[M2014]])</f>
        <v>1664564</v>
      </c>
      <c r="J11">
        <f>INT(IF(kraina[[#This Row],[Ludnosc2014]]/$H11&gt;2,kraina[[#This Row],[Ludnosc2014]],kraina[[#This Row],[Ludnosc2014]]*$B11))</f>
        <v>1184170</v>
      </c>
      <c r="K11">
        <f>INT(IF(kraina[[#This Row],[Ludnosc2015]]/$H11&gt;2,kraina[[#This Row],[Ludnosc2015]],kraina[[#This Row],[Ludnosc2015]]*$B11))</f>
        <v>842418</v>
      </c>
      <c r="L11">
        <f>INT(IF(kraina[[#This Row],[Ludnosc2016]]/$H11&gt;2,kraina[[#This Row],[Ludnosc2016]],kraina[[#This Row],[Ludnosc2016]]*$B11))</f>
        <v>599296</v>
      </c>
      <c r="M11">
        <f>INT(IF(kraina[[#This Row],[Ludnosc2017]]/$H11&gt;2,kraina[[#This Row],[Ludnosc2017]],kraina[[#This Row],[Ludnosc2017]]*$B11))</f>
        <v>426339</v>
      </c>
      <c r="N11">
        <f>INT(IF(kraina[[#This Row],[Ludnosc2018]]/$H11&gt;2,kraina[[#This Row],[Ludnosc2018]],kraina[[#This Row],[Ludnosc2018]]*$B11))</f>
        <v>303297</v>
      </c>
      <c r="O11">
        <f>INT(IF(kraina[[#This Row],[Ludnosc2019]]/$H11&gt;2,kraina[[#This Row],[Ludnosc2019]],kraina[[#This Row],[Ludnosc2019]]*$B11))</f>
        <v>215765</v>
      </c>
      <c r="P11">
        <f>INT(IF(kraina[[#This Row],[Ludnosc2020]]/$H11&gt;2,kraina[[#This Row],[Ludnosc2020]],kraina[[#This Row],[Ludnosc2020]]*$B11))</f>
        <v>153495</v>
      </c>
      <c r="Q11">
        <f>INT(IF(kraina[[#This Row],[Ludnosc2021]]/$H11&gt;2,kraina[[#This Row],[Ludnosc2021]],kraina[[#This Row],[Ludnosc2021]]*$B11))</f>
        <v>109196</v>
      </c>
      <c r="R11">
        <f>INT(IF(kraina[[#This Row],[Ludnosc2022]]/$H11&gt;2,kraina[[#This Row],[Ludnosc2022]],kraina[[#This Row],[Ludnosc2022]]*$B11))</f>
        <v>77682</v>
      </c>
      <c r="S11">
        <f>INT(IF(kraina[[#This Row],[Ludnosc2023]]/$H11&gt;2,kraina[[#This Row],[Ludnosc2023]],kraina[[#This Row],[Ludnosc2023]]*$B11))</f>
        <v>55262</v>
      </c>
      <c r="T11">
        <f>INT(IF(kraina[[#This Row],[Ludnosc2024]]/$H11&gt;2,kraina[[#This Row],[Ludnosc2024]],kraina[[#This Row],[Ludnosc2024]]*$B11))</f>
        <v>39313</v>
      </c>
      <c r="U11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  <c r="W11" s="3" t="s">
        <v>61</v>
      </c>
      <c r="X11" s="1">
        <v>36530387</v>
      </c>
    </row>
    <row r="12" spans="1:24" x14ac:dyDescent="0.25">
      <c r="A12" s="1" t="s">
        <v>10</v>
      </c>
      <c r="B12">
        <f>ROUND(kraina[[#This Row],[Ludnosc2014]]/kraina[[#This Row],[Ludnosc2013]],4)</f>
        <v>0.94169999999999998</v>
      </c>
      <c r="C12">
        <v>1987047</v>
      </c>
      <c r="D12">
        <v>1996208</v>
      </c>
      <c r="E12">
        <v>2053892</v>
      </c>
      <c r="F12">
        <v>1697247</v>
      </c>
      <c r="G12" t="str">
        <f>MID(kraina[[#This Row],[Województwo]],4,1)</f>
        <v>D</v>
      </c>
      <c r="H12">
        <f>SUM(kraina[[#This Row],[K2013]:[M2013]])</f>
        <v>3983255</v>
      </c>
      <c r="I12">
        <f>SUM(kraina[[#This Row],[K2014]:[M2014]])</f>
        <v>3751139</v>
      </c>
      <c r="J12">
        <f>INT(IF(kraina[[#This Row],[Ludnosc2014]]/$H12&gt;2,kraina[[#This Row],[Ludnosc2014]],kraina[[#This Row],[Ludnosc2014]]*$B12))</f>
        <v>3532447</v>
      </c>
      <c r="K12">
        <f>INT(IF(kraina[[#This Row],[Ludnosc2015]]/$H12&gt;2,kraina[[#This Row],[Ludnosc2015]],kraina[[#This Row],[Ludnosc2015]]*$B12))</f>
        <v>3326505</v>
      </c>
      <c r="L12">
        <f>INT(IF(kraina[[#This Row],[Ludnosc2016]]/$H12&gt;2,kraina[[#This Row],[Ludnosc2016]],kraina[[#This Row],[Ludnosc2016]]*$B12))</f>
        <v>3132569</v>
      </c>
      <c r="M12">
        <f>INT(IF(kraina[[#This Row],[Ludnosc2017]]/$H12&gt;2,kraina[[#This Row],[Ludnosc2017]],kraina[[#This Row],[Ludnosc2017]]*$B12))</f>
        <v>2949940</v>
      </c>
      <c r="N12">
        <f>INT(IF(kraina[[#This Row],[Ludnosc2018]]/$H12&gt;2,kraina[[#This Row],[Ludnosc2018]],kraina[[#This Row],[Ludnosc2018]]*$B12))</f>
        <v>2777958</v>
      </c>
      <c r="O12">
        <f>INT(IF(kraina[[#This Row],[Ludnosc2019]]/$H12&gt;2,kraina[[#This Row],[Ludnosc2019]],kraina[[#This Row],[Ludnosc2019]]*$B12))</f>
        <v>2616003</v>
      </c>
      <c r="P12">
        <f>INT(IF(kraina[[#This Row],[Ludnosc2020]]/$H12&gt;2,kraina[[#This Row],[Ludnosc2020]],kraina[[#This Row],[Ludnosc2020]]*$B12))</f>
        <v>2463490</v>
      </c>
      <c r="Q12">
        <f>INT(IF(kraina[[#This Row],[Ludnosc2021]]/$H12&gt;2,kraina[[#This Row],[Ludnosc2021]],kraina[[#This Row],[Ludnosc2021]]*$B12))</f>
        <v>2319868</v>
      </c>
      <c r="R12">
        <f>INT(IF(kraina[[#This Row],[Ludnosc2022]]/$H12&gt;2,kraina[[#This Row],[Ludnosc2022]],kraina[[#This Row],[Ludnosc2022]]*$B12))</f>
        <v>2184619</v>
      </c>
      <c r="S12">
        <f>INT(IF(kraina[[#This Row],[Ludnosc2023]]/$H12&gt;2,kraina[[#This Row],[Ludnosc2023]],kraina[[#This Row],[Ludnosc2023]]*$B12))</f>
        <v>2057255</v>
      </c>
      <c r="T12">
        <f>INT(IF(kraina[[#This Row],[Ludnosc2024]]/$H12&gt;2,kraina[[#This Row],[Ludnosc2024]],kraina[[#This Row],[Ludnosc2024]]*$B12))</f>
        <v>1937317</v>
      </c>
      <c r="U12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  <c r="W12" s="3" t="s">
        <v>65</v>
      </c>
      <c r="X12" s="1">
        <v>169845602</v>
      </c>
    </row>
    <row r="13" spans="1:24" x14ac:dyDescent="0.25">
      <c r="A13" s="1" t="s">
        <v>11</v>
      </c>
      <c r="B13">
        <f>ROUND(kraina[[#This Row],[Ludnosc2014]]/kraina[[#This Row],[Ludnosc2013]],4)</f>
        <v>1.1678999999999999</v>
      </c>
      <c r="C13">
        <v>3997724</v>
      </c>
      <c r="D13">
        <v>3690756</v>
      </c>
      <c r="E13">
        <v>4339393</v>
      </c>
      <c r="F13">
        <v>4639643</v>
      </c>
      <c r="G13" t="str">
        <f>MID(kraina[[#This Row],[Województwo]],4,1)</f>
        <v>C</v>
      </c>
      <c r="H13">
        <f>SUM(kraina[[#This Row],[K2013]:[M2013]])</f>
        <v>7688480</v>
      </c>
      <c r="I13">
        <f>SUM(kraina[[#This Row],[K2014]:[M2014]])</f>
        <v>8979036</v>
      </c>
      <c r="J13">
        <f>INT(IF(kraina[[#This Row],[Ludnosc2014]]/$H13&gt;2,kraina[[#This Row],[Ludnosc2014]],kraina[[#This Row],[Ludnosc2014]]*$B13))</f>
        <v>10486616</v>
      </c>
      <c r="K13">
        <f>INT(IF(kraina[[#This Row],[Ludnosc2015]]/$H13&gt;2,kraina[[#This Row],[Ludnosc2015]],kraina[[#This Row],[Ludnosc2015]]*$B13))</f>
        <v>12247318</v>
      </c>
      <c r="L13">
        <f>INT(IF(kraina[[#This Row],[Ludnosc2016]]/$H13&gt;2,kraina[[#This Row],[Ludnosc2016]],kraina[[#This Row],[Ludnosc2016]]*$B13))</f>
        <v>14303642</v>
      </c>
      <c r="M13">
        <f>INT(IF(kraina[[#This Row],[Ludnosc2017]]/$H13&gt;2,kraina[[#This Row],[Ludnosc2017]],kraina[[#This Row],[Ludnosc2017]]*$B13))</f>
        <v>16705223</v>
      </c>
      <c r="N13">
        <f>INT(IF(kraina[[#This Row],[Ludnosc2018]]/$H13&gt;2,kraina[[#This Row],[Ludnosc2018]],kraina[[#This Row],[Ludnosc2018]]*$B13))</f>
        <v>16705223</v>
      </c>
      <c r="O13">
        <f>INT(IF(kraina[[#This Row],[Ludnosc2019]]/$H13&gt;2,kraina[[#This Row],[Ludnosc2019]],kraina[[#This Row],[Ludnosc2019]]*$B13))</f>
        <v>16705223</v>
      </c>
      <c r="P13">
        <f>INT(IF(kraina[[#This Row],[Ludnosc2020]]/$H13&gt;2,kraina[[#This Row],[Ludnosc2020]],kraina[[#This Row],[Ludnosc2020]]*$B13))</f>
        <v>16705223</v>
      </c>
      <c r="Q13">
        <f>INT(IF(kraina[[#This Row],[Ludnosc2021]]/$H13&gt;2,kraina[[#This Row],[Ludnosc2021]],kraina[[#This Row],[Ludnosc2021]]*$B13))</f>
        <v>16705223</v>
      </c>
      <c r="R13">
        <f>INT(IF(kraina[[#This Row],[Ludnosc2022]]/$H13&gt;2,kraina[[#This Row],[Ludnosc2022]],kraina[[#This Row],[Ludnosc2022]]*$B13))</f>
        <v>16705223</v>
      </c>
      <c r="S13">
        <f>INT(IF(kraina[[#This Row],[Ludnosc2023]]/$H13&gt;2,kraina[[#This Row],[Ludnosc2023]],kraina[[#This Row],[Ludnosc2023]]*$B13))</f>
        <v>16705223</v>
      </c>
      <c r="T13">
        <f>INT(IF(kraina[[#This Row],[Ludnosc2024]]/$H13&gt;2,kraina[[#This Row],[Ludnosc2024]],kraina[[#This Row],[Ludnosc2024]]*$B13))</f>
        <v>16705223</v>
      </c>
      <c r="U13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</row>
    <row r="14" spans="1:24" x14ac:dyDescent="0.25">
      <c r="A14" s="1" t="s">
        <v>12</v>
      </c>
      <c r="B14">
        <f>ROUND(kraina[[#This Row],[Ludnosc2014]]/kraina[[#This Row],[Ludnosc2013]],4)</f>
        <v>1.0923</v>
      </c>
      <c r="C14">
        <v>996113</v>
      </c>
      <c r="D14">
        <v>964279</v>
      </c>
      <c r="E14">
        <v>1012487</v>
      </c>
      <c r="F14">
        <v>1128940</v>
      </c>
      <c r="G14" t="str">
        <f>MID(kraina[[#This Row],[Województwo]],4,1)</f>
        <v>A</v>
      </c>
      <c r="H14">
        <f>SUM(kraina[[#This Row],[K2013]:[M2013]])</f>
        <v>1960392</v>
      </c>
      <c r="I14">
        <f>SUM(kraina[[#This Row],[K2014]:[M2014]])</f>
        <v>2141427</v>
      </c>
      <c r="J14">
        <f>INT(IF(kraina[[#This Row],[Ludnosc2014]]/$H14&gt;2,kraina[[#This Row],[Ludnosc2014]],kraina[[#This Row],[Ludnosc2014]]*$B14))</f>
        <v>2339080</v>
      </c>
      <c r="K14">
        <f>INT(IF(kraina[[#This Row],[Ludnosc2015]]/$H14&gt;2,kraina[[#This Row],[Ludnosc2015]],kraina[[#This Row],[Ludnosc2015]]*$B14))</f>
        <v>2554977</v>
      </c>
      <c r="L14">
        <f>INT(IF(kraina[[#This Row],[Ludnosc2016]]/$H14&gt;2,kraina[[#This Row],[Ludnosc2016]],kraina[[#This Row],[Ludnosc2016]]*$B14))</f>
        <v>2790801</v>
      </c>
      <c r="M14">
        <f>INT(IF(kraina[[#This Row],[Ludnosc2017]]/$H14&gt;2,kraina[[#This Row],[Ludnosc2017]],kraina[[#This Row],[Ludnosc2017]]*$B14))</f>
        <v>3048391</v>
      </c>
      <c r="N14">
        <f>INT(IF(kraina[[#This Row],[Ludnosc2018]]/$H14&gt;2,kraina[[#This Row],[Ludnosc2018]],kraina[[#This Row],[Ludnosc2018]]*$B14))</f>
        <v>3329757</v>
      </c>
      <c r="O14">
        <f>INT(IF(kraina[[#This Row],[Ludnosc2019]]/$H14&gt;2,kraina[[#This Row],[Ludnosc2019]],kraina[[#This Row],[Ludnosc2019]]*$B14))</f>
        <v>3637093</v>
      </c>
      <c r="P14">
        <f>INT(IF(kraina[[#This Row],[Ludnosc2020]]/$H14&gt;2,kraina[[#This Row],[Ludnosc2020]],kraina[[#This Row],[Ludnosc2020]]*$B14))</f>
        <v>3972796</v>
      </c>
      <c r="Q14">
        <f>INT(IF(kraina[[#This Row],[Ludnosc2021]]/$H14&gt;2,kraina[[#This Row],[Ludnosc2021]],kraina[[#This Row],[Ludnosc2021]]*$B14))</f>
        <v>3972796</v>
      </c>
      <c r="R14">
        <f>INT(IF(kraina[[#This Row],[Ludnosc2022]]/$H14&gt;2,kraina[[#This Row],[Ludnosc2022]],kraina[[#This Row],[Ludnosc2022]]*$B14))</f>
        <v>3972796</v>
      </c>
      <c r="S14">
        <f>INT(IF(kraina[[#This Row],[Ludnosc2023]]/$H14&gt;2,kraina[[#This Row],[Ludnosc2023]],kraina[[#This Row],[Ludnosc2023]]*$B14))</f>
        <v>3972796</v>
      </c>
      <c r="T14">
        <f>INT(IF(kraina[[#This Row],[Ludnosc2024]]/$H14&gt;2,kraina[[#This Row],[Ludnosc2024]],kraina[[#This Row],[Ludnosc2024]]*$B14))</f>
        <v>3972796</v>
      </c>
      <c r="U14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</row>
    <row r="15" spans="1:24" x14ac:dyDescent="0.25">
      <c r="A15" s="1" t="s">
        <v>13</v>
      </c>
      <c r="B15">
        <f>ROUND(kraina[[#This Row],[Ludnosc2014]]/kraina[[#This Row],[Ludnosc2013]],4)</f>
        <v>0.81100000000000005</v>
      </c>
      <c r="C15">
        <v>1143634</v>
      </c>
      <c r="D15">
        <v>1033836</v>
      </c>
      <c r="E15">
        <v>909534</v>
      </c>
      <c r="F15">
        <v>856349</v>
      </c>
      <c r="G15" t="str">
        <f>MID(kraina[[#This Row],[Województwo]],4,1)</f>
        <v>A</v>
      </c>
      <c r="H15">
        <f>SUM(kraina[[#This Row],[K2013]:[M2013]])</f>
        <v>2177470</v>
      </c>
      <c r="I15">
        <f>SUM(kraina[[#This Row],[K2014]:[M2014]])</f>
        <v>1765883</v>
      </c>
      <c r="J15">
        <f>INT(IF(kraina[[#This Row],[Ludnosc2014]]/$H15&gt;2,kraina[[#This Row],[Ludnosc2014]],kraina[[#This Row],[Ludnosc2014]]*$B15))</f>
        <v>1432131</v>
      </c>
      <c r="K15">
        <f>INT(IF(kraina[[#This Row],[Ludnosc2015]]/$H15&gt;2,kraina[[#This Row],[Ludnosc2015]],kraina[[#This Row],[Ludnosc2015]]*$B15))</f>
        <v>1161458</v>
      </c>
      <c r="L15">
        <f>INT(IF(kraina[[#This Row],[Ludnosc2016]]/$H15&gt;2,kraina[[#This Row],[Ludnosc2016]],kraina[[#This Row],[Ludnosc2016]]*$B15))</f>
        <v>941942</v>
      </c>
      <c r="M15">
        <f>INT(IF(kraina[[#This Row],[Ludnosc2017]]/$H15&gt;2,kraina[[#This Row],[Ludnosc2017]],kraina[[#This Row],[Ludnosc2017]]*$B15))</f>
        <v>763914</v>
      </c>
      <c r="N15">
        <f>INT(IF(kraina[[#This Row],[Ludnosc2018]]/$H15&gt;2,kraina[[#This Row],[Ludnosc2018]],kraina[[#This Row],[Ludnosc2018]]*$B15))</f>
        <v>619534</v>
      </c>
      <c r="O15">
        <f>INT(IF(kraina[[#This Row],[Ludnosc2019]]/$H15&gt;2,kraina[[#This Row],[Ludnosc2019]],kraina[[#This Row],[Ludnosc2019]]*$B15))</f>
        <v>502442</v>
      </c>
      <c r="P15">
        <f>INT(IF(kraina[[#This Row],[Ludnosc2020]]/$H15&gt;2,kraina[[#This Row],[Ludnosc2020]],kraina[[#This Row],[Ludnosc2020]]*$B15))</f>
        <v>407480</v>
      </c>
      <c r="Q15">
        <f>INT(IF(kraina[[#This Row],[Ludnosc2021]]/$H15&gt;2,kraina[[#This Row],[Ludnosc2021]],kraina[[#This Row],[Ludnosc2021]]*$B15))</f>
        <v>330466</v>
      </c>
      <c r="R15">
        <f>INT(IF(kraina[[#This Row],[Ludnosc2022]]/$H15&gt;2,kraina[[#This Row],[Ludnosc2022]],kraina[[#This Row],[Ludnosc2022]]*$B15))</f>
        <v>268007</v>
      </c>
      <c r="S15">
        <f>INT(IF(kraina[[#This Row],[Ludnosc2023]]/$H15&gt;2,kraina[[#This Row],[Ludnosc2023]],kraina[[#This Row],[Ludnosc2023]]*$B15))</f>
        <v>217353</v>
      </c>
      <c r="T15">
        <f>INT(IF(kraina[[#This Row],[Ludnosc2024]]/$H15&gt;2,kraina[[#This Row],[Ludnosc2024]],kraina[[#This Row],[Ludnosc2024]]*$B15))</f>
        <v>176273</v>
      </c>
      <c r="U15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16" spans="1:24" x14ac:dyDescent="0.25">
      <c r="A16" s="1" t="s">
        <v>14</v>
      </c>
      <c r="B16">
        <f>ROUND(kraina[[#This Row],[Ludnosc2014]]/kraina[[#This Row],[Ludnosc2013]],4)</f>
        <v>0.79859999999999998</v>
      </c>
      <c r="C16">
        <v>2549276</v>
      </c>
      <c r="D16">
        <v>2584751</v>
      </c>
      <c r="E16">
        <v>2033079</v>
      </c>
      <c r="F16">
        <v>2066918</v>
      </c>
      <c r="G16" t="str">
        <f>MID(kraina[[#This Row],[Województwo]],4,1)</f>
        <v>A</v>
      </c>
      <c r="H16">
        <f>SUM(kraina[[#This Row],[K2013]:[M2013]])</f>
        <v>5134027</v>
      </c>
      <c r="I16">
        <f>SUM(kraina[[#This Row],[K2014]:[M2014]])</f>
        <v>4099997</v>
      </c>
      <c r="J16">
        <f>INT(IF(kraina[[#This Row],[Ludnosc2014]]/$H16&gt;2,kraina[[#This Row],[Ludnosc2014]],kraina[[#This Row],[Ludnosc2014]]*$B16))</f>
        <v>3274257</v>
      </c>
      <c r="K16">
        <f>INT(IF(kraina[[#This Row],[Ludnosc2015]]/$H16&gt;2,kraina[[#This Row],[Ludnosc2015]],kraina[[#This Row],[Ludnosc2015]]*$B16))</f>
        <v>2614821</v>
      </c>
      <c r="L16">
        <f>INT(IF(kraina[[#This Row],[Ludnosc2016]]/$H16&gt;2,kraina[[#This Row],[Ludnosc2016]],kraina[[#This Row],[Ludnosc2016]]*$B16))</f>
        <v>2088196</v>
      </c>
      <c r="M16">
        <f>INT(IF(kraina[[#This Row],[Ludnosc2017]]/$H16&gt;2,kraina[[#This Row],[Ludnosc2017]],kraina[[#This Row],[Ludnosc2017]]*$B16))</f>
        <v>1667633</v>
      </c>
      <c r="N16">
        <f>INT(IF(kraina[[#This Row],[Ludnosc2018]]/$H16&gt;2,kraina[[#This Row],[Ludnosc2018]],kraina[[#This Row],[Ludnosc2018]]*$B16))</f>
        <v>1331771</v>
      </c>
      <c r="O16">
        <f>INT(IF(kraina[[#This Row],[Ludnosc2019]]/$H16&gt;2,kraina[[#This Row],[Ludnosc2019]],kraina[[#This Row],[Ludnosc2019]]*$B16))</f>
        <v>1063552</v>
      </c>
      <c r="P16">
        <f>INT(IF(kraina[[#This Row],[Ludnosc2020]]/$H16&gt;2,kraina[[#This Row],[Ludnosc2020]],kraina[[#This Row],[Ludnosc2020]]*$B16))</f>
        <v>849352</v>
      </c>
      <c r="Q16">
        <f>INT(IF(kraina[[#This Row],[Ludnosc2021]]/$H16&gt;2,kraina[[#This Row],[Ludnosc2021]],kraina[[#This Row],[Ludnosc2021]]*$B16))</f>
        <v>678292</v>
      </c>
      <c r="R16">
        <f>INT(IF(kraina[[#This Row],[Ludnosc2022]]/$H16&gt;2,kraina[[#This Row],[Ludnosc2022]],kraina[[#This Row],[Ludnosc2022]]*$B16))</f>
        <v>541683</v>
      </c>
      <c r="S16">
        <f>INT(IF(kraina[[#This Row],[Ludnosc2023]]/$H16&gt;2,kraina[[#This Row],[Ludnosc2023]],kraina[[#This Row],[Ludnosc2023]]*$B16))</f>
        <v>432588</v>
      </c>
      <c r="T16">
        <f>INT(IF(kraina[[#This Row],[Ludnosc2024]]/$H16&gt;2,kraina[[#This Row],[Ludnosc2024]],kraina[[#This Row],[Ludnosc2024]]*$B16))</f>
        <v>345464</v>
      </c>
      <c r="U16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17" spans="1:21" x14ac:dyDescent="0.25">
      <c r="A17" s="1" t="s">
        <v>15</v>
      </c>
      <c r="B17">
        <f>ROUND(kraina[[#This Row],[Ludnosc2014]]/kraina[[#This Row],[Ludnosc2013]],4)</f>
        <v>1.2492000000000001</v>
      </c>
      <c r="C17">
        <v>1367212</v>
      </c>
      <c r="D17">
        <v>1361389</v>
      </c>
      <c r="E17">
        <v>1572320</v>
      </c>
      <c r="F17">
        <v>1836258</v>
      </c>
      <c r="G17" t="str">
        <f>MID(kraina[[#This Row],[Województwo]],4,1)</f>
        <v>C</v>
      </c>
      <c r="H17">
        <f>SUM(kraina[[#This Row],[K2013]:[M2013]])</f>
        <v>2728601</v>
      </c>
      <c r="I17">
        <f>SUM(kraina[[#This Row],[K2014]:[M2014]])</f>
        <v>3408578</v>
      </c>
      <c r="J17">
        <f>INT(IF(kraina[[#This Row],[Ludnosc2014]]/$H17&gt;2,kraina[[#This Row],[Ludnosc2014]],kraina[[#This Row],[Ludnosc2014]]*$B17))</f>
        <v>4257995</v>
      </c>
      <c r="K17">
        <f>INT(IF(kraina[[#This Row],[Ludnosc2015]]/$H17&gt;2,kraina[[#This Row],[Ludnosc2015]],kraina[[#This Row],[Ludnosc2015]]*$B17))</f>
        <v>5319087</v>
      </c>
      <c r="L17">
        <f>INT(IF(kraina[[#This Row],[Ludnosc2016]]/$H17&gt;2,kraina[[#This Row],[Ludnosc2016]],kraina[[#This Row],[Ludnosc2016]]*$B17))</f>
        <v>6644603</v>
      </c>
      <c r="M17">
        <f>INT(IF(kraina[[#This Row],[Ludnosc2017]]/$H17&gt;2,kraina[[#This Row],[Ludnosc2017]],kraina[[#This Row],[Ludnosc2017]]*$B17))</f>
        <v>6644603</v>
      </c>
      <c r="N17">
        <f>INT(IF(kraina[[#This Row],[Ludnosc2018]]/$H17&gt;2,kraina[[#This Row],[Ludnosc2018]],kraina[[#This Row],[Ludnosc2018]]*$B17))</f>
        <v>6644603</v>
      </c>
      <c r="O17">
        <f>INT(IF(kraina[[#This Row],[Ludnosc2019]]/$H17&gt;2,kraina[[#This Row],[Ludnosc2019]],kraina[[#This Row],[Ludnosc2019]]*$B17))</f>
        <v>6644603</v>
      </c>
      <c r="P17">
        <f>INT(IF(kraina[[#This Row],[Ludnosc2020]]/$H17&gt;2,kraina[[#This Row],[Ludnosc2020]],kraina[[#This Row],[Ludnosc2020]]*$B17))</f>
        <v>6644603</v>
      </c>
      <c r="Q17">
        <f>INT(IF(kraina[[#This Row],[Ludnosc2021]]/$H17&gt;2,kraina[[#This Row],[Ludnosc2021]],kraina[[#This Row],[Ludnosc2021]]*$B17))</f>
        <v>6644603</v>
      </c>
      <c r="R17">
        <f>INT(IF(kraina[[#This Row],[Ludnosc2022]]/$H17&gt;2,kraina[[#This Row],[Ludnosc2022]],kraina[[#This Row],[Ludnosc2022]]*$B17))</f>
        <v>6644603</v>
      </c>
      <c r="S17">
        <f>INT(IF(kraina[[#This Row],[Ludnosc2023]]/$H17&gt;2,kraina[[#This Row],[Ludnosc2023]],kraina[[#This Row],[Ludnosc2023]]*$B17))</f>
        <v>6644603</v>
      </c>
      <c r="T17">
        <f>INT(IF(kraina[[#This Row],[Ludnosc2024]]/$H17&gt;2,kraina[[#This Row],[Ludnosc2024]],kraina[[#This Row],[Ludnosc2024]]*$B17))</f>
        <v>6644603</v>
      </c>
      <c r="U17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</row>
    <row r="18" spans="1:21" x14ac:dyDescent="0.25">
      <c r="A18" s="1" t="s">
        <v>16</v>
      </c>
      <c r="B18">
        <f>ROUND(kraina[[#This Row],[Ludnosc2014]]/kraina[[#This Row],[Ludnosc2013]],4)</f>
        <v>0.60309999999999997</v>
      </c>
      <c r="C18">
        <v>2567464</v>
      </c>
      <c r="D18">
        <v>2441857</v>
      </c>
      <c r="E18">
        <v>1524132</v>
      </c>
      <c r="F18">
        <v>1496810</v>
      </c>
      <c r="G18" t="str">
        <f>MID(kraina[[#This Row],[Województwo]],4,1)</f>
        <v>A</v>
      </c>
      <c r="H18">
        <f>SUM(kraina[[#This Row],[K2013]:[M2013]])</f>
        <v>5009321</v>
      </c>
      <c r="I18">
        <f>SUM(kraina[[#This Row],[K2014]:[M2014]])</f>
        <v>3020942</v>
      </c>
      <c r="J18">
        <f>INT(IF(kraina[[#This Row],[Ludnosc2014]]/$H18&gt;2,kraina[[#This Row],[Ludnosc2014]],kraina[[#This Row],[Ludnosc2014]]*$B18))</f>
        <v>1821930</v>
      </c>
      <c r="K18">
        <f>INT(IF(kraina[[#This Row],[Ludnosc2015]]/$H18&gt;2,kraina[[#This Row],[Ludnosc2015]],kraina[[#This Row],[Ludnosc2015]]*$B18))</f>
        <v>1098805</v>
      </c>
      <c r="L18">
        <f>INT(IF(kraina[[#This Row],[Ludnosc2016]]/$H18&gt;2,kraina[[#This Row],[Ludnosc2016]],kraina[[#This Row],[Ludnosc2016]]*$B18))</f>
        <v>662689</v>
      </c>
      <c r="M18">
        <f>INT(IF(kraina[[#This Row],[Ludnosc2017]]/$H18&gt;2,kraina[[#This Row],[Ludnosc2017]],kraina[[#This Row],[Ludnosc2017]]*$B18))</f>
        <v>399667</v>
      </c>
      <c r="N18">
        <f>INT(IF(kraina[[#This Row],[Ludnosc2018]]/$H18&gt;2,kraina[[#This Row],[Ludnosc2018]],kraina[[#This Row],[Ludnosc2018]]*$B18))</f>
        <v>241039</v>
      </c>
      <c r="O18">
        <f>INT(IF(kraina[[#This Row],[Ludnosc2019]]/$H18&gt;2,kraina[[#This Row],[Ludnosc2019]],kraina[[#This Row],[Ludnosc2019]]*$B18))</f>
        <v>145370</v>
      </c>
      <c r="P18">
        <f>INT(IF(kraina[[#This Row],[Ludnosc2020]]/$H18&gt;2,kraina[[#This Row],[Ludnosc2020]],kraina[[#This Row],[Ludnosc2020]]*$B18))</f>
        <v>87672</v>
      </c>
      <c r="Q18">
        <f>INT(IF(kraina[[#This Row],[Ludnosc2021]]/$H18&gt;2,kraina[[#This Row],[Ludnosc2021]],kraina[[#This Row],[Ludnosc2021]]*$B18))</f>
        <v>52874</v>
      </c>
      <c r="R18">
        <f>INT(IF(kraina[[#This Row],[Ludnosc2022]]/$H18&gt;2,kraina[[#This Row],[Ludnosc2022]],kraina[[#This Row],[Ludnosc2022]]*$B18))</f>
        <v>31888</v>
      </c>
      <c r="S18">
        <f>INT(IF(kraina[[#This Row],[Ludnosc2023]]/$H18&gt;2,kraina[[#This Row],[Ludnosc2023]],kraina[[#This Row],[Ludnosc2023]]*$B18))</f>
        <v>19231</v>
      </c>
      <c r="T18">
        <f>INT(IF(kraina[[#This Row],[Ludnosc2024]]/$H18&gt;2,kraina[[#This Row],[Ludnosc2024]],kraina[[#This Row],[Ludnosc2024]]*$B18))</f>
        <v>11598</v>
      </c>
      <c r="U18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19" spans="1:21" x14ac:dyDescent="0.25">
      <c r="A19" s="1" t="s">
        <v>17</v>
      </c>
      <c r="B19">
        <f>ROUND(kraina[[#This Row],[Ludnosc2014]]/kraina[[#This Row],[Ludnosc2013]],4)</f>
        <v>0.46029999999999999</v>
      </c>
      <c r="C19">
        <v>1334060</v>
      </c>
      <c r="D19">
        <v>1395231</v>
      </c>
      <c r="E19">
        <v>578655</v>
      </c>
      <c r="F19">
        <v>677663</v>
      </c>
      <c r="G19" t="str">
        <f>MID(kraina[[#This Row],[Województwo]],4,1)</f>
        <v>D</v>
      </c>
      <c r="H19">
        <f>SUM(kraina[[#This Row],[K2013]:[M2013]])</f>
        <v>2729291</v>
      </c>
      <c r="I19">
        <f>SUM(kraina[[#This Row],[K2014]:[M2014]])</f>
        <v>1256318</v>
      </c>
      <c r="J19">
        <f>INT(IF(kraina[[#This Row],[Ludnosc2014]]/$H19&gt;2,kraina[[#This Row],[Ludnosc2014]],kraina[[#This Row],[Ludnosc2014]]*$B19))</f>
        <v>578283</v>
      </c>
      <c r="K19">
        <f>INT(IF(kraina[[#This Row],[Ludnosc2015]]/$H19&gt;2,kraina[[#This Row],[Ludnosc2015]],kraina[[#This Row],[Ludnosc2015]]*$B19))</f>
        <v>266183</v>
      </c>
      <c r="L19">
        <f>INT(IF(kraina[[#This Row],[Ludnosc2016]]/$H19&gt;2,kraina[[#This Row],[Ludnosc2016]],kraina[[#This Row],[Ludnosc2016]]*$B19))</f>
        <v>122524</v>
      </c>
      <c r="M19">
        <f>INT(IF(kraina[[#This Row],[Ludnosc2017]]/$H19&gt;2,kraina[[#This Row],[Ludnosc2017]],kraina[[#This Row],[Ludnosc2017]]*$B19))</f>
        <v>56397</v>
      </c>
      <c r="N19">
        <f>INT(IF(kraina[[#This Row],[Ludnosc2018]]/$H19&gt;2,kraina[[#This Row],[Ludnosc2018]],kraina[[#This Row],[Ludnosc2018]]*$B19))</f>
        <v>25959</v>
      </c>
      <c r="O19">
        <f>INT(IF(kraina[[#This Row],[Ludnosc2019]]/$H19&gt;2,kraina[[#This Row],[Ludnosc2019]],kraina[[#This Row],[Ludnosc2019]]*$B19))</f>
        <v>11948</v>
      </c>
      <c r="P19">
        <f>INT(IF(kraina[[#This Row],[Ludnosc2020]]/$H19&gt;2,kraina[[#This Row],[Ludnosc2020]],kraina[[#This Row],[Ludnosc2020]]*$B19))</f>
        <v>5499</v>
      </c>
      <c r="Q19">
        <f>INT(IF(kraina[[#This Row],[Ludnosc2021]]/$H19&gt;2,kraina[[#This Row],[Ludnosc2021]],kraina[[#This Row],[Ludnosc2021]]*$B19))</f>
        <v>2531</v>
      </c>
      <c r="R19">
        <f>INT(IF(kraina[[#This Row],[Ludnosc2022]]/$H19&gt;2,kraina[[#This Row],[Ludnosc2022]],kraina[[#This Row],[Ludnosc2022]]*$B19))</f>
        <v>1165</v>
      </c>
      <c r="S19">
        <f>INT(IF(kraina[[#This Row],[Ludnosc2023]]/$H19&gt;2,kraina[[#This Row],[Ludnosc2023]],kraina[[#This Row],[Ludnosc2023]]*$B19))</f>
        <v>536</v>
      </c>
      <c r="T19">
        <f>INT(IF(kraina[[#This Row],[Ludnosc2024]]/$H19&gt;2,kraina[[#This Row],[Ludnosc2024]],kraina[[#This Row],[Ludnosc2024]]*$B19))</f>
        <v>246</v>
      </c>
      <c r="U19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20" spans="1:21" x14ac:dyDescent="0.25">
      <c r="A20" s="1" t="s">
        <v>18</v>
      </c>
      <c r="B20">
        <f>ROUND(kraina[[#This Row],[Ludnosc2014]]/kraina[[#This Row],[Ludnosc2013]],4)</f>
        <v>0.55469999999999997</v>
      </c>
      <c r="C20">
        <v>2976209</v>
      </c>
      <c r="D20">
        <v>3199665</v>
      </c>
      <c r="E20">
        <v>1666477</v>
      </c>
      <c r="F20">
        <v>1759240</v>
      </c>
      <c r="G20" t="str">
        <f>MID(kraina[[#This Row],[Województwo]],4,1)</f>
        <v>C</v>
      </c>
      <c r="H20">
        <f>SUM(kraina[[#This Row],[K2013]:[M2013]])</f>
        <v>6175874</v>
      </c>
      <c r="I20">
        <f>SUM(kraina[[#This Row],[K2014]:[M2014]])</f>
        <v>3425717</v>
      </c>
      <c r="J20">
        <f>INT(IF(kraina[[#This Row],[Ludnosc2014]]/$H20&gt;2,kraina[[#This Row],[Ludnosc2014]],kraina[[#This Row],[Ludnosc2014]]*$B20))</f>
        <v>1900245</v>
      </c>
      <c r="K20">
        <f>INT(IF(kraina[[#This Row],[Ludnosc2015]]/$H20&gt;2,kraina[[#This Row],[Ludnosc2015]],kraina[[#This Row],[Ludnosc2015]]*$B20))</f>
        <v>1054065</v>
      </c>
      <c r="L20">
        <f>INT(IF(kraina[[#This Row],[Ludnosc2016]]/$H20&gt;2,kraina[[#This Row],[Ludnosc2016]],kraina[[#This Row],[Ludnosc2016]]*$B20))</f>
        <v>584689</v>
      </c>
      <c r="M20">
        <f>INT(IF(kraina[[#This Row],[Ludnosc2017]]/$H20&gt;2,kraina[[#This Row],[Ludnosc2017]],kraina[[#This Row],[Ludnosc2017]]*$B20))</f>
        <v>324326</v>
      </c>
      <c r="N20">
        <f>INT(IF(kraina[[#This Row],[Ludnosc2018]]/$H20&gt;2,kraina[[#This Row],[Ludnosc2018]],kraina[[#This Row],[Ludnosc2018]]*$B20))</f>
        <v>179903</v>
      </c>
      <c r="O20">
        <f>INT(IF(kraina[[#This Row],[Ludnosc2019]]/$H20&gt;2,kraina[[#This Row],[Ludnosc2019]],kraina[[#This Row],[Ludnosc2019]]*$B20))</f>
        <v>99792</v>
      </c>
      <c r="P20">
        <f>INT(IF(kraina[[#This Row],[Ludnosc2020]]/$H20&gt;2,kraina[[#This Row],[Ludnosc2020]],kraina[[#This Row],[Ludnosc2020]]*$B20))</f>
        <v>55354</v>
      </c>
      <c r="Q20">
        <f>INT(IF(kraina[[#This Row],[Ludnosc2021]]/$H20&gt;2,kraina[[#This Row],[Ludnosc2021]],kraina[[#This Row],[Ludnosc2021]]*$B20))</f>
        <v>30704</v>
      </c>
      <c r="R20">
        <f>INT(IF(kraina[[#This Row],[Ludnosc2022]]/$H20&gt;2,kraina[[#This Row],[Ludnosc2022]],kraina[[#This Row],[Ludnosc2022]]*$B20))</f>
        <v>17031</v>
      </c>
      <c r="S20">
        <f>INT(IF(kraina[[#This Row],[Ludnosc2023]]/$H20&gt;2,kraina[[#This Row],[Ludnosc2023]],kraina[[#This Row],[Ludnosc2023]]*$B20))</f>
        <v>9447</v>
      </c>
      <c r="T20">
        <f>INT(IF(kraina[[#This Row],[Ludnosc2024]]/$H20&gt;2,kraina[[#This Row],[Ludnosc2024]],kraina[[#This Row],[Ludnosc2024]]*$B20))</f>
        <v>5240</v>
      </c>
      <c r="U20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21" spans="1:21" x14ac:dyDescent="0.25">
      <c r="A21" s="1" t="s">
        <v>19</v>
      </c>
      <c r="B21">
        <f>ROUND(kraina[[#This Row],[Ludnosc2014]]/kraina[[#This Row],[Ludnosc2013]],4)</f>
        <v>0.92349999999999999</v>
      </c>
      <c r="C21">
        <v>1443351</v>
      </c>
      <c r="D21">
        <v>1565539</v>
      </c>
      <c r="E21">
        <v>1355276</v>
      </c>
      <c r="F21">
        <v>1423414</v>
      </c>
      <c r="G21" t="str">
        <f>MID(kraina[[#This Row],[Województwo]],4,1)</f>
        <v>C</v>
      </c>
      <c r="H21">
        <f>SUM(kraina[[#This Row],[K2013]:[M2013]])</f>
        <v>3008890</v>
      </c>
      <c r="I21">
        <f>SUM(kraina[[#This Row],[K2014]:[M2014]])</f>
        <v>2778690</v>
      </c>
      <c r="J21">
        <f>INT(IF(kraina[[#This Row],[Ludnosc2014]]/$H21&gt;2,kraina[[#This Row],[Ludnosc2014]],kraina[[#This Row],[Ludnosc2014]]*$B21))</f>
        <v>2566120</v>
      </c>
      <c r="K21">
        <f>INT(IF(kraina[[#This Row],[Ludnosc2015]]/$H21&gt;2,kraina[[#This Row],[Ludnosc2015]],kraina[[#This Row],[Ludnosc2015]]*$B21))</f>
        <v>2369811</v>
      </c>
      <c r="L21">
        <f>INT(IF(kraina[[#This Row],[Ludnosc2016]]/$H21&gt;2,kraina[[#This Row],[Ludnosc2016]],kraina[[#This Row],[Ludnosc2016]]*$B21))</f>
        <v>2188520</v>
      </c>
      <c r="M21">
        <f>INT(IF(kraina[[#This Row],[Ludnosc2017]]/$H21&gt;2,kraina[[#This Row],[Ludnosc2017]],kraina[[#This Row],[Ludnosc2017]]*$B21))</f>
        <v>2021098</v>
      </c>
      <c r="N21">
        <f>INT(IF(kraina[[#This Row],[Ludnosc2018]]/$H21&gt;2,kraina[[#This Row],[Ludnosc2018]],kraina[[#This Row],[Ludnosc2018]]*$B21))</f>
        <v>1866484</v>
      </c>
      <c r="O21">
        <f>INT(IF(kraina[[#This Row],[Ludnosc2019]]/$H21&gt;2,kraina[[#This Row],[Ludnosc2019]],kraina[[#This Row],[Ludnosc2019]]*$B21))</f>
        <v>1723697</v>
      </c>
      <c r="P21">
        <f>INT(IF(kraina[[#This Row],[Ludnosc2020]]/$H21&gt;2,kraina[[#This Row],[Ludnosc2020]],kraina[[#This Row],[Ludnosc2020]]*$B21))</f>
        <v>1591834</v>
      </c>
      <c r="Q21">
        <f>INT(IF(kraina[[#This Row],[Ludnosc2021]]/$H21&gt;2,kraina[[#This Row],[Ludnosc2021]],kraina[[#This Row],[Ludnosc2021]]*$B21))</f>
        <v>1470058</v>
      </c>
      <c r="R21">
        <f>INT(IF(kraina[[#This Row],[Ludnosc2022]]/$H21&gt;2,kraina[[#This Row],[Ludnosc2022]],kraina[[#This Row],[Ludnosc2022]]*$B21))</f>
        <v>1357598</v>
      </c>
      <c r="S21">
        <f>INT(IF(kraina[[#This Row],[Ludnosc2023]]/$H21&gt;2,kraina[[#This Row],[Ludnosc2023]],kraina[[#This Row],[Ludnosc2023]]*$B21))</f>
        <v>1253741</v>
      </c>
      <c r="T21">
        <f>INT(IF(kraina[[#This Row],[Ludnosc2024]]/$H21&gt;2,kraina[[#This Row],[Ludnosc2024]],kraina[[#This Row],[Ludnosc2024]]*$B21))</f>
        <v>1157829</v>
      </c>
      <c r="U21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22" spans="1:21" x14ac:dyDescent="0.25">
      <c r="A22" s="1" t="s">
        <v>20</v>
      </c>
      <c r="B22">
        <f>ROUND(kraina[[#This Row],[Ludnosc2014]]/kraina[[#This Row],[Ludnosc2013]],4)</f>
        <v>0.12039999999999999</v>
      </c>
      <c r="C22">
        <v>2486640</v>
      </c>
      <c r="D22">
        <v>2265936</v>
      </c>
      <c r="E22">
        <v>297424</v>
      </c>
      <c r="F22">
        <v>274759</v>
      </c>
      <c r="G22" t="str">
        <f>MID(kraina[[#This Row],[Województwo]],4,1)</f>
        <v>A</v>
      </c>
      <c r="H22">
        <f>SUM(kraina[[#This Row],[K2013]:[M2013]])</f>
        <v>4752576</v>
      </c>
      <c r="I22">
        <f>SUM(kraina[[#This Row],[K2014]:[M2014]])</f>
        <v>572183</v>
      </c>
      <c r="J22">
        <f>INT(IF(kraina[[#This Row],[Ludnosc2014]]/$H22&gt;2,kraina[[#This Row],[Ludnosc2014]],kraina[[#This Row],[Ludnosc2014]]*$B22))</f>
        <v>68890</v>
      </c>
      <c r="K22">
        <f>INT(IF(kraina[[#This Row],[Ludnosc2015]]/$H22&gt;2,kraina[[#This Row],[Ludnosc2015]],kraina[[#This Row],[Ludnosc2015]]*$B22))</f>
        <v>8294</v>
      </c>
      <c r="L22">
        <f>INT(IF(kraina[[#This Row],[Ludnosc2016]]/$H22&gt;2,kraina[[#This Row],[Ludnosc2016]],kraina[[#This Row],[Ludnosc2016]]*$B22))</f>
        <v>998</v>
      </c>
      <c r="M22">
        <f>INT(IF(kraina[[#This Row],[Ludnosc2017]]/$H22&gt;2,kraina[[#This Row],[Ludnosc2017]],kraina[[#This Row],[Ludnosc2017]]*$B22))</f>
        <v>120</v>
      </c>
      <c r="N22">
        <f>INT(IF(kraina[[#This Row],[Ludnosc2018]]/$H22&gt;2,kraina[[#This Row],[Ludnosc2018]],kraina[[#This Row],[Ludnosc2018]]*$B22))</f>
        <v>14</v>
      </c>
      <c r="O22">
        <f>INT(IF(kraina[[#This Row],[Ludnosc2019]]/$H22&gt;2,kraina[[#This Row],[Ludnosc2019]],kraina[[#This Row],[Ludnosc2019]]*$B22))</f>
        <v>1</v>
      </c>
      <c r="P22">
        <f>INT(IF(kraina[[#This Row],[Ludnosc2020]]/$H22&gt;2,kraina[[#This Row],[Ludnosc2020]],kraina[[#This Row],[Ludnosc2020]]*$B22))</f>
        <v>0</v>
      </c>
      <c r="Q22">
        <f>INT(IF(kraina[[#This Row],[Ludnosc2021]]/$H22&gt;2,kraina[[#This Row],[Ludnosc2021]],kraina[[#This Row],[Ludnosc2021]]*$B22))</f>
        <v>0</v>
      </c>
      <c r="R22">
        <f>INT(IF(kraina[[#This Row],[Ludnosc2022]]/$H22&gt;2,kraina[[#This Row],[Ludnosc2022]],kraina[[#This Row],[Ludnosc2022]]*$B22))</f>
        <v>0</v>
      </c>
      <c r="S22">
        <f>INT(IF(kraina[[#This Row],[Ludnosc2023]]/$H22&gt;2,kraina[[#This Row],[Ludnosc2023]],kraina[[#This Row],[Ludnosc2023]]*$B22))</f>
        <v>0</v>
      </c>
      <c r="T22">
        <f>INT(IF(kraina[[#This Row],[Ludnosc2024]]/$H22&gt;2,kraina[[#This Row],[Ludnosc2024]],kraina[[#This Row],[Ludnosc2024]]*$B22))</f>
        <v>0</v>
      </c>
      <c r="U22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23" spans="1:21" x14ac:dyDescent="0.25">
      <c r="A23" s="1" t="s">
        <v>21</v>
      </c>
      <c r="B23">
        <f>ROUND(kraina[[#This Row],[Ludnosc2014]]/kraina[[#This Row],[Ludnosc2013]],4)</f>
        <v>3.8473000000000002</v>
      </c>
      <c r="C23">
        <v>685438</v>
      </c>
      <c r="D23">
        <v>749124</v>
      </c>
      <c r="E23">
        <v>2697677</v>
      </c>
      <c r="F23">
        <v>2821550</v>
      </c>
      <c r="G23" t="str">
        <f>MID(kraina[[#This Row],[Województwo]],4,1)</f>
        <v>B</v>
      </c>
      <c r="H23">
        <f>SUM(kraina[[#This Row],[K2013]:[M2013]])</f>
        <v>1434562</v>
      </c>
      <c r="I23">
        <f>SUM(kraina[[#This Row],[K2014]:[M2014]])</f>
        <v>5519227</v>
      </c>
      <c r="J23">
        <f>INT(IF(kraina[[#This Row],[Ludnosc2014]]/$H23&gt;2,kraina[[#This Row],[Ludnosc2014]],kraina[[#This Row],[Ludnosc2014]]*$B23))</f>
        <v>5519227</v>
      </c>
      <c r="K23">
        <f>INT(IF(kraina[[#This Row],[Ludnosc2015]]/$H23&gt;2,kraina[[#This Row],[Ludnosc2015]],kraina[[#This Row],[Ludnosc2015]]*$B23))</f>
        <v>5519227</v>
      </c>
      <c r="L23">
        <f>INT(IF(kraina[[#This Row],[Ludnosc2016]]/$H23&gt;2,kraina[[#This Row],[Ludnosc2016]],kraina[[#This Row],[Ludnosc2016]]*$B23))</f>
        <v>5519227</v>
      </c>
      <c r="M23">
        <f>INT(IF(kraina[[#This Row],[Ludnosc2017]]/$H23&gt;2,kraina[[#This Row],[Ludnosc2017]],kraina[[#This Row],[Ludnosc2017]]*$B23))</f>
        <v>5519227</v>
      </c>
      <c r="N23">
        <f>INT(IF(kraina[[#This Row],[Ludnosc2018]]/$H23&gt;2,kraina[[#This Row],[Ludnosc2018]],kraina[[#This Row],[Ludnosc2018]]*$B23))</f>
        <v>5519227</v>
      </c>
      <c r="O23">
        <f>INT(IF(kraina[[#This Row],[Ludnosc2019]]/$H23&gt;2,kraina[[#This Row],[Ludnosc2019]],kraina[[#This Row],[Ludnosc2019]]*$B23))</f>
        <v>5519227</v>
      </c>
      <c r="P23">
        <f>INT(IF(kraina[[#This Row],[Ludnosc2020]]/$H23&gt;2,kraina[[#This Row],[Ludnosc2020]],kraina[[#This Row],[Ludnosc2020]]*$B23))</f>
        <v>5519227</v>
      </c>
      <c r="Q23">
        <f>INT(IF(kraina[[#This Row],[Ludnosc2021]]/$H23&gt;2,kraina[[#This Row],[Ludnosc2021]],kraina[[#This Row],[Ludnosc2021]]*$B23))</f>
        <v>5519227</v>
      </c>
      <c r="R23">
        <f>INT(IF(kraina[[#This Row],[Ludnosc2022]]/$H23&gt;2,kraina[[#This Row],[Ludnosc2022]],kraina[[#This Row],[Ludnosc2022]]*$B23))</f>
        <v>5519227</v>
      </c>
      <c r="S23">
        <f>INT(IF(kraina[[#This Row],[Ludnosc2023]]/$H23&gt;2,kraina[[#This Row],[Ludnosc2023]],kraina[[#This Row],[Ludnosc2023]]*$B23))</f>
        <v>5519227</v>
      </c>
      <c r="T23">
        <f>INT(IF(kraina[[#This Row],[Ludnosc2024]]/$H23&gt;2,kraina[[#This Row],[Ludnosc2024]],kraina[[#This Row],[Ludnosc2024]]*$B23))</f>
        <v>5519227</v>
      </c>
      <c r="U23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</row>
    <row r="24" spans="1:21" x14ac:dyDescent="0.25">
      <c r="A24" s="1" t="s">
        <v>22</v>
      </c>
      <c r="B24">
        <f>ROUND(kraina[[#This Row],[Ludnosc2014]]/kraina[[#This Row],[Ludnosc2013]],4)</f>
        <v>0.72660000000000002</v>
      </c>
      <c r="C24">
        <v>2166753</v>
      </c>
      <c r="D24">
        <v>2338698</v>
      </c>
      <c r="E24">
        <v>1681433</v>
      </c>
      <c r="F24">
        <v>1592443</v>
      </c>
      <c r="G24" t="str">
        <f>MID(kraina[[#This Row],[Województwo]],4,1)</f>
        <v>B</v>
      </c>
      <c r="H24">
        <f>SUM(kraina[[#This Row],[K2013]:[M2013]])</f>
        <v>4505451</v>
      </c>
      <c r="I24">
        <f>SUM(kraina[[#This Row],[K2014]:[M2014]])</f>
        <v>3273876</v>
      </c>
      <c r="J24">
        <f>INT(IF(kraina[[#This Row],[Ludnosc2014]]/$H24&gt;2,kraina[[#This Row],[Ludnosc2014]],kraina[[#This Row],[Ludnosc2014]]*$B24))</f>
        <v>2378798</v>
      </c>
      <c r="K24">
        <f>INT(IF(kraina[[#This Row],[Ludnosc2015]]/$H24&gt;2,kraina[[#This Row],[Ludnosc2015]],kraina[[#This Row],[Ludnosc2015]]*$B24))</f>
        <v>1728434</v>
      </c>
      <c r="L24">
        <f>INT(IF(kraina[[#This Row],[Ludnosc2016]]/$H24&gt;2,kraina[[#This Row],[Ludnosc2016]],kraina[[#This Row],[Ludnosc2016]]*$B24))</f>
        <v>1255880</v>
      </c>
      <c r="M24">
        <f>INT(IF(kraina[[#This Row],[Ludnosc2017]]/$H24&gt;2,kraina[[#This Row],[Ludnosc2017]],kraina[[#This Row],[Ludnosc2017]]*$B24))</f>
        <v>912522</v>
      </c>
      <c r="N24">
        <f>INT(IF(kraina[[#This Row],[Ludnosc2018]]/$H24&gt;2,kraina[[#This Row],[Ludnosc2018]],kraina[[#This Row],[Ludnosc2018]]*$B24))</f>
        <v>663038</v>
      </c>
      <c r="O24">
        <f>INT(IF(kraina[[#This Row],[Ludnosc2019]]/$H24&gt;2,kraina[[#This Row],[Ludnosc2019]],kraina[[#This Row],[Ludnosc2019]]*$B24))</f>
        <v>481763</v>
      </c>
      <c r="P24">
        <f>INT(IF(kraina[[#This Row],[Ludnosc2020]]/$H24&gt;2,kraina[[#This Row],[Ludnosc2020]],kraina[[#This Row],[Ludnosc2020]]*$B24))</f>
        <v>350048</v>
      </c>
      <c r="Q24">
        <f>INT(IF(kraina[[#This Row],[Ludnosc2021]]/$H24&gt;2,kraina[[#This Row],[Ludnosc2021]],kraina[[#This Row],[Ludnosc2021]]*$B24))</f>
        <v>254344</v>
      </c>
      <c r="R24">
        <f>INT(IF(kraina[[#This Row],[Ludnosc2022]]/$H24&gt;2,kraina[[#This Row],[Ludnosc2022]],kraina[[#This Row],[Ludnosc2022]]*$B24))</f>
        <v>184806</v>
      </c>
      <c r="S24">
        <f>INT(IF(kraina[[#This Row],[Ludnosc2023]]/$H24&gt;2,kraina[[#This Row],[Ludnosc2023]],kraina[[#This Row],[Ludnosc2023]]*$B24))</f>
        <v>134280</v>
      </c>
      <c r="T24">
        <f>INT(IF(kraina[[#This Row],[Ludnosc2024]]/$H24&gt;2,kraina[[#This Row],[Ludnosc2024]],kraina[[#This Row],[Ludnosc2024]]*$B24))</f>
        <v>97567</v>
      </c>
      <c r="U24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25" spans="1:21" x14ac:dyDescent="0.25">
      <c r="A25" s="1" t="s">
        <v>23</v>
      </c>
      <c r="B25">
        <f>ROUND(kraina[[#This Row],[Ludnosc2014]]/kraina[[#This Row],[Ludnosc2013]],4)</f>
        <v>1.2537</v>
      </c>
      <c r="C25">
        <v>643177</v>
      </c>
      <c r="D25">
        <v>684187</v>
      </c>
      <c r="E25">
        <v>796213</v>
      </c>
      <c r="F25">
        <v>867904</v>
      </c>
      <c r="G25" t="str">
        <f>MID(kraina[[#This Row],[Województwo]],4,1)</f>
        <v>C</v>
      </c>
      <c r="H25">
        <f>SUM(kraina[[#This Row],[K2013]:[M2013]])</f>
        <v>1327364</v>
      </c>
      <c r="I25">
        <f>SUM(kraina[[#This Row],[K2014]:[M2014]])</f>
        <v>1664117</v>
      </c>
      <c r="J25">
        <f>INT(IF(kraina[[#This Row],[Ludnosc2014]]/$H25&gt;2,kraina[[#This Row],[Ludnosc2014]],kraina[[#This Row],[Ludnosc2014]]*$B25))</f>
        <v>2086303</v>
      </c>
      <c r="K25">
        <f>INT(IF(kraina[[#This Row],[Ludnosc2015]]/$H25&gt;2,kraina[[#This Row],[Ludnosc2015]],kraina[[#This Row],[Ludnosc2015]]*$B25))</f>
        <v>2615598</v>
      </c>
      <c r="L25">
        <f>INT(IF(kraina[[#This Row],[Ludnosc2016]]/$H25&gt;2,kraina[[#This Row],[Ludnosc2016]],kraina[[#This Row],[Ludnosc2016]]*$B25))</f>
        <v>3279175</v>
      </c>
      <c r="M25">
        <f>INT(IF(kraina[[#This Row],[Ludnosc2017]]/$H25&gt;2,kraina[[#This Row],[Ludnosc2017]],kraina[[#This Row],[Ludnosc2017]]*$B25))</f>
        <v>3279175</v>
      </c>
      <c r="N25">
        <f>INT(IF(kraina[[#This Row],[Ludnosc2018]]/$H25&gt;2,kraina[[#This Row],[Ludnosc2018]],kraina[[#This Row],[Ludnosc2018]]*$B25))</f>
        <v>3279175</v>
      </c>
      <c r="O25">
        <f>INT(IF(kraina[[#This Row],[Ludnosc2019]]/$H25&gt;2,kraina[[#This Row],[Ludnosc2019]],kraina[[#This Row],[Ludnosc2019]]*$B25))</f>
        <v>3279175</v>
      </c>
      <c r="P25">
        <f>INT(IF(kraina[[#This Row],[Ludnosc2020]]/$H25&gt;2,kraina[[#This Row],[Ludnosc2020]],kraina[[#This Row],[Ludnosc2020]]*$B25))</f>
        <v>3279175</v>
      </c>
      <c r="Q25">
        <f>INT(IF(kraina[[#This Row],[Ludnosc2021]]/$H25&gt;2,kraina[[#This Row],[Ludnosc2021]],kraina[[#This Row],[Ludnosc2021]]*$B25))</f>
        <v>3279175</v>
      </c>
      <c r="R25">
        <f>INT(IF(kraina[[#This Row],[Ludnosc2022]]/$H25&gt;2,kraina[[#This Row],[Ludnosc2022]],kraina[[#This Row],[Ludnosc2022]]*$B25))</f>
        <v>3279175</v>
      </c>
      <c r="S25">
        <f>INT(IF(kraina[[#This Row],[Ludnosc2023]]/$H25&gt;2,kraina[[#This Row],[Ludnosc2023]],kraina[[#This Row],[Ludnosc2023]]*$B25))</f>
        <v>3279175</v>
      </c>
      <c r="T25">
        <f>INT(IF(kraina[[#This Row],[Ludnosc2024]]/$H25&gt;2,kraina[[#This Row],[Ludnosc2024]],kraina[[#This Row],[Ludnosc2024]]*$B25))</f>
        <v>3279175</v>
      </c>
      <c r="U25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</row>
    <row r="26" spans="1:21" x14ac:dyDescent="0.25">
      <c r="A26" s="1" t="s">
        <v>24</v>
      </c>
      <c r="B26">
        <f>ROUND(kraina[[#This Row],[Ludnosc2014]]/kraina[[#This Row],[Ludnosc2013]],4)</f>
        <v>3.7827000000000002</v>
      </c>
      <c r="C26">
        <v>450192</v>
      </c>
      <c r="D26">
        <v>434755</v>
      </c>
      <c r="E26">
        <v>1656446</v>
      </c>
      <c r="F26">
        <v>1691000</v>
      </c>
      <c r="G26" t="str">
        <f>MID(kraina[[#This Row],[Województwo]],4,1)</f>
        <v>B</v>
      </c>
      <c r="H26">
        <f>SUM(kraina[[#This Row],[K2013]:[M2013]])</f>
        <v>884947</v>
      </c>
      <c r="I26">
        <f>SUM(kraina[[#This Row],[K2014]:[M2014]])</f>
        <v>3347446</v>
      </c>
      <c r="J26">
        <f>INT(IF(kraina[[#This Row],[Ludnosc2014]]/$H26&gt;2,kraina[[#This Row],[Ludnosc2014]],kraina[[#This Row],[Ludnosc2014]]*$B26))</f>
        <v>3347446</v>
      </c>
      <c r="K26">
        <f>INT(IF(kraina[[#This Row],[Ludnosc2015]]/$H26&gt;2,kraina[[#This Row],[Ludnosc2015]],kraina[[#This Row],[Ludnosc2015]]*$B26))</f>
        <v>3347446</v>
      </c>
      <c r="L26">
        <f>INT(IF(kraina[[#This Row],[Ludnosc2016]]/$H26&gt;2,kraina[[#This Row],[Ludnosc2016]],kraina[[#This Row],[Ludnosc2016]]*$B26))</f>
        <v>3347446</v>
      </c>
      <c r="M26">
        <f>INT(IF(kraina[[#This Row],[Ludnosc2017]]/$H26&gt;2,kraina[[#This Row],[Ludnosc2017]],kraina[[#This Row],[Ludnosc2017]]*$B26))</f>
        <v>3347446</v>
      </c>
      <c r="N26">
        <f>INT(IF(kraina[[#This Row],[Ludnosc2018]]/$H26&gt;2,kraina[[#This Row],[Ludnosc2018]],kraina[[#This Row],[Ludnosc2018]]*$B26))</f>
        <v>3347446</v>
      </c>
      <c r="O26">
        <f>INT(IF(kraina[[#This Row],[Ludnosc2019]]/$H26&gt;2,kraina[[#This Row],[Ludnosc2019]],kraina[[#This Row],[Ludnosc2019]]*$B26))</f>
        <v>3347446</v>
      </c>
      <c r="P26">
        <f>INT(IF(kraina[[#This Row],[Ludnosc2020]]/$H26&gt;2,kraina[[#This Row],[Ludnosc2020]],kraina[[#This Row],[Ludnosc2020]]*$B26))</f>
        <v>3347446</v>
      </c>
      <c r="Q26">
        <f>INT(IF(kraina[[#This Row],[Ludnosc2021]]/$H26&gt;2,kraina[[#This Row],[Ludnosc2021]],kraina[[#This Row],[Ludnosc2021]]*$B26))</f>
        <v>3347446</v>
      </c>
      <c r="R26">
        <f>INT(IF(kraina[[#This Row],[Ludnosc2022]]/$H26&gt;2,kraina[[#This Row],[Ludnosc2022]],kraina[[#This Row],[Ludnosc2022]]*$B26))</f>
        <v>3347446</v>
      </c>
      <c r="S26">
        <f>INT(IF(kraina[[#This Row],[Ludnosc2023]]/$H26&gt;2,kraina[[#This Row],[Ludnosc2023]],kraina[[#This Row],[Ludnosc2023]]*$B26))</f>
        <v>3347446</v>
      </c>
      <c r="T26">
        <f>INT(IF(kraina[[#This Row],[Ludnosc2024]]/$H26&gt;2,kraina[[#This Row],[Ludnosc2024]],kraina[[#This Row],[Ludnosc2024]]*$B26))</f>
        <v>3347446</v>
      </c>
      <c r="U26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</row>
    <row r="27" spans="1:21" x14ac:dyDescent="0.25">
      <c r="A27" s="1" t="s">
        <v>25</v>
      </c>
      <c r="B27">
        <f>ROUND(kraina[[#This Row],[Ludnosc2014]]/kraina[[#This Row],[Ludnosc2013]],4)</f>
        <v>0.86829999999999996</v>
      </c>
      <c r="C27">
        <v>1037774</v>
      </c>
      <c r="D27">
        <v>1113789</v>
      </c>
      <c r="E27">
        <v>877464</v>
      </c>
      <c r="F27">
        <v>990837</v>
      </c>
      <c r="G27" t="str">
        <f>MID(kraina[[#This Row],[Województwo]],4,1)</f>
        <v>C</v>
      </c>
      <c r="H27">
        <f>SUM(kraina[[#This Row],[K2013]:[M2013]])</f>
        <v>2151563</v>
      </c>
      <c r="I27">
        <f>SUM(kraina[[#This Row],[K2014]:[M2014]])</f>
        <v>1868301</v>
      </c>
      <c r="J27">
        <f>INT(IF(kraina[[#This Row],[Ludnosc2014]]/$H27&gt;2,kraina[[#This Row],[Ludnosc2014]],kraina[[#This Row],[Ludnosc2014]]*$B27))</f>
        <v>1622245</v>
      </c>
      <c r="K27">
        <f>INT(IF(kraina[[#This Row],[Ludnosc2015]]/$H27&gt;2,kraina[[#This Row],[Ludnosc2015]],kraina[[#This Row],[Ludnosc2015]]*$B27))</f>
        <v>1408595</v>
      </c>
      <c r="L27">
        <f>INT(IF(kraina[[#This Row],[Ludnosc2016]]/$H27&gt;2,kraina[[#This Row],[Ludnosc2016]],kraina[[#This Row],[Ludnosc2016]]*$B27))</f>
        <v>1223083</v>
      </c>
      <c r="M27">
        <f>INT(IF(kraina[[#This Row],[Ludnosc2017]]/$H27&gt;2,kraina[[#This Row],[Ludnosc2017]],kraina[[#This Row],[Ludnosc2017]]*$B27))</f>
        <v>1062002</v>
      </c>
      <c r="N27">
        <f>INT(IF(kraina[[#This Row],[Ludnosc2018]]/$H27&gt;2,kraina[[#This Row],[Ludnosc2018]],kraina[[#This Row],[Ludnosc2018]]*$B27))</f>
        <v>922136</v>
      </c>
      <c r="O27">
        <f>INT(IF(kraina[[#This Row],[Ludnosc2019]]/$H27&gt;2,kraina[[#This Row],[Ludnosc2019]],kraina[[#This Row],[Ludnosc2019]]*$B27))</f>
        <v>800690</v>
      </c>
      <c r="P27">
        <f>INT(IF(kraina[[#This Row],[Ludnosc2020]]/$H27&gt;2,kraina[[#This Row],[Ludnosc2020]],kraina[[#This Row],[Ludnosc2020]]*$B27))</f>
        <v>695239</v>
      </c>
      <c r="Q27">
        <f>INT(IF(kraina[[#This Row],[Ludnosc2021]]/$H27&gt;2,kraina[[#This Row],[Ludnosc2021]],kraina[[#This Row],[Ludnosc2021]]*$B27))</f>
        <v>603676</v>
      </c>
      <c r="R27">
        <f>INT(IF(kraina[[#This Row],[Ludnosc2022]]/$H27&gt;2,kraina[[#This Row],[Ludnosc2022]],kraina[[#This Row],[Ludnosc2022]]*$B27))</f>
        <v>524171</v>
      </c>
      <c r="S27">
        <f>INT(IF(kraina[[#This Row],[Ludnosc2023]]/$H27&gt;2,kraina[[#This Row],[Ludnosc2023]],kraina[[#This Row],[Ludnosc2023]]*$B27))</f>
        <v>455137</v>
      </c>
      <c r="T27">
        <f>INT(IF(kraina[[#This Row],[Ludnosc2024]]/$H27&gt;2,kraina[[#This Row],[Ludnosc2024]],kraina[[#This Row],[Ludnosc2024]]*$B27))</f>
        <v>395195</v>
      </c>
      <c r="U27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28" spans="1:21" x14ac:dyDescent="0.25">
      <c r="A28" s="1" t="s">
        <v>26</v>
      </c>
      <c r="B28">
        <f>ROUND(kraina[[#This Row],[Ludnosc2014]]/kraina[[#This Row],[Ludnosc2013]],4)</f>
        <v>0.4713</v>
      </c>
      <c r="C28">
        <v>2351213</v>
      </c>
      <c r="D28">
        <v>2358482</v>
      </c>
      <c r="E28">
        <v>1098384</v>
      </c>
      <c r="F28">
        <v>1121488</v>
      </c>
      <c r="G28" t="str">
        <f>MID(kraina[[#This Row],[Województwo]],4,1)</f>
        <v>C</v>
      </c>
      <c r="H28">
        <f>SUM(kraina[[#This Row],[K2013]:[M2013]])</f>
        <v>4709695</v>
      </c>
      <c r="I28">
        <f>SUM(kraina[[#This Row],[K2014]:[M2014]])</f>
        <v>2219872</v>
      </c>
      <c r="J28">
        <f>INT(IF(kraina[[#This Row],[Ludnosc2014]]/$H28&gt;2,kraina[[#This Row],[Ludnosc2014]],kraina[[#This Row],[Ludnosc2014]]*$B28))</f>
        <v>1046225</v>
      </c>
      <c r="K28">
        <f>INT(IF(kraina[[#This Row],[Ludnosc2015]]/$H28&gt;2,kraina[[#This Row],[Ludnosc2015]],kraina[[#This Row],[Ludnosc2015]]*$B28))</f>
        <v>493085</v>
      </c>
      <c r="L28">
        <f>INT(IF(kraina[[#This Row],[Ludnosc2016]]/$H28&gt;2,kraina[[#This Row],[Ludnosc2016]],kraina[[#This Row],[Ludnosc2016]]*$B28))</f>
        <v>232390</v>
      </c>
      <c r="M28">
        <f>INT(IF(kraina[[#This Row],[Ludnosc2017]]/$H28&gt;2,kraina[[#This Row],[Ludnosc2017]],kraina[[#This Row],[Ludnosc2017]]*$B28))</f>
        <v>109525</v>
      </c>
      <c r="N28">
        <f>INT(IF(kraina[[#This Row],[Ludnosc2018]]/$H28&gt;2,kraina[[#This Row],[Ludnosc2018]],kraina[[#This Row],[Ludnosc2018]]*$B28))</f>
        <v>51619</v>
      </c>
      <c r="O28">
        <f>INT(IF(kraina[[#This Row],[Ludnosc2019]]/$H28&gt;2,kraina[[#This Row],[Ludnosc2019]],kraina[[#This Row],[Ludnosc2019]]*$B28))</f>
        <v>24328</v>
      </c>
      <c r="P28">
        <f>INT(IF(kraina[[#This Row],[Ludnosc2020]]/$H28&gt;2,kraina[[#This Row],[Ludnosc2020]],kraina[[#This Row],[Ludnosc2020]]*$B28))</f>
        <v>11465</v>
      </c>
      <c r="Q28">
        <f>INT(IF(kraina[[#This Row],[Ludnosc2021]]/$H28&gt;2,kraina[[#This Row],[Ludnosc2021]],kraina[[#This Row],[Ludnosc2021]]*$B28))</f>
        <v>5403</v>
      </c>
      <c r="R28">
        <f>INT(IF(kraina[[#This Row],[Ludnosc2022]]/$H28&gt;2,kraina[[#This Row],[Ludnosc2022]],kraina[[#This Row],[Ludnosc2022]]*$B28))</f>
        <v>2546</v>
      </c>
      <c r="S28">
        <f>INT(IF(kraina[[#This Row],[Ludnosc2023]]/$H28&gt;2,kraina[[#This Row],[Ludnosc2023]],kraina[[#This Row],[Ludnosc2023]]*$B28))</f>
        <v>1199</v>
      </c>
      <c r="T28">
        <f>INT(IF(kraina[[#This Row],[Ludnosc2024]]/$H28&gt;2,kraina[[#This Row],[Ludnosc2024]],kraina[[#This Row],[Ludnosc2024]]*$B28))</f>
        <v>565</v>
      </c>
      <c r="U28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29" spans="1:21" x14ac:dyDescent="0.25">
      <c r="A29" s="1" t="s">
        <v>27</v>
      </c>
      <c r="B29">
        <f>ROUND(kraina[[#This Row],[Ludnosc2014]]/kraina[[#This Row],[Ludnosc2013]],4)</f>
        <v>0.15870000000000001</v>
      </c>
      <c r="C29">
        <v>2613354</v>
      </c>
      <c r="D29">
        <v>2837241</v>
      </c>
      <c r="E29">
        <v>431144</v>
      </c>
      <c r="F29">
        <v>434113</v>
      </c>
      <c r="G29" t="str">
        <f>MID(kraina[[#This Row],[Województwo]],4,1)</f>
        <v>D</v>
      </c>
      <c r="H29">
        <f>SUM(kraina[[#This Row],[K2013]:[M2013]])</f>
        <v>5450595</v>
      </c>
      <c r="I29">
        <f>SUM(kraina[[#This Row],[K2014]:[M2014]])</f>
        <v>865257</v>
      </c>
      <c r="J29">
        <f>INT(IF(kraina[[#This Row],[Ludnosc2014]]/$H29&gt;2,kraina[[#This Row],[Ludnosc2014]],kraina[[#This Row],[Ludnosc2014]]*$B29))</f>
        <v>137316</v>
      </c>
      <c r="K29">
        <f>INT(IF(kraina[[#This Row],[Ludnosc2015]]/$H29&gt;2,kraina[[#This Row],[Ludnosc2015]],kraina[[#This Row],[Ludnosc2015]]*$B29))</f>
        <v>21792</v>
      </c>
      <c r="L29">
        <f>INT(IF(kraina[[#This Row],[Ludnosc2016]]/$H29&gt;2,kraina[[#This Row],[Ludnosc2016]],kraina[[#This Row],[Ludnosc2016]]*$B29))</f>
        <v>3458</v>
      </c>
      <c r="M29">
        <f>INT(IF(kraina[[#This Row],[Ludnosc2017]]/$H29&gt;2,kraina[[#This Row],[Ludnosc2017]],kraina[[#This Row],[Ludnosc2017]]*$B29))</f>
        <v>548</v>
      </c>
      <c r="N29">
        <f>INT(IF(kraina[[#This Row],[Ludnosc2018]]/$H29&gt;2,kraina[[#This Row],[Ludnosc2018]],kraina[[#This Row],[Ludnosc2018]]*$B29))</f>
        <v>86</v>
      </c>
      <c r="O29">
        <f>INT(IF(kraina[[#This Row],[Ludnosc2019]]/$H29&gt;2,kraina[[#This Row],[Ludnosc2019]],kraina[[#This Row],[Ludnosc2019]]*$B29))</f>
        <v>13</v>
      </c>
      <c r="P29">
        <f>INT(IF(kraina[[#This Row],[Ludnosc2020]]/$H29&gt;2,kraina[[#This Row],[Ludnosc2020]],kraina[[#This Row],[Ludnosc2020]]*$B29))</f>
        <v>2</v>
      </c>
      <c r="Q29">
        <f>INT(IF(kraina[[#This Row],[Ludnosc2021]]/$H29&gt;2,kraina[[#This Row],[Ludnosc2021]],kraina[[#This Row],[Ludnosc2021]]*$B29))</f>
        <v>0</v>
      </c>
      <c r="R29">
        <f>INT(IF(kraina[[#This Row],[Ludnosc2022]]/$H29&gt;2,kraina[[#This Row],[Ludnosc2022]],kraina[[#This Row],[Ludnosc2022]]*$B29))</f>
        <v>0</v>
      </c>
      <c r="S29">
        <f>INT(IF(kraina[[#This Row],[Ludnosc2023]]/$H29&gt;2,kraina[[#This Row],[Ludnosc2023]],kraina[[#This Row],[Ludnosc2023]]*$B29))</f>
        <v>0</v>
      </c>
      <c r="T29">
        <f>INT(IF(kraina[[#This Row],[Ludnosc2024]]/$H29&gt;2,kraina[[#This Row],[Ludnosc2024]],kraina[[#This Row],[Ludnosc2024]]*$B29))</f>
        <v>0</v>
      </c>
      <c r="U29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30" spans="1:21" x14ac:dyDescent="0.25">
      <c r="A30" s="1" t="s">
        <v>28</v>
      </c>
      <c r="B30">
        <f>ROUND(kraina[[#This Row],[Ludnosc2014]]/kraina[[#This Row],[Ludnosc2013]],4)</f>
        <v>0.82220000000000004</v>
      </c>
      <c r="C30">
        <v>1859691</v>
      </c>
      <c r="D30">
        <v>1844250</v>
      </c>
      <c r="E30">
        <v>1460134</v>
      </c>
      <c r="F30">
        <v>1585258</v>
      </c>
      <c r="G30" t="str">
        <f>MID(kraina[[#This Row],[Województwo]],4,1)</f>
        <v>A</v>
      </c>
      <c r="H30">
        <f>SUM(kraina[[#This Row],[K2013]:[M2013]])</f>
        <v>3703941</v>
      </c>
      <c r="I30">
        <f>SUM(kraina[[#This Row],[K2014]:[M2014]])</f>
        <v>3045392</v>
      </c>
      <c r="J30">
        <f>INT(IF(kraina[[#This Row],[Ludnosc2014]]/$H30&gt;2,kraina[[#This Row],[Ludnosc2014]],kraina[[#This Row],[Ludnosc2014]]*$B30))</f>
        <v>2503921</v>
      </c>
      <c r="K30">
        <f>INT(IF(kraina[[#This Row],[Ludnosc2015]]/$H30&gt;2,kraina[[#This Row],[Ludnosc2015]],kraina[[#This Row],[Ludnosc2015]]*$B30))</f>
        <v>2058723</v>
      </c>
      <c r="L30">
        <f>INT(IF(kraina[[#This Row],[Ludnosc2016]]/$H30&gt;2,kraina[[#This Row],[Ludnosc2016]],kraina[[#This Row],[Ludnosc2016]]*$B30))</f>
        <v>1692682</v>
      </c>
      <c r="M30">
        <f>INT(IF(kraina[[#This Row],[Ludnosc2017]]/$H30&gt;2,kraina[[#This Row],[Ludnosc2017]],kraina[[#This Row],[Ludnosc2017]]*$B30))</f>
        <v>1391723</v>
      </c>
      <c r="N30">
        <f>INT(IF(kraina[[#This Row],[Ludnosc2018]]/$H30&gt;2,kraina[[#This Row],[Ludnosc2018]],kraina[[#This Row],[Ludnosc2018]]*$B30))</f>
        <v>1144274</v>
      </c>
      <c r="O30">
        <f>INT(IF(kraina[[#This Row],[Ludnosc2019]]/$H30&gt;2,kraina[[#This Row],[Ludnosc2019]],kraina[[#This Row],[Ludnosc2019]]*$B30))</f>
        <v>940822</v>
      </c>
      <c r="P30">
        <f>INT(IF(kraina[[#This Row],[Ludnosc2020]]/$H30&gt;2,kraina[[#This Row],[Ludnosc2020]],kraina[[#This Row],[Ludnosc2020]]*$B30))</f>
        <v>773543</v>
      </c>
      <c r="Q30">
        <f>INT(IF(kraina[[#This Row],[Ludnosc2021]]/$H30&gt;2,kraina[[#This Row],[Ludnosc2021]],kraina[[#This Row],[Ludnosc2021]]*$B30))</f>
        <v>636007</v>
      </c>
      <c r="R30">
        <f>INT(IF(kraina[[#This Row],[Ludnosc2022]]/$H30&gt;2,kraina[[#This Row],[Ludnosc2022]],kraina[[#This Row],[Ludnosc2022]]*$B30))</f>
        <v>522924</v>
      </c>
      <c r="S30">
        <f>INT(IF(kraina[[#This Row],[Ludnosc2023]]/$H30&gt;2,kraina[[#This Row],[Ludnosc2023]],kraina[[#This Row],[Ludnosc2023]]*$B30))</f>
        <v>429948</v>
      </c>
      <c r="T30">
        <f>INT(IF(kraina[[#This Row],[Ludnosc2024]]/$H30&gt;2,kraina[[#This Row],[Ludnosc2024]],kraina[[#This Row],[Ludnosc2024]]*$B30))</f>
        <v>353503</v>
      </c>
      <c r="U30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31" spans="1:21" x14ac:dyDescent="0.25">
      <c r="A31" s="1" t="s">
        <v>29</v>
      </c>
      <c r="B31">
        <f>ROUND(kraina[[#This Row],[Ludnosc2014]]/kraina[[#This Row],[Ludnosc2013]],4)</f>
        <v>1.18E-2</v>
      </c>
      <c r="C31">
        <v>2478386</v>
      </c>
      <c r="D31">
        <v>2562144</v>
      </c>
      <c r="E31">
        <v>30035</v>
      </c>
      <c r="F31">
        <v>29396</v>
      </c>
      <c r="G31" t="str">
        <f>MID(kraina[[#This Row],[Województwo]],4,1)</f>
        <v>C</v>
      </c>
      <c r="H31">
        <f>SUM(kraina[[#This Row],[K2013]:[M2013]])</f>
        <v>5040530</v>
      </c>
      <c r="I31">
        <f>SUM(kraina[[#This Row],[K2014]:[M2014]])</f>
        <v>59431</v>
      </c>
      <c r="J31">
        <f>INT(IF(kraina[[#This Row],[Ludnosc2014]]/$H31&gt;2,kraina[[#This Row],[Ludnosc2014]],kraina[[#This Row],[Ludnosc2014]]*$B31))</f>
        <v>701</v>
      </c>
      <c r="K31">
        <f>INT(IF(kraina[[#This Row],[Ludnosc2015]]/$H31&gt;2,kraina[[#This Row],[Ludnosc2015]],kraina[[#This Row],[Ludnosc2015]]*$B31))</f>
        <v>8</v>
      </c>
      <c r="L31">
        <f>INT(IF(kraina[[#This Row],[Ludnosc2016]]/$H31&gt;2,kraina[[#This Row],[Ludnosc2016]],kraina[[#This Row],[Ludnosc2016]]*$B31))</f>
        <v>0</v>
      </c>
      <c r="M31">
        <f>INT(IF(kraina[[#This Row],[Ludnosc2017]]/$H31&gt;2,kraina[[#This Row],[Ludnosc2017]],kraina[[#This Row],[Ludnosc2017]]*$B31))</f>
        <v>0</v>
      </c>
      <c r="N31">
        <f>INT(IF(kraina[[#This Row],[Ludnosc2018]]/$H31&gt;2,kraina[[#This Row],[Ludnosc2018]],kraina[[#This Row],[Ludnosc2018]]*$B31))</f>
        <v>0</v>
      </c>
      <c r="O31">
        <f>INT(IF(kraina[[#This Row],[Ludnosc2019]]/$H31&gt;2,kraina[[#This Row],[Ludnosc2019]],kraina[[#This Row],[Ludnosc2019]]*$B31))</f>
        <v>0</v>
      </c>
      <c r="P31">
        <f>INT(IF(kraina[[#This Row],[Ludnosc2020]]/$H31&gt;2,kraina[[#This Row],[Ludnosc2020]],kraina[[#This Row],[Ludnosc2020]]*$B31))</f>
        <v>0</v>
      </c>
      <c r="Q31">
        <f>INT(IF(kraina[[#This Row],[Ludnosc2021]]/$H31&gt;2,kraina[[#This Row],[Ludnosc2021]],kraina[[#This Row],[Ludnosc2021]]*$B31))</f>
        <v>0</v>
      </c>
      <c r="R31">
        <f>INT(IF(kraina[[#This Row],[Ludnosc2022]]/$H31&gt;2,kraina[[#This Row],[Ludnosc2022]],kraina[[#This Row],[Ludnosc2022]]*$B31))</f>
        <v>0</v>
      </c>
      <c r="S31">
        <f>INT(IF(kraina[[#This Row],[Ludnosc2023]]/$H31&gt;2,kraina[[#This Row],[Ludnosc2023]],kraina[[#This Row],[Ludnosc2023]]*$B31))</f>
        <v>0</v>
      </c>
      <c r="T31">
        <f>INT(IF(kraina[[#This Row],[Ludnosc2024]]/$H31&gt;2,kraina[[#This Row],[Ludnosc2024]],kraina[[#This Row],[Ludnosc2024]]*$B31))</f>
        <v>0</v>
      </c>
      <c r="U31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32" spans="1:21" x14ac:dyDescent="0.25">
      <c r="A32" s="1" t="s">
        <v>30</v>
      </c>
      <c r="B32">
        <f>ROUND(kraina[[#This Row],[Ludnosc2014]]/kraina[[#This Row],[Ludnosc2013]],4)</f>
        <v>0.92620000000000002</v>
      </c>
      <c r="C32">
        <v>1938122</v>
      </c>
      <c r="D32">
        <v>1816647</v>
      </c>
      <c r="E32">
        <v>1602356</v>
      </c>
      <c r="F32">
        <v>1875221</v>
      </c>
      <c r="G32" t="str">
        <f>MID(kraina[[#This Row],[Województwo]],4,1)</f>
        <v>C</v>
      </c>
      <c r="H32">
        <f>SUM(kraina[[#This Row],[K2013]:[M2013]])</f>
        <v>3754769</v>
      </c>
      <c r="I32">
        <f>SUM(kraina[[#This Row],[K2014]:[M2014]])</f>
        <v>3477577</v>
      </c>
      <c r="J32">
        <f>INT(IF(kraina[[#This Row],[Ludnosc2014]]/$H32&gt;2,kraina[[#This Row],[Ludnosc2014]],kraina[[#This Row],[Ludnosc2014]]*$B32))</f>
        <v>3220931</v>
      </c>
      <c r="K32">
        <f>INT(IF(kraina[[#This Row],[Ludnosc2015]]/$H32&gt;2,kraina[[#This Row],[Ludnosc2015]],kraina[[#This Row],[Ludnosc2015]]*$B32))</f>
        <v>2983226</v>
      </c>
      <c r="L32">
        <f>INT(IF(kraina[[#This Row],[Ludnosc2016]]/$H32&gt;2,kraina[[#This Row],[Ludnosc2016]],kraina[[#This Row],[Ludnosc2016]]*$B32))</f>
        <v>2763063</v>
      </c>
      <c r="M32">
        <f>INT(IF(kraina[[#This Row],[Ludnosc2017]]/$H32&gt;2,kraina[[#This Row],[Ludnosc2017]],kraina[[#This Row],[Ludnosc2017]]*$B32))</f>
        <v>2559148</v>
      </c>
      <c r="N32">
        <f>INT(IF(kraina[[#This Row],[Ludnosc2018]]/$H32&gt;2,kraina[[#This Row],[Ludnosc2018]],kraina[[#This Row],[Ludnosc2018]]*$B32))</f>
        <v>2370282</v>
      </c>
      <c r="O32">
        <f>INT(IF(kraina[[#This Row],[Ludnosc2019]]/$H32&gt;2,kraina[[#This Row],[Ludnosc2019]],kraina[[#This Row],[Ludnosc2019]]*$B32))</f>
        <v>2195355</v>
      </c>
      <c r="P32">
        <f>INT(IF(kraina[[#This Row],[Ludnosc2020]]/$H32&gt;2,kraina[[#This Row],[Ludnosc2020]],kraina[[#This Row],[Ludnosc2020]]*$B32))</f>
        <v>2033337</v>
      </c>
      <c r="Q32">
        <f>INT(IF(kraina[[#This Row],[Ludnosc2021]]/$H32&gt;2,kraina[[#This Row],[Ludnosc2021]],kraina[[#This Row],[Ludnosc2021]]*$B32))</f>
        <v>1883276</v>
      </c>
      <c r="R32">
        <f>INT(IF(kraina[[#This Row],[Ludnosc2022]]/$H32&gt;2,kraina[[#This Row],[Ludnosc2022]],kraina[[#This Row],[Ludnosc2022]]*$B32))</f>
        <v>1744290</v>
      </c>
      <c r="S32">
        <f>INT(IF(kraina[[#This Row],[Ludnosc2023]]/$H32&gt;2,kraina[[#This Row],[Ludnosc2023]],kraina[[#This Row],[Ludnosc2023]]*$B32))</f>
        <v>1615561</v>
      </c>
      <c r="T32">
        <f>INT(IF(kraina[[#This Row],[Ludnosc2024]]/$H32&gt;2,kraina[[#This Row],[Ludnosc2024]],kraina[[#This Row],[Ludnosc2024]]*$B32))</f>
        <v>1496332</v>
      </c>
      <c r="U32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33" spans="1:23" x14ac:dyDescent="0.25">
      <c r="A33" s="1" t="s">
        <v>31</v>
      </c>
      <c r="B33">
        <f>ROUND(kraina[[#This Row],[Ludnosc2014]]/kraina[[#This Row],[Ludnosc2013]],4)</f>
        <v>1.9078999999999999</v>
      </c>
      <c r="C33">
        <v>992523</v>
      </c>
      <c r="D33">
        <v>1028501</v>
      </c>
      <c r="E33">
        <v>1995446</v>
      </c>
      <c r="F33">
        <v>1860524</v>
      </c>
      <c r="G33" t="str">
        <f>MID(kraina[[#This Row],[Województwo]],4,1)</f>
        <v>D</v>
      </c>
      <c r="H33">
        <f>SUM(kraina[[#This Row],[K2013]:[M2013]])</f>
        <v>2021024</v>
      </c>
      <c r="I33">
        <f>SUM(kraina[[#This Row],[K2014]:[M2014]])</f>
        <v>3855970</v>
      </c>
      <c r="J33">
        <f>INT(IF(kraina[[#This Row],[Ludnosc2014]]/$H33&gt;2,kraina[[#This Row],[Ludnosc2014]],kraina[[#This Row],[Ludnosc2014]]*$B33))</f>
        <v>7356805</v>
      </c>
      <c r="K33">
        <f>INT(IF(kraina[[#This Row],[Ludnosc2015]]/$H33&gt;2,kraina[[#This Row],[Ludnosc2015]],kraina[[#This Row],[Ludnosc2015]]*$B33))</f>
        <v>7356805</v>
      </c>
      <c r="L33">
        <f>INT(IF(kraina[[#This Row],[Ludnosc2016]]/$H33&gt;2,kraina[[#This Row],[Ludnosc2016]],kraina[[#This Row],[Ludnosc2016]]*$B33))</f>
        <v>7356805</v>
      </c>
      <c r="M33">
        <f>INT(IF(kraina[[#This Row],[Ludnosc2017]]/$H33&gt;2,kraina[[#This Row],[Ludnosc2017]],kraina[[#This Row],[Ludnosc2017]]*$B33))</f>
        <v>7356805</v>
      </c>
      <c r="N33">
        <f>INT(IF(kraina[[#This Row],[Ludnosc2018]]/$H33&gt;2,kraina[[#This Row],[Ludnosc2018]],kraina[[#This Row],[Ludnosc2018]]*$B33))</f>
        <v>7356805</v>
      </c>
      <c r="O33">
        <f>INT(IF(kraina[[#This Row],[Ludnosc2019]]/$H33&gt;2,kraina[[#This Row],[Ludnosc2019]],kraina[[#This Row],[Ludnosc2019]]*$B33))</f>
        <v>7356805</v>
      </c>
      <c r="P33">
        <f>INT(IF(kraina[[#This Row],[Ludnosc2020]]/$H33&gt;2,kraina[[#This Row],[Ludnosc2020]],kraina[[#This Row],[Ludnosc2020]]*$B33))</f>
        <v>7356805</v>
      </c>
      <c r="Q33">
        <f>INT(IF(kraina[[#This Row],[Ludnosc2021]]/$H33&gt;2,kraina[[#This Row],[Ludnosc2021]],kraina[[#This Row],[Ludnosc2021]]*$B33))</f>
        <v>7356805</v>
      </c>
      <c r="R33">
        <f>INT(IF(kraina[[#This Row],[Ludnosc2022]]/$H33&gt;2,kraina[[#This Row],[Ludnosc2022]],kraina[[#This Row],[Ludnosc2022]]*$B33))</f>
        <v>7356805</v>
      </c>
      <c r="S33">
        <f>INT(IF(kraina[[#This Row],[Ludnosc2023]]/$H33&gt;2,kraina[[#This Row],[Ludnosc2023]],kraina[[#This Row],[Ludnosc2023]]*$B33))</f>
        <v>7356805</v>
      </c>
      <c r="T33">
        <f>INT(IF(kraina[[#This Row],[Ludnosc2024]]/$H33&gt;2,kraina[[#This Row],[Ludnosc2024]],kraina[[#This Row],[Ludnosc2024]]*$B33))</f>
        <v>7356805</v>
      </c>
      <c r="U33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  <c r="W33" s="4" t="s">
        <v>91</v>
      </c>
    </row>
    <row r="34" spans="1:23" x14ac:dyDescent="0.25">
      <c r="A34" s="1" t="s">
        <v>32</v>
      </c>
      <c r="B34">
        <f>ROUND(kraina[[#This Row],[Ludnosc2014]]/kraina[[#This Row],[Ludnosc2013]],4)</f>
        <v>0.16200000000000001</v>
      </c>
      <c r="C34">
        <v>2966291</v>
      </c>
      <c r="D34">
        <v>2889963</v>
      </c>
      <c r="E34">
        <v>462453</v>
      </c>
      <c r="F34">
        <v>486354</v>
      </c>
      <c r="G34" t="str">
        <f>MID(kraina[[#This Row],[Województwo]],4,1)</f>
        <v>B</v>
      </c>
      <c r="H34">
        <f>SUM(kraina[[#This Row],[K2013]:[M2013]])</f>
        <v>5856254</v>
      </c>
      <c r="I34">
        <f>SUM(kraina[[#This Row],[K2014]:[M2014]])</f>
        <v>948807</v>
      </c>
      <c r="J34">
        <f>INT(IF(kraina[[#This Row],[Ludnosc2014]]/$H34&gt;2,kraina[[#This Row],[Ludnosc2014]],kraina[[#This Row],[Ludnosc2014]]*$B34))</f>
        <v>153706</v>
      </c>
      <c r="K34">
        <f>INT(IF(kraina[[#This Row],[Ludnosc2015]]/$H34&gt;2,kraina[[#This Row],[Ludnosc2015]],kraina[[#This Row],[Ludnosc2015]]*$B34))</f>
        <v>24900</v>
      </c>
      <c r="L34">
        <f>INT(IF(kraina[[#This Row],[Ludnosc2016]]/$H34&gt;2,kraina[[#This Row],[Ludnosc2016]],kraina[[#This Row],[Ludnosc2016]]*$B34))</f>
        <v>4033</v>
      </c>
      <c r="M34">
        <f>INT(IF(kraina[[#This Row],[Ludnosc2017]]/$H34&gt;2,kraina[[#This Row],[Ludnosc2017]],kraina[[#This Row],[Ludnosc2017]]*$B34))</f>
        <v>653</v>
      </c>
      <c r="N34">
        <f>INT(IF(kraina[[#This Row],[Ludnosc2018]]/$H34&gt;2,kraina[[#This Row],[Ludnosc2018]],kraina[[#This Row],[Ludnosc2018]]*$B34))</f>
        <v>105</v>
      </c>
      <c r="O34">
        <f>INT(IF(kraina[[#This Row],[Ludnosc2019]]/$H34&gt;2,kraina[[#This Row],[Ludnosc2019]],kraina[[#This Row],[Ludnosc2019]]*$B34))</f>
        <v>17</v>
      </c>
      <c r="P34">
        <f>INT(IF(kraina[[#This Row],[Ludnosc2020]]/$H34&gt;2,kraina[[#This Row],[Ludnosc2020]],kraina[[#This Row],[Ludnosc2020]]*$B34))</f>
        <v>2</v>
      </c>
      <c r="Q34">
        <f>INT(IF(kraina[[#This Row],[Ludnosc2021]]/$H34&gt;2,kraina[[#This Row],[Ludnosc2021]],kraina[[#This Row],[Ludnosc2021]]*$B34))</f>
        <v>0</v>
      </c>
      <c r="R34">
        <f>INT(IF(kraina[[#This Row],[Ludnosc2022]]/$H34&gt;2,kraina[[#This Row],[Ludnosc2022]],kraina[[#This Row],[Ludnosc2022]]*$B34))</f>
        <v>0</v>
      </c>
      <c r="S34">
        <f>INT(IF(kraina[[#This Row],[Ludnosc2023]]/$H34&gt;2,kraina[[#This Row],[Ludnosc2023]],kraina[[#This Row],[Ludnosc2023]]*$B34))</f>
        <v>0</v>
      </c>
      <c r="T34">
        <f>INT(IF(kraina[[#This Row],[Ludnosc2024]]/$H34&gt;2,kraina[[#This Row],[Ludnosc2024]],kraina[[#This Row],[Ludnosc2024]]*$B34))</f>
        <v>0</v>
      </c>
      <c r="U34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  <c r="W34" t="s">
        <v>92</v>
      </c>
    </row>
    <row r="35" spans="1:23" x14ac:dyDescent="0.25">
      <c r="A35" s="1" t="s">
        <v>33</v>
      </c>
      <c r="B35">
        <f>ROUND(kraina[[#This Row],[Ludnosc2014]]/kraina[[#This Row],[Ludnosc2013]],4)</f>
        <v>17.4285</v>
      </c>
      <c r="C35">
        <v>76648</v>
      </c>
      <c r="D35">
        <v>81385</v>
      </c>
      <c r="E35">
        <v>1374708</v>
      </c>
      <c r="F35">
        <v>1379567</v>
      </c>
      <c r="G35" t="str">
        <f>MID(kraina[[#This Row],[Województwo]],4,1)</f>
        <v>C</v>
      </c>
      <c r="H35">
        <f>SUM(kraina[[#This Row],[K2013]:[M2013]])</f>
        <v>158033</v>
      </c>
      <c r="I35">
        <f>SUM(kraina[[#This Row],[K2014]:[M2014]])</f>
        <v>2754275</v>
      </c>
      <c r="J35">
        <f>INT(IF(kraina[[#This Row],[Ludnosc2014]]/$H35&gt;2,kraina[[#This Row],[Ludnosc2014]],kraina[[#This Row],[Ludnosc2014]]*$B35))</f>
        <v>2754275</v>
      </c>
      <c r="K35">
        <f>INT(IF(kraina[[#This Row],[Ludnosc2015]]/$H35&gt;2,kraina[[#This Row],[Ludnosc2015]],kraina[[#This Row],[Ludnosc2015]]*$B35))</f>
        <v>2754275</v>
      </c>
      <c r="L35">
        <f>INT(IF(kraina[[#This Row],[Ludnosc2016]]/$H35&gt;2,kraina[[#This Row],[Ludnosc2016]],kraina[[#This Row],[Ludnosc2016]]*$B35))</f>
        <v>2754275</v>
      </c>
      <c r="M35">
        <f>INT(IF(kraina[[#This Row],[Ludnosc2017]]/$H35&gt;2,kraina[[#This Row],[Ludnosc2017]],kraina[[#This Row],[Ludnosc2017]]*$B35))</f>
        <v>2754275</v>
      </c>
      <c r="N35">
        <f>INT(IF(kraina[[#This Row],[Ludnosc2018]]/$H35&gt;2,kraina[[#This Row],[Ludnosc2018]],kraina[[#This Row],[Ludnosc2018]]*$B35))</f>
        <v>2754275</v>
      </c>
      <c r="O35">
        <f>INT(IF(kraina[[#This Row],[Ludnosc2019]]/$H35&gt;2,kraina[[#This Row],[Ludnosc2019]],kraina[[#This Row],[Ludnosc2019]]*$B35))</f>
        <v>2754275</v>
      </c>
      <c r="P35">
        <f>INT(IF(kraina[[#This Row],[Ludnosc2020]]/$H35&gt;2,kraina[[#This Row],[Ludnosc2020]],kraina[[#This Row],[Ludnosc2020]]*$B35))</f>
        <v>2754275</v>
      </c>
      <c r="Q35">
        <f>INT(IF(kraina[[#This Row],[Ludnosc2021]]/$H35&gt;2,kraina[[#This Row],[Ludnosc2021]],kraina[[#This Row],[Ludnosc2021]]*$B35))</f>
        <v>2754275</v>
      </c>
      <c r="R35">
        <f>INT(IF(kraina[[#This Row],[Ludnosc2022]]/$H35&gt;2,kraina[[#This Row],[Ludnosc2022]],kraina[[#This Row],[Ludnosc2022]]*$B35))</f>
        <v>2754275</v>
      </c>
      <c r="S35">
        <f>INT(IF(kraina[[#This Row],[Ludnosc2023]]/$H35&gt;2,kraina[[#This Row],[Ludnosc2023]],kraina[[#This Row],[Ludnosc2023]]*$B35))</f>
        <v>2754275</v>
      </c>
      <c r="T35">
        <f>INT(IF(kraina[[#This Row],[Ludnosc2024]]/$H35&gt;2,kraina[[#This Row],[Ludnosc2024]],kraina[[#This Row],[Ludnosc2024]]*$B35))</f>
        <v>2754275</v>
      </c>
      <c r="U35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  <c r="W35">
        <f>SUM(kraina[Ludnosc2025])</f>
        <v>125942598</v>
      </c>
    </row>
    <row r="36" spans="1:23" x14ac:dyDescent="0.25">
      <c r="A36" s="1" t="s">
        <v>34</v>
      </c>
      <c r="B36">
        <f>ROUND(kraina[[#This Row],[Ludnosc2014]]/kraina[[#This Row],[Ludnosc2013]],4)</f>
        <v>0.39860000000000001</v>
      </c>
      <c r="C36">
        <v>2574432</v>
      </c>
      <c r="D36">
        <v>2409710</v>
      </c>
      <c r="E36">
        <v>987486</v>
      </c>
      <c r="F36">
        <v>999043</v>
      </c>
      <c r="G36" t="str">
        <f>MID(kraina[[#This Row],[Województwo]],4,1)</f>
        <v>C</v>
      </c>
      <c r="H36">
        <f>SUM(kraina[[#This Row],[K2013]:[M2013]])</f>
        <v>4984142</v>
      </c>
      <c r="I36">
        <f>SUM(kraina[[#This Row],[K2014]:[M2014]])</f>
        <v>1986529</v>
      </c>
      <c r="J36">
        <f>INT(IF(kraina[[#This Row],[Ludnosc2014]]/$H36&gt;2,kraina[[#This Row],[Ludnosc2014]],kraina[[#This Row],[Ludnosc2014]]*$B36))</f>
        <v>791830</v>
      </c>
      <c r="K36">
        <f>INT(IF(kraina[[#This Row],[Ludnosc2015]]/$H36&gt;2,kraina[[#This Row],[Ludnosc2015]],kraina[[#This Row],[Ludnosc2015]]*$B36))</f>
        <v>315623</v>
      </c>
      <c r="L36">
        <f>INT(IF(kraina[[#This Row],[Ludnosc2016]]/$H36&gt;2,kraina[[#This Row],[Ludnosc2016]],kraina[[#This Row],[Ludnosc2016]]*$B36))</f>
        <v>125807</v>
      </c>
      <c r="M36">
        <f>INT(IF(kraina[[#This Row],[Ludnosc2017]]/$H36&gt;2,kraina[[#This Row],[Ludnosc2017]],kraina[[#This Row],[Ludnosc2017]]*$B36))</f>
        <v>50146</v>
      </c>
      <c r="N36">
        <f>INT(IF(kraina[[#This Row],[Ludnosc2018]]/$H36&gt;2,kraina[[#This Row],[Ludnosc2018]],kraina[[#This Row],[Ludnosc2018]]*$B36))</f>
        <v>19988</v>
      </c>
      <c r="O36">
        <f>INT(IF(kraina[[#This Row],[Ludnosc2019]]/$H36&gt;2,kraina[[#This Row],[Ludnosc2019]],kraina[[#This Row],[Ludnosc2019]]*$B36))</f>
        <v>7967</v>
      </c>
      <c r="P36">
        <f>INT(IF(kraina[[#This Row],[Ludnosc2020]]/$H36&gt;2,kraina[[#This Row],[Ludnosc2020]],kraina[[#This Row],[Ludnosc2020]]*$B36))</f>
        <v>3175</v>
      </c>
      <c r="Q36">
        <f>INT(IF(kraina[[#This Row],[Ludnosc2021]]/$H36&gt;2,kraina[[#This Row],[Ludnosc2021]],kraina[[#This Row],[Ludnosc2021]]*$B36))</f>
        <v>1265</v>
      </c>
      <c r="R36">
        <f>INT(IF(kraina[[#This Row],[Ludnosc2022]]/$H36&gt;2,kraina[[#This Row],[Ludnosc2022]],kraina[[#This Row],[Ludnosc2022]]*$B36))</f>
        <v>504</v>
      </c>
      <c r="S36">
        <f>INT(IF(kraina[[#This Row],[Ludnosc2023]]/$H36&gt;2,kraina[[#This Row],[Ludnosc2023]],kraina[[#This Row],[Ludnosc2023]]*$B36))</f>
        <v>200</v>
      </c>
      <c r="T36">
        <f>INT(IF(kraina[[#This Row],[Ludnosc2024]]/$H36&gt;2,kraina[[#This Row],[Ludnosc2024]],kraina[[#This Row],[Ludnosc2024]]*$B36))</f>
        <v>79</v>
      </c>
      <c r="U36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  <c r="W36" t="s">
        <v>93</v>
      </c>
    </row>
    <row r="37" spans="1:23" x14ac:dyDescent="0.25">
      <c r="A37" s="1" t="s">
        <v>35</v>
      </c>
      <c r="B37">
        <f>ROUND(kraina[[#This Row],[Ludnosc2014]]/kraina[[#This Row],[Ludnosc2013]],4)</f>
        <v>6.2700000000000006E-2</v>
      </c>
      <c r="C37">
        <v>1778590</v>
      </c>
      <c r="D37">
        <v>1874844</v>
      </c>
      <c r="E37">
        <v>111191</v>
      </c>
      <c r="F37">
        <v>117846</v>
      </c>
      <c r="G37" t="str">
        <f>MID(kraina[[#This Row],[Województwo]],4,1)</f>
        <v>B</v>
      </c>
      <c r="H37">
        <f>SUM(kraina[[#This Row],[K2013]:[M2013]])</f>
        <v>3653434</v>
      </c>
      <c r="I37">
        <f>SUM(kraina[[#This Row],[K2014]:[M2014]])</f>
        <v>229037</v>
      </c>
      <c r="J37">
        <f>INT(IF(kraina[[#This Row],[Ludnosc2014]]/$H37&gt;2,kraina[[#This Row],[Ludnosc2014]],kraina[[#This Row],[Ludnosc2014]]*$B37))</f>
        <v>14360</v>
      </c>
      <c r="K37">
        <f>INT(IF(kraina[[#This Row],[Ludnosc2015]]/$H37&gt;2,kraina[[#This Row],[Ludnosc2015]],kraina[[#This Row],[Ludnosc2015]]*$B37))</f>
        <v>900</v>
      </c>
      <c r="L37">
        <f>INT(IF(kraina[[#This Row],[Ludnosc2016]]/$H37&gt;2,kraina[[#This Row],[Ludnosc2016]],kraina[[#This Row],[Ludnosc2016]]*$B37))</f>
        <v>56</v>
      </c>
      <c r="M37">
        <f>INT(IF(kraina[[#This Row],[Ludnosc2017]]/$H37&gt;2,kraina[[#This Row],[Ludnosc2017]],kraina[[#This Row],[Ludnosc2017]]*$B37))</f>
        <v>3</v>
      </c>
      <c r="N37">
        <f>INT(IF(kraina[[#This Row],[Ludnosc2018]]/$H37&gt;2,kraina[[#This Row],[Ludnosc2018]],kraina[[#This Row],[Ludnosc2018]]*$B37))</f>
        <v>0</v>
      </c>
      <c r="O37">
        <f>INT(IF(kraina[[#This Row],[Ludnosc2019]]/$H37&gt;2,kraina[[#This Row],[Ludnosc2019]],kraina[[#This Row],[Ludnosc2019]]*$B37))</f>
        <v>0</v>
      </c>
      <c r="P37">
        <f>INT(IF(kraina[[#This Row],[Ludnosc2020]]/$H37&gt;2,kraina[[#This Row],[Ludnosc2020]],kraina[[#This Row],[Ludnosc2020]]*$B37))</f>
        <v>0</v>
      </c>
      <c r="Q37">
        <f>INT(IF(kraina[[#This Row],[Ludnosc2021]]/$H37&gt;2,kraina[[#This Row],[Ludnosc2021]],kraina[[#This Row],[Ludnosc2021]]*$B37))</f>
        <v>0</v>
      </c>
      <c r="R37">
        <f>INT(IF(kraina[[#This Row],[Ludnosc2022]]/$H37&gt;2,kraina[[#This Row],[Ludnosc2022]],kraina[[#This Row],[Ludnosc2022]]*$B37))</f>
        <v>0</v>
      </c>
      <c r="S37">
        <f>INT(IF(kraina[[#This Row],[Ludnosc2023]]/$H37&gt;2,kraina[[#This Row],[Ludnosc2023]],kraina[[#This Row],[Ludnosc2023]]*$B37))</f>
        <v>0</v>
      </c>
      <c r="T37">
        <f>INT(IF(kraina[[#This Row],[Ludnosc2024]]/$H37&gt;2,kraina[[#This Row],[Ludnosc2024]],kraina[[#This Row],[Ludnosc2024]]*$B37))</f>
        <v>0</v>
      </c>
      <c r="U37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  <c r="W37" s="5" t="s">
        <v>11</v>
      </c>
    </row>
    <row r="38" spans="1:23" x14ac:dyDescent="0.25">
      <c r="A38" s="1" t="s">
        <v>36</v>
      </c>
      <c r="B38">
        <f>ROUND(kraina[[#This Row],[Ludnosc2014]]/kraina[[#This Row],[Ludnosc2013]],4)</f>
        <v>0.81579999999999997</v>
      </c>
      <c r="C38">
        <v>1506541</v>
      </c>
      <c r="D38">
        <v>1414887</v>
      </c>
      <c r="E38">
        <v>1216612</v>
      </c>
      <c r="F38">
        <v>1166775</v>
      </c>
      <c r="G38" t="str">
        <f>MID(kraina[[#This Row],[Województwo]],4,1)</f>
        <v>A</v>
      </c>
      <c r="H38">
        <f>SUM(kraina[[#This Row],[K2013]:[M2013]])</f>
        <v>2921428</v>
      </c>
      <c r="I38">
        <f>SUM(kraina[[#This Row],[K2014]:[M2014]])</f>
        <v>2383387</v>
      </c>
      <c r="J38">
        <f>INT(IF(kraina[[#This Row],[Ludnosc2014]]/$H38&gt;2,kraina[[#This Row],[Ludnosc2014]],kraina[[#This Row],[Ludnosc2014]]*$B38))</f>
        <v>1944367</v>
      </c>
      <c r="K38">
        <f>INT(IF(kraina[[#This Row],[Ludnosc2015]]/$H38&gt;2,kraina[[#This Row],[Ludnosc2015]],kraina[[#This Row],[Ludnosc2015]]*$B38))</f>
        <v>1586214</v>
      </c>
      <c r="L38">
        <f>INT(IF(kraina[[#This Row],[Ludnosc2016]]/$H38&gt;2,kraina[[#This Row],[Ludnosc2016]],kraina[[#This Row],[Ludnosc2016]]*$B38))</f>
        <v>1294033</v>
      </c>
      <c r="M38">
        <f>INT(IF(kraina[[#This Row],[Ludnosc2017]]/$H38&gt;2,kraina[[#This Row],[Ludnosc2017]],kraina[[#This Row],[Ludnosc2017]]*$B38))</f>
        <v>1055672</v>
      </c>
      <c r="N38">
        <f>INT(IF(kraina[[#This Row],[Ludnosc2018]]/$H38&gt;2,kraina[[#This Row],[Ludnosc2018]],kraina[[#This Row],[Ludnosc2018]]*$B38))</f>
        <v>861217</v>
      </c>
      <c r="O38">
        <f>INT(IF(kraina[[#This Row],[Ludnosc2019]]/$H38&gt;2,kraina[[#This Row],[Ludnosc2019]],kraina[[#This Row],[Ludnosc2019]]*$B38))</f>
        <v>702580</v>
      </c>
      <c r="P38">
        <f>INT(IF(kraina[[#This Row],[Ludnosc2020]]/$H38&gt;2,kraina[[#This Row],[Ludnosc2020]],kraina[[#This Row],[Ludnosc2020]]*$B38))</f>
        <v>573164</v>
      </c>
      <c r="Q38">
        <f>INT(IF(kraina[[#This Row],[Ludnosc2021]]/$H38&gt;2,kraina[[#This Row],[Ludnosc2021]],kraina[[#This Row],[Ludnosc2021]]*$B38))</f>
        <v>467587</v>
      </c>
      <c r="R38">
        <f>INT(IF(kraina[[#This Row],[Ludnosc2022]]/$H38&gt;2,kraina[[#This Row],[Ludnosc2022]],kraina[[#This Row],[Ludnosc2022]]*$B38))</f>
        <v>381457</v>
      </c>
      <c r="S38">
        <f>INT(IF(kraina[[#This Row],[Ludnosc2023]]/$H38&gt;2,kraina[[#This Row],[Ludnosc2023]],kraina[[#This Row],[Ludnosc2023]]*$B38))</f>
        <v>311192</v>
      </c>
      <c r="T38">
        <f>INT(IF(kraina[[#This Row],[Ludnosc2024]]/$H38&gt;2,kraina[[#This Row],[Ludnosc2024]],kraina[[#This Row],[Ludnosc2024]]*$B38))</f>
        <v>253870</v>
      </c>
      <c r="U38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39" spans="1:23" x14ac:dyDescent="0.25">
      <c r="A39" s="1" t="s">
        <v>37</v>
      </c>
      <c r="B39">
        <f>ROUND(kraina[[#This Row],[Ludnosc2014]]/kraina[[#This Row],[Ludnosc2013]],4)</f>
        <v>0.26690000000000003</v>
      </c>
      <c r="C39">
        <v>1598886</v>
      </c>
      <c r="D39">
        <v>1687917</v>
      </c>
      <c r="E39">
        <v>449788</v>
      </c>
      <c r="F39">
        <v>427615</v>
      </c>
      <c r="G39" t="str">
        <f>MID(kraina[[#This Row],[Województwo]],4,1)</f>
        <v>B</v>
      </c>
      <c r="H39">
        <f>SUM(kraina[[#This Row],[K2013]:[M2013]])</f>
        <v>3286803</v>
      </c>
      <c r="I39">
        <f>SUM(kraina[[#This Row],[K2014]:[M2014]])</f>
        <v>877403</v>
      </c>
      <c r="J39">
        <f>INT(IF(kraina[[#This Row],[Ludnosc2014]]/$H39&gt;2,kraina[[#This Row],[Ludnosc2014]],kraina[[#This Row],[Ludnosc2014]]*$B39))</f>
        <v>234178</v>
      </c>
      <c r="K39">
        <f>INT(IF(kraina[[#This Row],[Ludnosc2015]]/$H39&gt;2,kraina[[#This Row],[Ludnosc2015]],kraina[[#This Row],[Ludnosc2015]]*$B39))</f>
        <v>62502</v>
      </c>
      <c r="L39">
        <f>INT(IF(kraina[[#This Row],[Ludnosc2016]]/$H39&gt;2,kraina[[#This Row],[Ludnosc2016]],kraina[[#This Row],[Ludnosc2016]]*$B39))</f>
        <v>16681</v>
      </c>
      <c r="M39">
        <f>INT(IF(kraina[[#This Row],[Ludnosc2017]]/$H39&gt;2,kraina[[#This Row],[Ludnosc2017]],kraina[[#This Row],[Ludnosc2017]]*$B39))</f>
        <v>4452</v>
      </c>
      <c r="N39">
        <f>INT(IF(kraina[[#This Row],[Ludnosc2018]]/$H39&gt;2,kraina[[#This Row],[Ludnosc2018]],kraina[[#This Row],[Ludnosc2018]]*$B39))</f>
        <v>1188</v>
      </c>
      <c r="O39">
        <f>INT(IF(kraina[[#This Row],[Ludnosc2019]]/$H39&gt;2,kraina[[#This Row],[Ludnosc2019]],kraina[[#This Row],[Ludnosc2019]]*$B39))</f>
        <v>317</v>
      </c>
      <c r="P39">
        <f>INT(IF(kraina[[#This Row],[Ludnosc2020]]/$H39&gt;2,kraina[[#This Row],[Ludnosc2020]],kraina[[#This Row],[Ludnosc2020]]*$B39))</f>
        <v>84</v>
      </c>
      <c r="Q39">
        <f>INT(IF(kraina[[#This Row],[Ludnosc2021]]/$H39&gt;2,kraina[[#This Row],[Ludnosc2021]],kraina[[#This Row],[Ludnosc2021]]*$B39))</f>
        <v>22</v>
      </c>
      <c r="R39">
        <f>INT(IF(kraina[[#This Row],[Ludnosc2022]]/$H39&gt;2,kraina[[#This Row],[Ludnosc2022]],kraina[[#This Row],[Ludnosc2022]]*$B39))</f>
        <v>5</v>
      </c>
      <c r="S39">
        <f>INT(IF(kraina[[#This Row],[Ludnosc2023]]/$H39&gt;2,kraina[[#This Row],[Ludnosc2023]],kraina[[#This Row],[Ludnosc2023]]*$B39))</f>
        <v>1</v>
      </c>
      <c r="T39">
        <f>INT(IF(kraina[[#This Row],[Ludnosc2024]]/$H39&gt;2,kraina[[#This Row],[Ludnosc2024]],kraina[[#This Row],[Ludnosc2024]]*$B39))</f>
        <v>0</v>
      </c>
      <c r="U39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  <c r="W39" t="s">
        <v>95</v>
      </c>
    </row>
    <row r="40" spans="1:23" x14ac:dyDescent="0.25">
      <c r="A40" s="1" t="s">
        <v>38</v>
      </c>
      <c r="B40">
        <f>ROUND(kraina[[#This Row],[Ludnosc2014]]/kraina[[#This Row],[Ludnosc2013]],4)</f>
        <v>5.6017999999999999</v>
      </c>
      <c r="C40">
        <v>548989</v>
      </c>
      <c r="D40">
        <v>514636</v>
      </c>
      <c r="E40">
        <v>2770344</v>
      </c>
      <c r="F40">
        <v>3187897</v>
      </c>
      <c r="G40" t="str">
        <f>MID(kraina[[#This Row],[Województwo]],4,1)</f>
        <v>D</v>
      </c>
      <c r="H40">
        <f>SUM(kraina[[#This Row],[K2013]:[M2013]])</f>
        <v>1063625</v>
      </c>
      <c r="I40">
        <f>SUM(kraina[[#This Row],[K2014]:[M2014]])</f>
        <v>5958241</v>
      </c>
      <c r="J40">
        <f>INT(IF(kraina[[#This Row],[Ludnosc2014]]/$H40&gt;2,kraina[[#This Row],[Ludnosc2014]],kraina[[#This Row],[Ludnosc2014]]*$B40))</f>
        <v>5958241</v>
      </c>
      <c r="K40">
        <f>INT(IF(kraina[[#This Row],[Ludnosc2015]]/$H40&gt;2,kraina[[#This Row],[Ludnosc2015]],kraina[[#This Row],[Ludnosc2015]]*$B40))</f>
        <v>5958241</v>
      </c>
      <c r="L40">
        <f>INT(IF(kraina[[#This Row],[Ludnosc2016]]/$H40&gt;2,kraina[[#This Row],[Ludnosc2016]],kraina[[#This Row],[Ludnosc2016]]*$B40))</f>
        <v>5958241</v>
      </c>
      <c r="M40">
        <f>INT(IF(kraina[[#This Row],[Ludnosc2017]]/$H40&gt;2,kraina[[#This Row],[Ludnosc2017]],kraina[[#This Row],[Ludnosc2017]]*$B40))</f>
        <v>5958241</v>
      </c>
      <c r="N40">
        <f>INT(IF(kraina[[#This Row],[Ludnosc2018]]/$H40&gt;2,kraina[[#This Row],[Ludnosc2018]],kraina[[#This Row],[Ludnosc2018]]*$B40))</f>
        <v>5958241</v>
      </c>
      <c r="O40">
        <f>INT(IF(kraina[[#This Row],[Ludnosc2019]]/$H40&gt;2,kraina[[#This Row],[Ludnosc2019]],kraina[[#This Row],[Ludnosc2019]]*$B40))</f>
        <v>5958241</v>
      </c>
      <c r="P40">
        <f>INT(IF(kraina[[#This Row],[Ludnosc2020]]/$H40&gt;2,kraina[[#This Row],[Ludnosc2020]],kraina[[#This Row],[Ludnosc2020]]*$B40))</f>
        <v>5958241</v>
      </c>
      <c r="Q40">
        <f>INT(IF(kraina[[#This Row],[Ludnosc2021]]/$H40&gt;2,kraina[[#This Row],[Ludnosc2021]],kraina[[#This Row],[Ludnosc2021]]*$B40))</f>
        <v>5958241</v>
      </c>
      <c r="R40">
        <f>INT(IF(kraina[[#This Row],[Ludnosc2022]]/$H40&gt;2,kraina[[#This Row],[Ludnosc2022]],kraina[[#This Row],[Ludnosc2022]]*$B40))</f>
        <v>5958241</v>
      </c>
      <c r="S40">
        <f>INT(IF(kraina[[#This Row],[Ludnosc2023]]/$H40&gt;2,kraina[[#This Row],[Ludnosc2023]],kraina[[#This Row],[Ludnosc2023]]*$B40))</f>
        <v>5958241</v>
      </c>
      <c r="T40">
        <f>INT(IF(kraina[[#This Row],[Ludnosc2024]]/$H40&gt;2,kraina[[#This Row],[Ludnosc2024]],kraina[[#This Row],[Ludnosc2024]]*$B40))</f>
        <v>5958241</v>
      </c>
      <c r="U40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  <c r="W40">
        <f>COUNTIF(kraina[Przeludnienie],TRUE)</f>
        <v>18</v>
      </c>
    </row>
    <row r="41" spans="1:23" x14ac:dyDescent="0.25">
      <c r="A41" s="1" t="s">
        <v>39</v>
      </c>
      <c r="B41">
        <f>ROUND(kraina[[#This Row],[Ludnosc2014]]/kraina[[#This Row],[Ludnosc2013]],4)</f>
        <v>2.2677</v>
      </c>
      <c r="C41">
        <v>1175198</v>
      </c>
      <c r="D41">
        <v>1095440</v>
      </c>
      <c r="E41">
        <v>2657174</v>
      </c>
      <c r="F41">
        <v>2491947</v>
      </c>
      <c r="G41" t="str">
        <f>MID(kraina[[#This Row],[Województwo]],4,1)</f>
        <v>A</v>
      </c>
      <c r="H41">
        <f>SUM(kraina[[#This Row],[K2013]:[M2013]])</f>
        <v>2270638</v>
      </c>
      <c r="I41">
        <f>SUM(kraina[[#This Row],[K2014]:[M2014]])</f>
        <v>5149121</v>
      </c>
      <c r="J41">
        <f>INT(IF(kraina[[#This Row],[Ludnosc2014]]/$H41&gt;2,kraina[[#This Row],[Ludnosc2014]],kraina[[#This Row],[Ludnosc2014]]*$B41))</f>
        <v>5149121</v>
      </c>
      <c r="K41">
        <f>INT(IF(kraina[[#This Row],[Ludnosc2015]]/$H41&gt;2,kraina[[#This Row],[Ludnosc2015]],kraina[[#This Row],[Ludnosc2015]]*$B41))</f>
        <v>5149121</v>
      </c>
      <c r="L41">
        <f>INT(IF(kraina[[#This Row],[Ludnosc2016]]/$H41&gt;2,kraina[[#This Row],[Ludnosc2016]],kraina[[#This Row],[Ludnosc2016]]*$B41))</f>
        <v>5149121</v>
      </c>
      <c r="M41">
        <f>INT(IF(kraina[[#This Row],[Ludnosc2017]]/$H41&gt;2,kraina[[#This Row],[Ludnosc2017]],kraina[[#This Row],[Ludnosc2017]]*$B41))</f>
        <v>5149121</v>
      </c>
      <c r="N41">
        <f>INT(IF(kraina[[#This Row],[Ludnosc2018]]/$H41&gt;2,kraina[[#This Row],[Ludnosc2018]],kraina[[#This Row],[Ludnosc2018]]*$B41))</f>
        <v>5149121</v>
      </c>
      <c r="O41">
        <f>INT(IF(kraina[[#This Row],[Ludnosc2019]]/$H41&gt;2,kraina[[#This Row],[Ludnosc2019]],kraina[[#This Row],[Ludnosc2019]]*$B41))</f>
        <v>5149121</v>
      </c>
      <c r="P41">
        <f>INT(IF(kraina[[#This Row],[Ludnosc2020]]/$H41&gt;2,kraina[[#This Row],[Ludnosc2020]],kraina[[#This Row],[Ludnosc2020]]*$B41))</f>
        <v>5149121</v>
      </c>
      <c r="Q41">
        <f>INT(IF(kraina[[#This Row],[Ludnosc2021]]/$H41&gt;2,kraina[[#This Row],[Ludnosc2021]],kraina[[#This Row],[Ludnosc2021]]*$B41))</f>
        <v>5149121</v>
      </c>
      <c r="R41">
        <f>INT(IF(kraina[[#This Row],[Ludnosc2022]]/$H41&gt;2,kraina[[#This Row],[Ludnosc2022]],kraina[[#This Row],[Ludnosc2022]]*$B41))</f>
        <v>5149121</v>
      </c>
      <c r="S41">
        <f>INT(IF(kraina[[#This Row],[Ludnosc2023]]/$H41&gt;2,kraina[[#This Row],[Ludnosc2023]],kraina[[#This Row],[Ludnosc2023]]*$B41))</f>
        <v>5149121</v>
      </c>
      <c r="T41">
        <f>INT(IF(kraina[[#This Row],[Ludnosc2024]]/$H41&gt;2,kraina[[#This Row],[Ludnosc2024]],kraina[[#This Row],[Ludnosc2024]]*$B41))</f>
        <v>5149121</v>
      </c>
      <c r="U41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</row>
    <row r="42" spans="1:23" x14ac:dyDescent="0.25">
      <c r="A42" s="1" t="s">
        <v>40</v>
      </c>
      <c r="B42">
        <f>ROUND(kraina[[#This Row],[Ludnosc2014]]/kraina[[#This Row],[Ludnosc2013]],4)</f>
        <v>6.8999999999999999E-3</v>
      </c>
      <c r="C42">
        <v>2115336</v>
      </c>
      <c r="D42">
        <v>2202769</v>
      </c>
      <c r="E42">
        <v>15339</v>
      </c>
      <c r="F42">
        <v>14652</v>
      </c>
      <c r="G42" t="str">
        <f>MID(kraina[[#This Row],[Województwo]],4,1)</f>
        <v>D</v>
      </c>
      <c r="H42">
        <f>SUM(kraina[[#This Row],[K2013]:[M2013]])</f>
        <v>4318105</v>
      </c>
      <c r="I42">
        <f>SUM(kraina[[#This Row],[K2014]:[M2014]])</f>
        <v>29991</v>
      </c>
      <c r="J42">
        <f>INT(IF(kraina[[#This Row],[Ludnosc2014]]/$H42&gt;2,kraina[[#This Row],[Ludnosc2014]],kraina[[#This Row],[Ludnosc2014]]*$B42))</f>
        <v>206</v>
      </c>
      <c r="K42">
        <f>INT(IF(kraina[[#This Row],[Ludnosc2015]]/$H42&gt;2,kraina[[#This Row],[Ludnosc2015]],kraina[[#This Row],[Ludnosc2015]]*$B42))</f>
        <v>1</v>
      </c>
      <c r="L42">
        <f>INT(IF(kraina[[#This Row],[Ludnosc2016]]/$H42&gt;2,kraina[[#This Row],[Ludnosc2016]],kraina[[#This Row],[Ludnosc2016]]*$B42))</f>
        <v>0</v>
      </c>
      <c r="M42">
        <f>INT(IF(kraina[[#This Row],[Ludnosc2017]]/$H42&gt;2,kraina[[#This Row],[Ludnosc2017]],kraina[[#This Row],[Ludnosc2017]]*$B42))</f>
        <v>0</v>
      </c>
      <c r="N42">
        <f>INT(IF(kraina[[#This Row],[Ludnosc2018]]/$H42&gt;2,kraina[[#This Row],[Ludnosc2018]],kraina[[#This Row],[Ludnosc2018]]*$B42))</f>
        <v>0</v>
      </c>
      <c r="O42">
        <f>INT(IF(kraina[[#This Row],[Ludnosc2019]]/$H42&gt;2,kraina[[#This Row],[Ludnosc2019]],kraina[[#This Row],[Ludnosc2019]]*$B42))</f>
        <v>0</v>
      </c>
      <c r="P42">
        <f>INT(IF(kraina[[#This Row],[Ludnosc2020]]/$H42&gt;2,kraina[[#This Row],[Ludnosc2020]],kraina[[#This Row],[Ludnosc2020]]*$B42))</f>
        <v>0</v>
      </c>
      <c r="Q42">
        <f>INT(IF(kraina[[#This Row],[Ludnosc2021]]/$H42&gt;2,kraina[[#This Row],[Ludnosc2021]],kraina[[#This Row],[Ludnosc2021]]*$B42))</f>
        <v>0</v>
      </c>
      <c r="R42">
        <f>INT(IF(kraina[[#This Row],[Ludnosc2022]]/$H42&gt;2,kraina[[#This Row],[Ludnosc2022]],kraina[[#This Row],[Ludnosc2022]]*$B42))</f>
        <v>0</v>
      </c>
      <c r="S42">
        <f>INT(IF(kraina[[#This Row],[Ludnosc2023]]/$H42&gt;2,kraina[[#This Row],[Ludnosc2023]],kraina[[#This Row],[Ludnosc2023]]*$B42))</f>
        <v>0</v>
      </c>
      <c r="T42">
        <f>INT(IF(kraina[[#This Row],[Ludnosc2024]]/$H42&gt;2,kraina[[#This Row],[Ludnosc2024]],kraina[[#This Row],[Ludnosc2024]]*$B42))</f>
        <v>0</v>
      </c>
      <c r="U42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43" spans="1:23" x14ac:dyDescent="0.25">
      <c r="A43" s="1" t="s">
        <v>41</v>
      </c>
      <c r="B43">
        <f>ROUND(kraina[[#This Row],[Ludnosc2014]]/kraina[[#This Row],[Ludnosc2013]],4)</f>
        <v>0.15989999999999999</v>
      </c>
      <c r="C43">
        <v>2346640</v>
      </c>
      <c r="D43">
        <v>2197559</v>
      </c>
      <c r="E43">
        <v>373470</v>
      </c>
      <c r="F43">
        <v>353365</v>
      </c>
      <c r="G43" t="str">
        <f>MID(kraina[[#This Row],[Województwo]],4,1)</f>
        <v>B</v>
      </c>
      <c r="H43">
        <f>SUM(kraina[[#This Row],[K2013]:[M2013]])</f>
        <v>4544199</v>
      </c>
      <c r="I43">
        <f>SUM(kraina[[#This Row],[K2014]:[M2014]])</f>
        <v>726835</v>
      </c>
      <c r="J43">
        <f>INT(IF(kraina[[#This Row],[Ludnosc2014]]/$H43&gt;2,kraina[[#This Row],[Ludnosc2014]],kraina[[#This Row],[Ludnosc2014]]*$B43))</f>
        <v>116220</v>
      </c>
      <c r="K43">
        <f>INT(IF(kraina[[#This Row],[Ludnosc2015]]/$H43&gt;2,kraina[[#This Row],[Ludnosc2015]],kraina[[#This Row],[Ludnosc2015]]*$B43))</f>
        <v>18583</v>
      </c>
      <c r="L43">
        <f>INT(IF(kraina[[#This Row],[Ludnosc2016]]/$H43&gt;2,kraina[[#This Row],[Ludnosc2016]],kraina[[#This Row],[Ludnosc2016]]*$B43))</f>
        <v>2971</v>
      </c>
      <c r="M43">
        <f>INT(IF(kraina[[#This Row],[Ludnosc2017]]/$H43&gt;2,kraina[[#This Row],[Ludnosc2017]],kraina[[#This Row],[Ludnosc2017]]*$B43))</f>
        <v>475</v>
      </c>
      <c r="N43">
        <f>INT(IF(kraina[[#This Row],[Ludnosc2018]]/$H43&gt;2,kraina[[#This Row],[Ludnosc2018]],kraina[[#This Row],[Ludnosc2018]]*$B43))</f>
        <v>75</v>
      </c>
      <c r="O43">
        <f>INT(IF(kraina[[#This Row],[Ludnosc2019]]/$H43&gt;2,kraina[[#This Row],[Ludnosc2019]],kraina[[#This Row],[Ludnosc2019]]*$B43))</f>
        <v>11</v>
      </c>
      <c r="P43">
        <f>INT(IF(kraina[[#This Row],[Ludnosc2020]]/$H43&gt;2,kraina[[#This Row],[Ludnosc2020]],kraina[[#This Row],[Ludnosc2020]]*$B43))</f>
        <v>1</v>
      </c>
      <c r="Q43">
        <f>INT(IF(kraina[[#This Row],[Ludnosc2021]]/$H43&gt;2,kraina[[#This Row],[Ludnosc2021]],kraina[[#This Row],[Ludnosc2021]]*$B43))</f>
        <v>0</v>
      </c>
      <c r="R43">
        <f>INT(IF(kraina[[#This Row],[Ludnosc2022]]/$H43&gt;2,kraina[[#This Row],[Ludnosc2022]],kraina[[#This Row],[Ludnosc2022]]*$B43))</f>
        <v>0</v>
      </c>
      <c r="S43">
        <f>INT(IF(kraina[[#This Row],[Ludnosc2023]]/$H43&gt;2,kraina[[#This Row],[Ludnosc2023]],kraina[[#This Row],[Ludnosc2023]]*$B43))</f>
        <v>0</v>
      </c>
      <c r="T43">
        <f>INT(IF(kraina[[#This Row],[Ludnosc2024]]/$H43&gt;2,kraina[[#This Row],[Ludnosc2024]],kraina[[#This Row],[Ludnosc2024]]*$B43))</f>
        <v>0</v>
      </c>
      <c r="U43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44" spans="1:23" x14ac:dyDescent="0.25">
      <c r="A44" s="1" t="s">
        <v>42</v>
      </c>
      <c r="B44">
        <f>ROUND(kraina[[#This Row],[Ludnosc2014]]/kraina[[#This Row],[Ludnosc2013]],4)</f>
        <v>1.4800000000000001E-2</v>
      </c>
      <c r="C44">
        <v>2548438</v>
      </c>
      <c r="D44">
        <v>2577213</v>
      </c>
      <c r="E44">
        <v>37986</v>
      </c>
      <c r="F44">
        <v>37766</v>
      </c>
      <c r="G44" t="str">
        <f>MID(kraina[[#This Row],[Województwo]],4,1)</f>
        <v>D</v>
      </c>
      <c r="H44">
        <f>SUM(kraina[[#This Row],[K2013]:[M2013]])</f>
        <v>5125651</v>
      </c>
      <c r="I44">
        <f>SUM(kraina[[#This Row],[K2014]:[M2014]])</f>
        <v>75752</v>
      </c>
      <c r="J44">
        <f>INT(IF(kraina[[#This Row],[Ludnosc2014]]/$H44&gt;2,kraina[[#This Row],[Ludnosc2014]],kraina[[#This Row],[Ludnosc2014]]*$B44))</f>
        <v>1121</v>
      </c>
      <c r="K44">
        <f>INT(IF(kraina[[#This Row],[Ludnosc2015]]/$H44&gt;2,kraina[[#This Row],[Ludnosc2015]],kraina[[#This Row],[Ludnosc2015]]*$B44))</f>
        <v>16</v>
      </c>
      <c r="L44">
        <f>INT(IF(kraina[[#This Row],[Ludnosc2016]]/$H44&gt;2,kraina[[#This Row],[Ludnosc2016]],kraina[[#This Row],[Ludnosc2016]]*$B44))</f>
        <v>0</v>
      </c>
      <c r="M44">
        <f>INT(IF(kraina[[#This Row],[Ludnosc2017]]/$H44&gt;2,kraina[[#This Row],[Ludnosc2017]],kraina[[#This Row],[Ludnosc2017]]*$B44))</f>
        <v>0</v>
      </c>
      <c r="N44">
        <f>INT(IF(kraina[[#This Row],[Ludnosc2018]]/$H44&gt;2,kraina[[#This Row],[Ludnosc2018]],kraina[[#This Row],[Ludnosc2018]]*$B44))</f>
        <v>0</v>
      </c>
      <c r="O44">
        <f>INT(IF(kraina[[#This Row],[Ludnosc2019]]/$H44&gt;2,kraina[[#This Row],[Ludnosc2019]],kraina[[#This Row],[Ludnosc2019]]*$B44))</f>
        <v>0</v>
      </c>
      <c r="P44">
        <f>INT(IF(kraina[[#This Row],[Ludnosc2020]]/$H44&gt;2,kraina[[#This Row],[Ludnosc2020]],kraina[[#This Row],[Ludnosc2020]]*$B44))</f>
        <v>0</v>
      </c>
      <c r="Q44">
        <f>INT(IF(kraina[[#This Row],[Ludnosc2021]]/$H44&gt;2,kraina[[#This Row],[Ludnosc2021]],kraina[[#This Row],[Ludnosc2021]]*$B44))</f>
        <v>0</v>
      </c>
      <c r="R44">
        <f>INT(IF(kraina[[#This Row],[Ludnosc2022]]/$H44&gt;2,kraina[[#This Row],[Ludnosc2022]],kraina[[#This Row],[Ludnosc2022]]*$B44))</f>
        <v>0</v>
      </c>
      <c r="S44">
        <f>INT(IF(kraina[[#This Row],[Ludnosc2023]]/$H44&gt;2,kraina[[#This Row],[Ludnosc2023]],kraina[[#This Row],[Ludnosc2023]]*$B44))</f>
        <v>0</v>
      </c>
      <c r="T44">
        <f>INT(IF(kraina[[#This Row],[Ludnosc2024]]/$H44&gt;2,kraina[[#This Row],[Ludnosc2024]],kraina[[#This Row],[Ludnosc2024]]*$B44))</f>
        <v>0</v>
      </c>
      <c r="U44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45" spans="1:23" x14ac:dyDescent="0.25">
      <c r="A45" s="1" t="s">
        <v>43</v>
      </c>
      <c r="B45">
        <f>ROUND(kraina[[#This Row],[Ludnosc2014]]/kraina[[#This Row],[Ludnosc2013]],4)</f>
        <v>1.2096</v>
      </c>
      <c r="C45">
        <v>835495</v>
      </c>
      <c r="D45">
        <v>837746</v>
      </c>
      <c r="E45">
        <v>1106177</v>
      </c>
      <c r="F45">
        <v>917781</v>
      </c>
      <c r="G45" t="str">
        <f>MID(kraina[[#This Row],[Województwo]],4,1)</f>
        <v>C</v>
      </c>
      <c r="H45">
        <f>SUM(kraina[[#This Row],[K2013]:[M2013]])</f>
        <v>1673241</v>
      </c>
      <c r="I45">
        <f>SUM(kraina[[#This Row],[K2014]:[M2014]])</f>
        <v>2023958</v>
      </c>
      <c r="J45">
        <f>INT(IF(kraina[[#This Row],[Ludnosc2014]]/$H45&gt;2,kraina[[#This Row],[Ludnosc2014]],kraina[[#This Row],[Ludnosc2014]]*$B45))</f>
        <v>2448179</v>
      </c>
      <c r="K45">
        <f>INT(IF(kraina[[#This Row],[Ludnosc2015]]/$H45&gt;2,kraina[[#This Row],[Ludnosc2015]],kraina[[#This Row],[Ludnosc2015]]*$B45))</f>
        <v>2961317</v>
      </c>
      <c r="L45">
        <f>INT(IF(kraina[[#This Row],[Ludnosc2016]]/$H45&gt;2,kraina[[#This Row],[Ludnosc2016]],kraina[[#This Row],[Ludnosc2016]]*$B45))</f>
        <v>3582009</v>
      </c>
      <c r="M45">
        <f>INT(IF(kraina[[#This Row],[Ludnosc2017]]/$H45&gt;2,kraina[[#This Row],[Ludnosc2017]],kraina[[#This Row],[Ludnosc2017]]*$B45))</f>
        <v>3582009</v>
      </c>
      <c r="N45">
        <f>INT(IF(kraina[[#This Row],[Ludnosc2018]]/$H45&gt;2,kraina[[#This Row],[Ludnosc2018]],kraina[[#This Row],[Ludnosc2018]]*$B45))</f>
        <v>3582009</v>
      </c>
      <c r="O45">
        <f>INT(IF(kraina[[#This Row],[Ludnosc2019]]/$H45&gt;2,kraina[[#This Row],[Ludnosc2019]],kraina[[#This Row],[Ludnosc2019]]*$B45))</f>
        <v>3582009</v>
      </c>
      <c r="P45">
        <f>INT(IF(kraina[[#This Row],[Ludnosc2020]]/$H45&gt;2,kraina[[#This Row],[Ludnosc2020]],kraina[[#This Row],[Ludnosc2020]]*$B45))</f>
        <v>3582009</v>
      </c>
      <c r="Q45">
        <f>INT(IF(kraina[[#This Row],[Ludnosc2021]]/$H45&gt;2,kraina[[#This Row],[Ludnosc2021]],kraina[[#This Row],[Ludnosc2021]]*$B45))</f>
        <v>3582009</v>
      </c>
      <c r="R45">
        <f>INT(IF(kraina[[#This Row],[Ludnosc2022]]/$H45&gt;2,kraina[[#This Row],[Ludnosc2022]],kraina[[#This Row],[Ludnosc2022]]*$B45))</f>
        <v>3582009</v>
      </c>
      <c r="S45">
        <f>INT(IF(kraina[[#This Row],[Ludnosc2023]]/$H45&gt;2,kraina[[#This Row],[Ludnosc2023]],kraina[[#This Row],[Ludnosc2023]]*$B45))</f>
        <v>3582009</v>
      </c>
      <c r="T45">
        <f>INT(IF(kraina[[#This Row],[Ludnosc2024]]/$H45&gt;2,kraina[[#This Row],[Ludnosc2024]],kraina[[#This Row],[Ludnosc2024]]*$B45))</f>
        <v>3582009</v>
      </c>
      <c r="U45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</row>
    <row r="46" spans="1:23" x14ac:dyDescent="0.25">
      <c r="A46" s="1" t="s">
        <v>44</v>
      </c>
      <c r="B46">
        <f>ROUND(kraina[[#This Row],[Ludnosc2014]]/kraina[[#This Row],[Ludnosc2013]],4)</f>
        <v>1.4444999999999999</v>
      </c>
      <c r="C46">
        <v>1187448</v>
      </c>
      <c r="D46">
        <v>1070426</v>
      </c>
      <c r="E46">
        <v>1504608</v>
      </c>
      <c r="F46">
        <v>1756990</v>
      </c>
      <c r="G46" t="str">
        <f>MID(kraina[[#This Row],[Województwo]],4,1)</f>
        <v>B</v>
      </c>
      <c r="H46">
        <f>SUM(kraina[[#This Row],[K2013]:[M2013]])</f>
        <v>2257874</v>
      </c>
      <c r="I46">
        <f>SUM(kraina[[#This Row],[K2014]:[M2014]])</f>
        <v>3261598</v>
      </c>
      <c r="J46">
        <f>INT(IF(kraina[[#This Row],[Ludnosc2014]]/$H46&gt;2,kraina[[#This Row],[Ludnosc2014]],kraina[[#This Row],[Ludnosc2014]]*$B46))</f>
        <v>4711378</v>
      </c>
      <c r="K46">
        <f>INT(IF(kraina[[#This Row],[Ludnosc2015]]/$H46&gt;2,kraina[[#This Row],[Ludnosc2015]],kraina[[#This Row],[Ludnosc2015]]*$B46))</f>
        <v>4711378</v>
      </c>
      <c r="L46">
        <f>INT(IF(kraina[[#This Row],[Ludnosc2016]]/$H46&gt;2,kraina[[#This Row],[Ludnosc2016]],kraina[[#This Row],[Ludnosc2016]]*$B46))</f>
        <v>4711378</v>
      </c>
      <c r="M46">
        <f>INT(IF(kraina[[#This Row],[Ludnosc2017]]/$H46&gt;2,kraina[[#This Row],[Ludnosc2017]],kraina[[#This Row],[Ludnosc2017]]*$B46))</f>
        <v>4711378</v>
      </c>
      <c r="N46">
        <f>INT(IF(kraina[[#This Row],[Ludnosc2018]]/$H46&gt;2,kraina[[#This Row],[Ludnosc2018]],kraina[[#This Row],[Ludnosc2018]]*$B46))</f>
        <v>4711378</v>
      </c>
      <c r="O46">
        <f>INT(IF(kraina[[#This Row],[Ludnosc2019]]/$H46&gt;2,kraina[[#This Row],[Ludnosc2019]],kraina[[#This Row],[Ludnosc2019]]*$B46))</f>
        <v>4711378</v>
      </c>
      <c r="P46">
        <f>INT(IF(kraina[[#This Row],[Ludnosc2020]]/$H46&gt;2,kraina[[#This Row],[Ludnosc2020]],kraina[[#This Row],[Ludnosc2020]]*$B46))</f>
        <v>4711378</v>
      </c>
      <c r="Q46">
        <f>INT(IF(kraina[[#This Row],[Ludnosc2021]]/$H46&gt;2,kraina[[#This Row],[Ludnosc2021]],kraina[[#This Row],[Ludnosc2021]]*$B46))</f>
        <v>4711378</v>
      </c>
      <c r="R46">
        <f>INT(IF(kraina[[#This Row],[Ludnosc2022]]/$H46&gt;2,kraina[[#This Row],[Ludnosc2022]],kraina[[#This Row],[Ludnosc2022]]*$B46))</f>
        <v>4711378</v>
      </c>
      <c r="S46">
        <f>INT(IF(kraina[[#This Row],[Ludnosc2023]]/$H46&gt;2,kraina[[#This Row],[Ludnosc2023]],kraina[[#This Row],[Ludnosc2023]]*$B46))</f>
        <v>4711378</v>
      </c>
      <c r="T46">
        <f>INT(IF(kraina[[#This Row],[Ludnosc2024]]/$H46&gt;2,kraina[[#This Row],[Ludnosc2024]],kraina[[#This Row],[Ludnosc2024]]*$B46))</f>
        <v>4711378</v>
      </c>
      <c r="U46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</row>
    <row r="47" spans="1:23" x14ac:dyDescent="0.25">
      <c r="A47" s="1" t="s">
        <v>45</v>
      </c>
      <c r="B47">
        <f>ROUND(kraina[[#This Row],[Ludnosc2014]]/kraina[[#This Row],[Ludnosc2013]],4)</f>
        <v>19.212599999999998</v>
      </c>
      <c r="C47">
        <v>140026</v>
      </c>
      <c r="D47">
        <v>146354</v>
      </c>
      <c r="E47">
        <v>2759991</v>
      </c>
      <c r="F47">
        <v>2742120</v>
      </c>
      <c r="G47" t="str">
        <f>MID(kraina[[#This Row],[Województwo]],4,1)</f>
        <v>C</v>
      </c>
      <c r="H47">
        <f>SUM(kraina[[#This Row],[K2013]:[M2013]])</f>
        <v>286380</v>
      </c>
      <c r="I47">
        <f>SUM(kraina[[#This Row],[K2014]:[M2014]])</f>
        <v>5502111</v>
      </c>
      <c r="J47">
        <f>INT(IF(kraina[[#This Row],[Ludnosc2014]]/$H47&gt;2,kraina[[#This Row],[Ludnosc2014]],kraina[[#This Row],[Ludnosc2014]]*$B47))</f>
        <v>5502111</v>
      </c>
      <c r="K47">
        <f>INT(IF(kraina[[#This Row],[Ludnosc2015]]/$H47&gt;2,kraina[[#This Row],[Ludnosc2015]],kraina[[#This Row],[Ludnosc2015]]*$B47))</f>
        <v>5502111</v>
      </c>
      <c r="L47">
        <f>INT(IF(kraina[[#This Row],[Ludnosc2016]]/$H47&gt;2,kraina[[#This Row],[Ludnosc2016]],kraina[[#This Row],[Ludnosc2016]]*$B47))</f>
        <v>5502111</v>
      </c>
      <c r="M47">
        <f>INT(IF(kraina[[#This Row],[Ludnosc2017]]/$H47&gt;2,kraina[[#This Row],[Ludnosc2017]],kraina[[#This Row],[Ludnosc2017]]*$B47))</f>
        <v>5502111</v>
      </c>
      <c r="N47">
        <f>INT(IF(kraina[[#This Row],[Ludnosc2018]]/$H47&gt;2,kraina[[#This Row],[Ludnosc2018]],kraina[[#This Row],[Ludnosc2018]]*$B47))</f>
        <v>5502111</v>
      </c>
      <c r="O47">
        <f>INT(IF(kraina[[#This Row],[Ludnosc2019]]/$H47&gt;2,kraina[[#This Row],[Ludnosc2019]],kraina[[#This Row],[Ludnosc2019]]*$B47))</f>
        <v>5502111</v>
      </c>
      <c r="P47">
        <f>INT(IF(kraina[[#This Row],[Ludnosc2020]]/$H47&gt;2,kraina[[#This Row],[Ludnosc2020]],kraina[[#This Row],[Ludnosc2020]]*$B47))</f>
        <v>5502111</v>
      </c>
      <c r="Q47">
        <f>INT(IF(kraina[[#This Row],[Ludnosc2021]]/$H47&gt;2,kraina[[#This Row],[Ludnosc2021]],kraina[[#This Row],[Ludnosc2021]]*$B47))</f>
        <v>5502111</v>
      </c>
      <c r="R47">
        <f>INT(IF(kraina[[#This Row],[Ludnosc2022]]/$H47&gt;2,kraina[[#This Row],[Ludnosc2022]],kraina[[#This Row],[Ludnosc2022]]*$B47))</f>
        <v>5502111</v>
      </c>
      <c r="S47">
        <f>INT(IF(kraina[[#This Row],[Ludnosc2023]]/$H47&gt;2,kraina[[#This Row],[Ludnosc2023]],kraina[[#This Row],[Ludnosc2023]]*$B47))</f>
        <v>5502111</v>
      </c>
      <c r="T47">
        <f>INT(IF(kraina[[#This Row],[Ludnosc2024]]/$H47&gt;2,kraina[[#This Row],[Ludnosc2024]],kraina[[#This Row],[Ludnosc2024]]*$B47))</f>
        <v>5502111</v>
      </c>
      <c r="U47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</row>
    <row r="48" spans="1:23" x14ac:dyDescent="0.25">
      <c r="A48" s="1" t="s">
        <v>46</v>
      </c>
      <c r="B48">
        <f>ROUND(kraina[[#This Row],[Ludnosc2014]]/kraina[[#This Row],[Ludnosc2013]],4)</f>
        <v>2.1524999999999999</v>
      </c>
      <c r="C48">
        <v>1198765</v>
      </c>
      <c r="D48">
        <v>1304945</v>
      </c>
      <c r="E48">
        <v>2786493</v>
      </c>
      <c r="F48">
        <v>2602643</v>
      </c>
      <c r="G48" t="str">
        <f>MID(kraina[[#This Row],[Województwo]],4,1)</f>
        <v>B</v>
      </c>
      <c r="H48">
        <f>SUM(kraina[[#This Row],[K2013]:[M2013]])</f>
        <v>2503710</v>
      </c>
      <c r="I48">
        <f>SUM(kraina[[#This Row],[K2014]:[M2014]])</f>
        <v>5389136</v>
      </c>
      <c r="J48">
        <f>INT(IF(kraina[[#This Row],[Ludnosc2014]]/$H48&gt;2,kraina[[#This Row],[Ludnosc2014]],kraina[[#This Row],[Ludnosc2014]]*$B48))</f>
        <v>5389136</v>
      </c>
      <c r="K48">
        <f>INT(IF(kraina[[#This Row],[Ludnosc2015]]/$H48&gt;2,kraina[[#This Row],[Ludnosc2015]],kraina[[#This Row],[Ludnosc2015]]*$B48))</f>
        <v>5389136</v>
      </c>
      <c r="L48">
        <f>INT(IF(kraina[[#This Row],[Ludnosc2016]]/$H48&gt;2,kraina[[#This Row],[Ludnosc2016]],kraina[[#This Row],[Ludnosc2016]]*$B48))</f>
        <v>5389136</v>
      </c>
      <c r="M48">
        <f>INT(IF(kraina[[#This Row],[Ludnosc2017]]/$H48&gt;2,kraina[[#This Row],[Ludnosc2017]],kraina[[#This Row],[Ludnosc2017]]*$B48))</f>
        <v>5389136</v>
      </c>
      <c r="N48">
        <f>INT(IF(kraina[[#This Row],[Ludnosc2018]]/$H48&gt;2,kraina[[#This Row],[Ludnosc2018]],kraina[[#This Row],[Ludnosc2018]]*$B48))</f>
        <v>5389136</v>
      </c>
      <c r="O48">
        <f>INT(IF(kraina[[#This Row],[Ludnosc2019]]/$H48&gt;2,kraina[[#This Row],[Ludnosc2019]],kraina[[#This Row],[Ludnosc2019]]*$B48))</f>
        <v>5389136</v>
      </c>
      <c r="P48">
        <f>INT(IF(kraina[[#This Row],[Ludnosc2020]]/$H48&gt;2,kraina[[#This Row],[Ludnosc2020]],kraina[[#This Row],[Ludnosc2020]]*$B48))</f>
        <v>5389136</v>
      </c>
      <c r="Q48">
        <f>INT(IF(kraina[[#This Row],[Ludnosc2021]]/$H48&gt;2,kraina[[#This Row],[Ludnosc2021]],kraina[[#This Row],[Ludnosc2021]]*$B48))</f>
        <v>5389136</v>
      </c>
      <c r="R48">
        <f>INT(IF(kraina[[#This Row],[Ludnosc2022]]/$H48&gt;2,kraina[[#This Row],[Ludnosc2022]],kraina[[#This Row],[Ludnosc2022]]*$B48))</f>
        <v>5389136</v>
      </c>
      <c r="S48">
        <f>INT(IF(kraina[[#This Row],[Ludnosc2023]]/$H48&gt;2,kraina[[#This Row],[Ludnosc2023]],kraina[[#This Row],[Ludnosc2023]]*$B48))</f>
        <v>5389136</v>
      </c>
      <c r="T48">
        <f>INT(IF(kraina[[#This Row],[Ludnosc2024]]/$H48&gt;2,kraina[[#This Row],[Ludnosc2024]],kraina[[#This Row],[Ludnosc2024]]*$B48))</f>
        <v>5389136</v>
      </c>
      <c r="U48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</row>
    <row r="49" spans="1:21" x14ac:dyDescent="0.25">
      <c r="A49" s="1" t="s">
        <v>47</v>
      </c>
      <c r="B49">
        <f>ROUND(kraina[[#This Row],[Ludnosc2014]]/kraina[[#This Row],[Ludnosc2013]],4)</f>
        <v>1.0593999999999999</v>
      </c>
      <c r="C49">
        <v>2619776</v>
      </c>
      <c r="D49">
        <v>2749623</v>
      </c>
      <c r="E49">
        <v>2888215</v>
      </c>
      <c r="F49">
        <v>2800174</v>
      </c>
      <c r="G49" t="str">
        <f>MID(kraina[[#This Row],[Województwo]],4,1)</f>
        <v>C</v>
      </c>
      <c r="H49">
        <f>SUM(kraina[[#This Row],[K2013]:[M2013]])</f>
        <v>5369399</v>
      </c>
      <c r="I49">
        <f>SUM(kraina[[#This Row],[K2014]:[M2014]])</f>
        <v>5688389</v>
      </c>
      <c r="J49">
        <f>INT(IF(kraina[[#This Row],[Ludnosc2014]]/$H49&gt;2,kraina[[#This Row],[Ludnosc2014]],kraina[[#This Row],[Ludnosc2014]]*$B49))</f>
        <v>6026279</v>
      </c>
      <c r="K49">
        <f>INT(IF(kraina[[#This Row],[Ludnosc2015]]/$H49&gt;2,kraina[[#This Row],[Ludnosc2015]],kraina[[#This Row],[Ludnosc2015]]*$B49))</f>
        <v>6384239</v>
      </c>
      <c r="L49">
        <f>INT(IF(kraina[[#This Row],[Ludnosc2016]]/$H49&gt;2,kraina[[#This Row],[Ludnosc2016]],kraina[[#This Row],[Ludnosc2016]]*$B49))</f>
        <v>6763462</v>
      </c>
      <c r="M49">
        <f>INT(IF(kraina[[#This Row],[Ludnosc2017]]/$H49&gt;2,kraina[[#This Row],[Ludnosc2017]],kraina[[#This Row],[Ludnosc2017]]*$B49))</f>
        <v>7165211</v>
      </c>
      <c r="N49">
        <f>INT(IF(kraina[[#This Row],[Ludnosc2018]]/$H49&gt;2,kraina[[#This Row],[Ludnosc2018]],kraina[[#This Row],[Ludnosc2018]]*$B49))</f>
        <v>7590824</v>
      </c>
      <c r="O49">
        <f>INT(IF(kraina[[#This Row],[Ludnosc2019]]/$H49&gt;2,kraina[[#This Row],[Ludnosc2019]],kraina[[#This Row],[Ludnosc2019]]*$B49))</f>
        <v>8041718</v>
      </c>
      <c r="P49">
        <f>INT(IF(kraina[[#This Row],[Ludnosc2020]]/$H49&gt;2,kraina[[#This Row],[Ludnosc2020]],kraina[[#This Row],[Ludnosc2020]]*$B49))</f>
        <v>8519396</v>
      </c>
      <c r="Q49">
        <f>INT(IF(kraina[[#This Row],[Ludnosc2021]]/$H49&gt;2,kraina[[#This Row],[Ludnosc2021]],kraina[[#This Row],[Ludnosc2021]]*$B49))</f>
        <v>9025448</v>
      </c>
      <c r="R49">
        <f>INT(IF(kraina[[#This Row],[Ludnosc2022]]/$H49&gt;2,kraina[[#This Row],[Ludnosc2022]],kraina[[#This Row],[Ludnosc2022]]*$B49))</f>
        <v>9561559</v>
      </c>
      <c r="S49">
        <f>INT(IF(kraina[[#This Row],[Ludnosc2023]]/$H49&gt;2,kraina[[#This Row],[Ludnosc2023]],kraina[[#This Row],[Ludnosc2023]]*$B49))</f>
        <v>10129515</v>
      </c>
      <c r="T49">
        <f>INT(IF(kraina[[#This Row],[Ludnosc2024]]/$H49&gt;2,kraina[[#This Row],[Ludnosc2024]],kraina[[#This Row],[Ludnosc2024]]*$B49))</f>
        <v>10731208</v>
      </c>
      <c r="U49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  <row r="50" spans="1:21" x14ac:dyDescent="0.25">
      <c r="A50" s="1" t="s">
        <v>48</v>
      </c>
      <c r="B50">
        <f>ROUND(kraina[[#This Row],[Ludnosc2014]]/kraina[[#This Row],[Ludnosc2013]],4)</f>
        <v>11.7956</v>
      </c>
      <c r="C50">
        <v>248398</v>
      </c>
      <c r="D50">
        <v>268511</v>
      </c>
      <c r="E50">
        <v>3110853</v>
      </c>
      <c r="F50">
        <v>2986411</v>
      </c>
      <c r="G50" t="str">
        <f>MID(kraina[[#This Row],[Województwo]],4,1)</f>
        <v>C</v>
      </c>
      <c r="H50">
        <f>SUM(kraina[[#This Row],[K2013]:[M2013]])</f>
        <v>516909</v>
      </c>
      <c r="I50">
        <f>SUM(kraina[[#This Row],[K2014]:[M2014]])</f>
        <v>6097264</v>
      </c>
      <c r="J50">
        <f>INT(IF(kraina[[#This Row],[Ludnosc2014]]/$H50&gt;2,kraina[[#This Row],[Ludnosc2014]],kraina[[#This Row],[Ludnosc2014]]*$B50))</f>
        <v>6097264</v>
      </c>
      <c r="K50">
        <f>INT(IF(kraina[[#This Row],[Ludnosc2015]]/$H50&gt;2,kraina[[#This Row],[Ludnosc2015]],kraina[[#This Row],[Ludnosc2015]]*$B50))</f>
        <v>6097264</v>
      </c>
      <c r="L50">
        <f>INT(IF(kraina[[#This Row],[Ludnosc2016]]/$H50&gt;2,kraina[[#This Row],[Ludnosc2016]],kraina[[#This Row],[Ludnosc2016]]*$B50))</f>
        <v>6097264</v>
      </c>
      <c r="M50">
        <f>INT(IF(kraina[[#This Row],[Ludnosc2017]]/$H50&gt;2,kraina[[#This Row],[Ludnosc2017]],kraina[[#This Row],[Ludnosc2017]]*$B50))</f>
        <v>6097264</v>
      </c>
      <c r="N50">
        <f>INT(IF(kraina[[#This Row],[Ludnosc2018]]/$H50&gt;2,kraina[[#This Row],[Ludnosc2018]],kraina[[#This Row],[Ludnosc2018]]*$B50))</f>
        <v>6097264</v>
      </c>
      <c r="O50">
        <f>INT(IF(kraina[[#This Row],[Ludnosc2019]]/$H50&gt;2,kraina[[#This Row],[Ludnosc2019]],kraina[[#This Row],[Ludnosc2019]]*$B50))</f>
        <v>6097264</v>
      </c>
      <c r="P50">
        <f>INT(IF(kraina[[#This Row],[Ludnosc2020]]/$H50&gt;2,kraina[[#This Row],[Ludnosc2020]],kraina[[#This Row],[Ludnosc2020]]*$B50))</f>
        <v>6097264</v>
      </c>
      <c r="Q50">
        <f>INT(IF(kraina[[#This Row],[Ludnosc2021]]/$H50&gt;2,kraina[[#This Row],[Ludnosc2021]],kraina[[#This Row],[Ludnosc2021]]*$B50))</f>
        <v>6097264</v>
      </c>
      <c r="R50">
        <f>INT(IF(kraina[[#This Row],[Ludnosc2022]]/$H50&gt;2,kraina[[#This Row],[Ludnosc2022]],kraina[[#This Row],[Ludnosc2022]]*$B50))</f>
        <v>6097264</v>
      </c>
      <c r="S50">
        <f>INT(IF(kraina[[#This Row],[Ludnosc2023]]/$H50&gt;2,kraina[[#This Row],[Ludnosc2023]],kraina[[#This Row],[Ludnosc2023]]*$B50))</f>
        <v>6097264</v>
      </c>
      <c r="T50">
        <f>INT(IF(kraina[[#This Row],[Ludnosc2024]]/$H50&gt;2,kraina[[#This Row],[Ludnosc2024]],kraina[[#This Row],[Ludnosc2024]]*$B50))</f>
        <v>6097264</v>
      </c>
      <c r="U50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1</v>
      </c>
    </row>
    <row r="51" spans="1:21" x14ac:dyDescent="0.25">
      <c r="A51" s="1" t="s">
        <v>49</v>
      </c>
      <c r="B51">
        <f>ROUND(kraina[[#This Row],[Ludnosc2014]]/kraina[[#This Row],[Ludnosc2013]],4)</f>
        <v>0.71299999999999997</v>
      </c>
      <c r="C51">
        <v>2494207</v>
      </c>
      <c r="D51">
        <v>2625207</v>
      </c>
      <c r="E51">
        <v>1796293</v>
      </c>
      <c r="F51">
        <v>1853602</v>
      </c>
      <c r="G51" t="str">
        <f>MID(kraina[[#This Row],[Województwo]],4,1)</f>
        <v>B</v>
      </c>
      <c r="H51">
        <f>SUM(kraina[[#This Row],[K2013]:[M2013]])</f>
        <v>5119414</v>
      </c>
      <c r="I51">
        <f>SUM(kraina[[#This Row],[K2014]:[M2014]])</f>
        <v>3649895</v>
      </c>
      <c r="J51">
        <f>INT(IF(kraina[[#This Row],[Ludnosc2014]]/$H51&gt;2,kraina[[#This Row],[Ludnosc2014]],kraina[[#This Row],[Ludnosc2014]]*$B51))</f>
        <v>2602375</v>
      </c>
      <c r="K51">
        <f>INT(IF(kraina[[#This Row],[Ludnosc2015]]/$H51&gt;2,kraina[[#This Row],[Ludnosc2015]],kraina[[#This Row],[Ludnosc2015]]*$B51))</f>
        <v>1855493</v>
      </c>
      <c r="L51">
        <f>INT(IF(kraina[[#This Row],[Ludnosc2016]]/$H51&gt;2,kraina[[#This Row],[Ludnosc2016]],kraina[[#This Row],[Ludnosc2016]]*$B51))</f>
        <v>1322966</v>
      </c>
      <c r="M51">
        <f>INT(IF(kraina[[#This Row],[Ludnosc2017]]/$H51&gt;2,kraina[[#This Row],[Ludnosc2017]],kraina[[#This Row],[Ludnosc2017]]*$B51))</f>
        <v>943274</v>
      </c>
      <c r="N51">
        <f>INT(IF(kraina[[#This Row],[Ludnosc2018]]/$H51&gt;2,kraina[[#This Row],[Ludnosc2018]],kraina[[#This Row],[Ludnosc2018]]*$B51))</f>
        <v>672554</v>
      </c>
      <c r="O51">
        <f>INT(IF(kraina[[#This Row],[Ludnosc2019]]/$H51&gt;2,kraina[[#This Row],[Ludnosc2019]],kraina[[#This Row],[Ludnosc2019]]*$B51))</f>
        <v>479531</v>
      </c>
      <c r="P51">
        <f>INT(IF(kraina[[#This Row],[Ludnosc2020]]/$H51&gt;2,kraina[[#This Row],[Ludnosc2020]],kraina[[#This Row],[Ludnosc2020]]*$B51))</f>
        <v>341905</v>
      </c>
      <c r="Q51">
        <f>INT(IF(kraina[[#This Row],[Ludnosc2021]]/$H51&gt;2,kraina[[#This Row],[Ludnosc2021]],kraina[[#This Row],[Ludnosc2021]]*$B51))</f>
        <v>243778</v>
      </c>
      <c r="R51">
        <f>INT(IF(kraina[[#This Row],[Ludnosc2022]]/$H51&gt;2,kraina[[#This Row],[Ludnosc2022]],kraina[[#This Row],[Ludnosc2022]]*$B51))</f>
        <v>173813</v>
      </c>
      <c r="S51">
        <f>INT(IF(kraina[[#This Row],[Ludnosc2023]]/$H51&gt;2,kraina[[#This Row],[Ludnosc2023]],kraina[[#This Row],[Ludnosc2023]]*$B51))</f>
        <v>123928</v>
      </c>
      <c r="T51">
        <f>INT(IF(kraina[[#This Row],[Ludnosc2024]]/$H51&gt;2,kraina[[#This Row],[Ludnosc2024]],kraina[[#This Row],[Ludnosc2024]]*$B51))</f>
        <v>88360</v>
      </c>
      <c r="U51" t="b">
        <f>IF(kraina[[#This Row],[Ludnosc2015]]/kraina[[#This Row],[Ludnosc2013]]&gt;2,TRUE,IF(kraina[[#This Row],[Ludnosc2016]]/kraina[[#This Row],[Ludnosc2013]]&gt;2,TRUE,IF(kraina[[#This Row],[Ludnosc2017]]/kraina[[#This Row],[Ludnosc2013]]&gt;2,TRUE,IF(kraina[[#This Row],[Ludnosc2018]]/kraina[[#This Row],[Ludnosc2013]]&gt;2,TRUE,IF(kraina[[#This Row],[Ludnosc2019]]/kraina[[#This Row],[Ludnosc2013]]&gt;2,TRUE,IF(kraina[[#This Row],[Ludnosc2020]]/kraina[[#This Row],[Ludnosc2013]]&gt;2,TRUE,IF(kraina[[#This Row],[Ludnosc2021]]/kraina[[#This Row],[Ludnosc2013]]&gt;2,TRUE,IF(kraina[[#This Row],[Ludnosc2022]]/kraina[[#This Row],[Ludnosc2013]]&gt;2,TRUE,IF(kraina[[#This Row],[Ludnosc2023]]/kraina[[#This Row],[Ludnosc2013]]&gt;2,TRUE,IF(kraina[[#This Row],[Ludnosc2023]]/kraina[[#This Row],[Ludnosc2013]]&gt;2,TRUE,IF(kraina[[#This Row],[Ludnosc2024]]/kraina[[#This Row],[Ludnosc2013]]&gt;2,TRUE,IF(kraina[[#This Row],[Ludnosc2025]]/kraina[[#This Row],[Ludnosc2013]]&gt;2,TRUE,FALSE))))))))))))</f>
        <v>0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X V d r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X V d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X a 1 g M O v Q x U g E A A A Q C A A A T A B w A R m 9 y b X V s Y X M v U 2 V j d G l v b j E u b S C i G A A o o B Q A A A A A A A A A A A A A A A A A A A A A A A A A A A B 1 k M 9 q w k A Q x u + B v M O S X h R i M L b p o Z J T k o I X a 2 N 6 S b f I N k 5 1 a 7 I r u 5 O i E S 9 9 p Z 5 6 L r 5 X V 0 L / Q V 0 Y d u f 7 z S w f n 4 Y C u R R k 2 t 7 + 0 L Z s S y + Z g j l Z K c Y F I y E p A W 2 L m H N 4 V x 9 v 8 8 O r N G K k X 7 x Y F n U F A j v X v A Q v k g J N o z t O d E X v N C h N M 1 k x 3 d A Y 9 A r l m i 4 4 z h S s J W X l Q i q O y 0 p T 2 B R Q 0 v Q m n + Z J m i f j U U I n 6 a D v B x V 7 p l w 8 S V U x 3 K 5 Y 7 6 j 1 j G g K a 8 V 6 S j a 6 A d V I w X o N K 1 n R C L 7 i N G Y C Z p O U t u 4 9 3 K D T d e 9 j K H n F E V T o D B 2 X R L K s K 6 H D w C W J K O S c i 0 X o D 4 K + S 2 5 r i T D F b Q n h z 9 M b S w E P X b d N 4 c z J K w 7 C x C U J b t e O C S N j j 2 Y q U 0 z o o + H 2 + 2 y 7 B t 3 5 z s z d 7 Z w W + M a B W Q S C s M G 9 S 7 7 0 g d F H A i 8 v v O P q L 3 B + C l y c A s F f s O / a F h f / 2 x 9 + A l B L A Q I t A B Q A A g A I A F 1 X a 1 i p 7 8 V 3 p A A A A P Y A A A A S A A A A A A A A A A A A A A A A A A A A A A B D b 2 5 m a W c v U G F j a 2 F n Z S 5 4 b W x Q S w E C L Q A U A A I A C A B d V 2 t Y D 8 r p q 6 Q A A A D p A A A A E w A A A A A A A A A A A A A A A A D w A A A A W 0 N v b n R l b n R f V H l w Z X N d L n h t b F B L A Q I t A B Q A A g A I A F 1 X a 1 g M O v Q x U g E A A A Q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K A A A A A A A A F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W F m Y T k 1 M C 1 l O G I y L T Q 4 Y z I t O W I 1 N S 0 0 M D Y 5 Z j B j Z G M z M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3 J h a W 5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x V D A 5 O j U 4 O j U 5 L j I 4 O T I x O D F a I i A v P j x F b n R y e S B U e X B l P S J G a W x s Q 2 9 s d W 1 u V H l w Z X M i I F Z h b H V l P S J z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y Y W l u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r O O A E D T O l G t U E P x n V o a m Y A A A A A A g A A A A A A E G Y A A A A B A A A g A A A A 3 t v W O R P U z V R W 8 F 7 1 1 F p Y c C R F I W A y b 8 G o o B Y b i 5 d F w u M A A A A A D o A A A A A C A A A g A A A A d P D h j d 0 T n o 2 7 9 e K S / O k A D H n D p O z w l z 4 / r 5 h d 6 b l C a l J Q A A A A 5 9 v k W 6 9 6 n 7 C M 5 w 7 L 5 q Z W h Z N c f C K y 0 h Q B w u c U h V K i C T E X 4 A 5 c S L 0 i t v u q b Z m m T i 5 1 V Q N m K W / x 1 0 4 t z c A Y 2 k M p N C u 0 z t g J J + Q / w V 4 G / 6 3 5 k W J A A A A A P j C z m P X E f r e 9 Z / N v u r f + a v Y n 4 3 X s B z N t u F o n u 3 y h L 2 i x m o c b P L b / E i e H 4 I Q R K X c 5 + k r c l e U 0 d J z / D V z K 9 v T L e Q = = < / D a t a M a s h u p > 
</file>

<file path=customXml/itemProps1.xml><?xml version="1.0" encoding="utf-8"?>
<ds:datastoreItem xmlns:ds="http://schemas.openxmlformats.org/officeDocument/2006/customXml" ds:itemID="{966DC75A-D879-45F7-8453-35A1D5682B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Arkusz4</vt:lpstr>
      <vt:lpstr>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 Jarko</cp:lastModifiedBy>
  <dcterms:created xsi:type="dcterms:W3CDTF">2015-06-05T18:19:34Z</dcterms:created>
  <dcterms:modified xsi:type="dcterms:W3CDTF">2024-03-11T11:14:50Z</dcterms:modified>
</cp:coreProperties>
</file>