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8_{221A6138-A5B7-4D1A-A231-0577906DC775}" xr6:coauthVersionLast="47" xr6:coauthVersionMax="47" xr10:uidLastSave="{00000000-0000-0000-0000-000000000000}"/>
  <bookViews>
    <workbookView xWindow="-120" yWindow="-120" windowWidth="29040" windowHeight="15720" xr2:uid="{AB8C9198-C0F6-4509-8C0E-308142EF3B3D}"/>
  </bookViews>
  <sheets>
    <sheet name="Sheet1" sheetId="1" r:id="rId1"/>
    <sheet name="Sheet2" sheetId="2" r:id="rId2"/>
  </sheets>
  <definedNames>
    <definedName name="solver_adj" localSheetId="0" hidden="1">Sheet1!$Q$135</definedName>
    <definedName name="solver_cvg" localSheetId="0" hidden="1">"""""""""""""""0,0001"""""""""""""""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"""""""""""""""0,075"""""""""""""""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Sheet1!$Q$136</definedName>
    <definedName name="solver_pre" localSheetId="0" hidden="1">"""""""""""""""0,000001"""""""""""""""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0.256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" i="1" l="1"/>
  <c r="O133" i="1"/>
  <c r="C135" i="1"/>
  <c r="C134" i="1"/>
  <c r="L135" i="1"/>
  <c r="L133" i="1"/>
  <c r="C92" i="1"/>
  <c r="C91" i="1"/>
  <c r="C89" i="1"/>
  <c r="C88" i="1"/>
  <c r="C84" i="1"/>
  <c r="F89" i="1"/>
  <c r="C82" i="1"/>
  <c r="C95" i="1" l="1"/>
  <c r="C96" i="1" s="1"/>
  <c r="O134" i="1"/>
  <c r="L134" i="1"/>
  <c r="B4" i="2"/>
  <c r="D92" i="1"/>
  <c r="C157" i="1"/>
  <c r="C158" i="1" s="1"/>
  <c r="C160" i="1" s="1"/>
  <c r="C161" i="1" s="1"/>
  <c r="C162" i="1" s="1"/>
  <c r="C156" i="1"/>
  <c r="C155" i="1"/>
  <c r="C71" i="1"/>
  <c r="F90" i="1" l="1"/>
  <c r="C163" i="1"/>
  <c r="F91" i="1"/>
  <c r="F92" i="1" s="1"/>
  <c r="C93" i="1" l="1"/>
  <c r="C94" i="1" s="1"/>
</calcChain>
</file>

<file path=xl/sharedStrings.xml><?xml version="1.0" encoding="utf-8"?>
<sst xmlns="http://schemas.openxmlformats.org/spreadsheetml/2006/main" count="135" uniqueCount="131">
  <si>
    <t>Configuration</t>
  </si>
  <si>
    <t>High-wing</t>
  </si>
  <si>
    <t>Passengers</t>
  </si>
  <si>
    <t>Range [km]</t>
  </si>
  <si>
    <t>Service ceiling [ft]</t>
  </si>
  <si>
    <t>m [kg]</t>
  </si>
  <si>
    <t>L/D</t>
  </si>
  <si>
    <t>Data</t>
  </si>
  <si>
    <t>Crew</t>
  </si>
  <si>
    <t>Requirements</t>
  </si>
  <si>
    <t>FAR 23</t>
  </si>
  <si>
    <t>Por FAR 23 esta certificado que solo vaya un piloto</t>
  </si>
  <si>
    <t>Seatback angle [deg]</t>
  </si>
  <si>
    <t>Passenger weight [kg]</t>
  </si>
  <si>
    <t>Passenger baggage [kg]</t>
  </si>
  <si>
    <t>Minimum aisle width [in]</t>
  </si>
  <si>
    <t>Tw [m]</t>
  </si>
  <si>
    <t>ns</t>
  </si>
  <si>
    <t>na</t>
  </si>
  <si>
    <t>Headroom [m]</t>
  </si>
  <si>
    <t>Wc [m] cabina</t>
  </si>
  <si>
    <t>Lf [m]</t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</si>
  <si>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[m]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</si>
  <si>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[m]</t>
    </r>
  </si>
  <si>
    <t xml:space="preserve">Df [m] </t>
  </si>
  <si>
    <t>To minimize weight and drag, a single fuselage</t>
  </si>
  <si>
    <t>with a single-deck configuration is selected. The following items must be accommodated</t>
  </si>
  <si>
    <t>by the fuselage:</t>
  </si>
  <si>
    <t>– Passengers (cabin)</t>
  </si>
  <si>
    <t>– Passengers’ baggage</t>
  </si>
  <si>
    <t>– Fuel</t>
  </si>
  <si>
    <t>– Wing spar</t>
  </si>
  <si>
    <t>– Measurement and control systems</t>
  </si>
  <si>
    <t>– Mechanical, electrical systems</t>
  </si>
  <si>
    <t>– Landing gear.</t>
  </si>
  <si>
    <t>– Pilot (cabin)</t>
  </si>
  <si>
    <t>1-Fuselage configuration</t>
  </si>
  <si>
    <t>2 y 4 -Cabin and cockpit design</t>
  </si>
  <si>
    <t>3- Instrument panel proposal</t>
  </si>
  <si>
    <t>5- Luggage storage compartment design</t>
  </si>
  <si>
    <t>nt</t>
  </si>
  <si>
    <r>
      <t>Vb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</si>
  <si>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Vc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</si>
  <si>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t>Diseño silla piloto</t>
  </si>
  <si>
    <t>αcone [deg]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</si>
  <si>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equivalent</t>
    </r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</si>
  <si>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f</t>
    </r>
  </si>
  <si>
    <r>
      <t>ϑ</t>
    </r>
    <r>
      <rPr>
        <b/>
        <vertAlign val="subscript"/>
        <sz val="12"/>
        <color theme="1"/>
        <rFont val="Aptos Narrow"/>
        <family val="2"/>
        <scheme val="minor"/>
      </rPr>
      <t>fc</t>
    </r>
    <r>
      <rPr>
        <b/>
        <sz val="12"/>
        <color theme="1"/>
        <rFont val="Aptos Narrow"/>
        <family val="2"/>
        <scheme val="minor"/>
      </rPr>
      <t xml:space="preserve"> [deg]</t>
    </r>
  </si>
  <si>
    <t>αcone [rad]</t>
  </si>
  <si>
    <t>αus [rad]</t>
  </si>
  <si>
    <t>αus [deg]</t>
  </si>
  <si>
    <t>top view</t>
  </si>
  <si>
    <t>Lateral view</t>
  </si>
  <si>
    <t>6-Doors (Passangers,pilot and cargo)</t>
  </si>
  <si>
    <t>Teo pone las medidas cuando lo haga en el CAD</t>
  </si>
  <si>
    <t>Fuel tank allocation</t>
  </si>
  <si>
    <t>Usando G1000</t>
  </si>
  <si>
    <t>Horizonte artificial (attitude)</t>
  </si>
  <si>
    <t>Indicador de rumbo (HSI)</t>
  </si>
  <si>
    <t>Velocidad (airspeed tape)</t>
  </si>
  <si>
    <t>Altímetro (altitude tape)</t>
  </si>
  <si>
    <t>Velocidad vertical (VSI)</t>
  </si>
  <si>
    <t>Indicador de viraje / deslizamiento</t>
  </si>
  <si>
    <t>Indicadores de navegación (VOR/GPS)</t>
  </si>
  <si>
    <t>Datos del piloto automático (si está instalado)</t>
  </si>
  <si>
    <t>PFD (Primary Flight Display)</t>
  </si>
  <si>
    <t>MFD (Multi-Function Display)</t>
  </si>
  <si>
    <t>Mapa en movimiento con navegación GPS</t>
  </si>
  <si>
    <t>Información de tráfico (si equipado)</t>
  </si>
  <si>
    <t>Datos meteorológicos (si equipado con XM o ADS-B)</t>
  </si>
  <si>
    <t>Indicadores de motor:</t>
  </si>
  <si>
    <t>RPM</t>
  </si>
  <si>
    <t>Temperatura de aceite y presión</t>
  </si>
  <si>
    <t>Temperatura de culata (CHT)</t>
  </si>
  <si>
    <t>EGT (gases de escape)</t>
  </si>
  <si>
    <t>Niveles de combustible y voltaje</t>
  </si>
  <si>
    <t>Panel principal incluye</t>
  </si>
  <si>
    <t>Interruptores de flaps, luces, bomba de combustible</t>
  </si>
  <si>
    <t>Circuit breakers</t>
  </si>
  <si>
    <t>Throttle, mixture</t>
  </si>
  <si>
    <t>Transpondedor (integrado o remoto)</t>
  </si>
  <si>
    <t>Audio panel / radios COM/NAV</t>
  </si>
  <si>
    <t>Controles físicos adicionales:</t>
  </si>
  <si>
    <t>Llevando un peso maximo de 10kg</t>
  </si>
  <si>
    <t>Medidas equipaje  55*30*35cm</t>
  </si>
  <si>
    <t>por maleta</t>
  </si>
  <si>
    <t>C [lb/hp/h]</t>
  </si>
  <si>
    <t>R [km]</t>
  </si>
  <si>
    <t>C [1/s]</t>
  </si>
  <si>
    <t>R[m]</t>
  </si>
  <si>
    <t>mf [kg]</t>
  </si>
  <si>
    <r>
      <t>Vftotal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</si>
  <si>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Vf, fusealge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</si>
  <si>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ρf [kg/m</t>
    </r>
    <r>
      <rPr>
        <b/>
        <vertAlign val="super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>]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</si>
  <si>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[kg]</t>
    </r>
  </si>
  <si>
    <r>
      <t>η</t>
    </r>
    <r>
      <rPr>
        <b/>
        <vertAlign val="subscript"/>
        <sz val="11"/>
        <color theme="1"/>
        <rFont val="Aptos Narrow"/>
        <family val="2"/>
        <scheme val="minor"/>
      </rPr>
      <t>p</t>
    </r>
  </si>
  <si>
    <t>Vreq</t>
  </si>
  <si>
    <t>Vbottom</t>
  </si>
  <si>
    <t>Vextra</t>
  </si>
  <si>
    <t>LR</t>
  </si>
  <si>
    <r>
      <t>Lc</t>
    </r>
    <r>
      <rPr>
        <b/>
        <vertAlign val="sub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[m] 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</si>
  <si>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 xml:space="preserve">CP </t>
    </r>
    <r>
      <rPr>
        <b/>
        <sz val="11"/>
        <color theme="1"/>
        <rFont val="Aptos Narrow"/>
        <family val="2"/>
        <scheme val="minor"/>
      </rPr>
      <t xml:space="preserve">[m] </t>
    </r>
  </si>
  <si>
    <t xml:space="preserve">Asumiendo que en la parte de abajo del fuselaje solo </t>
  </si>
  <si>
    <t>llevamos el combustible</t>
  </si>
  <si>
    <r>
      <t>η</t>
    </r>
    <r>
      <rPr>
        <b/>
        <vertAlign val="subscript"/>
        <sz val="11"/>
        <color theme="1"/>
        <rFont val="Aptos Narrow"/>
        <family val="2"/>
      </rPr>
      <t>r</t>
    </r>
    <r>
      <rPr>
        <b/>
        <i/>
        <vertAlign val="subscript"/>
        <sz val="11"/>
        <color theme="1"/>
        <rFont val="Aptos Narrow"/>
        <family val="2"/>
      </rPr>
      <t>i</t>
    </r>
  </si>
  <si>
    <t>Vcone es el vol extra que se tiene</t>
  </si>
  <si>
    <t>Asumido de motores de GA, son lycoming O360 u O320 u IO360</t>
  </si>
  <si>
    <t>que tienen un largo aprox de un metro y decimos que el otro 0,3 es para espacio</t>
  </si>
  <si>
    <t>de cableado, etc…</t>
  </si>
  <si>
    <t>Asumido de GA, se hizo un promedio entre el largo del panel de instru hasta silla piloto</t>
  </si>
  <si>
    <t>Esto no lo usamos</t>
  </si>
  <si>
    <t>Asumidos tabla 7,4 Mohammad</t>
  </si>
  <si>
    <r>
      <t>Vf,each wing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</si>
  <si>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</t>
    </r>
    <r>
      <rPr>
        <b/>
        <vertAlign val="subscript"/>
        <sz val="11"/>
        <rFont val="Aptos Narrow"/>
        <family val="2"/>
        <scheme val="minor"/>
      </rPr>
      <t>_cruise</t>
    </r>
    <r>
      <rPr>
        <b/>
        <sz val="11"/>
        <rFont val="Aptos Narrow"/>
        <family val="2"/>
        <scheme val="minor"/>
      </rPr>
      <t xml:space="preserve"> [knots]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</si>
  <si>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[m]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</si>
  <si>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S</t>
    </r>
    <r>
      <rPr>
        <b/>
        <sz val="11"/>
        <color theme="1"/>
        <rFont val="Aptos Narrow"/>
        <family val="2"/>
        <scheme val="minor"/>
      </rPr>
      <t xml:space="preserve"> [cm]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</si>
  <si>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S</t>
    </r>
    <r>
      <rPr>
        <b/>
        <sz val="11"/>
        <color theme="1"/>
        <rFont val="Aptos Narrow"/>
        <family val="2"/>
        <scheme val="minor"/>
      </rPr>
      <t xml:space="preserve"> [m]</t>
    </r>
  </si>
  <si>
    <t>Passenger Cabin Configuration</t>
  </si>
  <si>
    <r>
      <t>W</t>
    </r>
    <r>
      <rPr>
        <b/>
        <vertAlign val="subscript"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 xml:space="preserve"> [m]</t>
    </r>
  </si>
  <si>
    <r>
      <t>P</t>
    </r>
    <r>
      <rPr>
        <b/>
        <vertAlign val="subscript"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 xml:space="preserve"> [m]</t>
    </r>
  </si>
  <si>
    <r>
      <t>W</t>
    </r>
    <r>
      <rPr>
        <b/>
        <vertAlign val="subscript"/>
        <sz val="11"/>
        <color theme="1"/>
        <rFont val="Arial"/>
        <family val="2"/>
      </rPr>
      <t>A</t>
    </r>
    <r>
      <rPr>
        <b/>
        <sz val="11"/>
        <color theme="1"/>
        <rFont val="Arial"/>
        <family val="2"/>
      </rPr>
      <t xml:space="preserve"> [m]</t>
    </r>
  </si>
  <si>
    <t>W(m)</t>
  </si>
  <si>
    <t>H(m)</t>
  </si>
  <si>
    <t>T(m)</t>
  </si>
  <si>
    <t>Cargo Dimension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</si>
  <si>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</si>
  <si>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</si>
  <si>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</si>
  <si>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t>Bag Dimension</t>
  </si>
  <si>
    <t xml:space="preserve">Una maleta encima de la otra </t>
  </si>
  <si>
    <t xml:space="preserve">Según mohamad para 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</si>
</sst>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"/>
    <numFmt numFmtId="166" formatCode="0.00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</font>
    <font>
      <b/>
      <i/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vertAlign val="subscript"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2" borderId="13" xfId="0" applyFont="1" applyFill="1" applyBorder="1"/>
    <xf numFmtId="0" fontId="1" fillId="2" borderId="14" xfId="0" applyFont="1" applyFill="1" applyBorder="1"/>
    <xf numFmtId="164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0" borderId="0" xfId="0" applyNumberFormat="1"/>
    <xf numFmtId="0" fontId="0" fillId="0" borderId="5" xfId="0" applyBorder="1"/>
    <xf numFmtId="166" fontId="0" fillId="0" borderId="6" xfId="0" applyNumberFormat="1" applyBorder="1"/>
    <xf numFmtId="0" fontId="1" fillId="0" borderId="0" xfId="0" applyFont="1"/>
    <xf numFmtId="0" fontId="6" fillId="0" borderId="13" xfId="0" applyFont="1" applyBorder="1"/>
    <xf numFmtId="0" fontId="1" fillId="2" borderId="9" xfId="0" applyFont="1" applyFill="1" applyBorder="1" applyAlignment="1">
      <alignment horizontal="center"/>
    </xf>
    <xf numFmtId="2" fontId="0" fillId="0" borderId="9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0" fontId="7" fillId="0" borderId="13" xfId="0" applyFont="1" applyBorder="1"/>
    <xf numFmtId="2" fontId="1" fillId="2" borderId="6" xfId="0" applyNumberFormat="1" applyFont="1" applyFill="1" applyBorder="1" applyAlignment="1">
      <alignment horizontal="center"/>
    </xf>
    <xf numFmtId="0" fontId="7" fillId="0" borderId="0" xfId="0" applyFont="1"/>
    <xf numFmtId="0" fontId="6" fillId="2" borderId="15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1" fillId="2" borderId="12" xfId="0" applyFont="1" applyFill="1" applyBorder="1"/>
    <xf numFmtId="0" fontId="1" fillId="2" borderId="5" xfId="0" applyFont="1" applyFill="1" applyBorder="1"/>
    <xf numFmtId="0" fontId="1" fillId="2" borderId="8" xfId="0" applyFont="1" applyFill="1" applyBorder="1" applyAlignment="1">
      <alignment horizontal="center"/>
    </xf>
    <xf numFmtId="165" fontId="1" fillId="2" borderId="7" xfId="0" applyNumberFormat="1" applyFont="1" applyFill="1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9" fillId="2" borderId="0" xfId="0" applyFont="1" applyFill="1"/>
    <xf numFmtId="2" fontId="0" fillId="0" borderId="0" xfId="0" applyNumberForma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7" fillId="3" borderId="12" xfId="0" applyFont="1" applyFill="1" applyBorder="1"/>
    <xf numFmtId="0" fontId="7" fillId="3" borderId="13" xfId="0" applyFont="1" applyFill="1" applyBorder="1"/>
    <xf numFmtId="0" fontId="8" fillId="3" borderId="13" xfId="0" applyFont="1" applyFill="1" applyBorder="1"/>
    <xf numFmtId="0" fontId="8" fillId="0" borderId="13" xfId="0" applyFont="1" applyBorder="1"/>
    <xf numFmtId="0" fontId="8" fillId="0" borderId="14" xfId="0" applyFont="1" applyBorder="1"/>
    <xf numFmtId="1" fontId="0" fillId="0" borderId="6" xfId="0" applyNumberFormat="1" applyBorder="1" applyAlignment="1">
      <alignment horizontal="center"/>
    </xf>
    <xf numFmtId="165" fontId="0" fillId="0" borderId="8" xfId="0" applyNumberFormat="1" applyBorder="1"/>
    <xf numFmtId="165" fontId="0" fillId="0" borderId="9" xfId="0" applyNumberFormat="1" applyBorder="1"/>
    <xf numFmtId="1" fontId="1" fillId="2" borderId="10" xfId="0" applyNumberFormat="1" applyFont="1" applyFill="1" applyBorder="1"/>
    <xf numFmtId="0" fontId="0" fillId="4" borderId="6" xfId="0" applyFill="1" applyBorder="1" applyAlignment="1">
      <alignment horizontal="center"/>
    </xf>
    <xf numFmtId="0" fontId="1" fillId="0" borderId="19" xfId="0" applyFont="1" applyBorder="1"/>
    <xf numFmtId="0" fontId="14" fillId="0" borderId="13" xfId="1" applyFont="1" applyBorder="1"/>
    <xf numFmtId="0" fontId="16" fillId="0" borderId="0" xfId="0" applyFont="1"/>
    <xf numFmtId="0" fontId="15" fillId="0" borderId="5" xfId="0" applyFont="1" applyBorder="1"/>
    <xf numFmtId="0" fontId="16" fillId="0" borderId="8" xfId="0" applyFont="1" applyBorder="1" applyAlignment="1">
      <alignment horizontal="center"/>
    </xf>
    <xf numFmtId="0" fontId="15" fillId="0" borderId="6" xfId="0" applyFont="1" applyBorder="1"/>
    <xf numFmtId="0" fontId="16" fillId="0" borderId="9" xfId="0" applyFont="1" applyBorder="1" applyAlignment="1">
      <alignment horizontal="center"/>
    </xf>
    <xf numFmtId="0" fontId="15" fillId="0" borderId="7" xfId="0" applyFont="1" applyBorder="1"/>
    <xf numFmtId="0" fontId="16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/>
    <xf numFmtId="165" fontId="0" fillId="0" borderId="0" xfId="0" applyNumberFormat="1"/>
    <xf numFmtId="165" fontId="0" fillId="0" borderId="7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2" fontId="1" fillId="7" borderId="6" xfId="0" quotePrefix="1" applyNumberFormat="1" applyFon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" fontId="0" fillId="8" borderId="6" xfId="0" applyNumberForma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2" fontId="0" fillId="9" borderId="6" xfId="0" applyNumberFormat="1" applyFill="1" applyBorder="1" applyAlignment="1">
      <alignment horizontal="center"/>
    </xf>
    <xf numFmtId="164" fontId="1" fillId="9" borderId="16" xfId="0" applyNumberFormat="1" applyFont="1" applyFill="1" applyBorder="1" applyAlignment="1">
      <alignment horizontal="center"/>
    </xf>
    <xf numFmtId="165" fontId="0" fillId="9" borderId="6" xfId="0" applyNumberFormat="1" applyFill="1" applyBorder="1" applyAlignment="1">
      <alignment horizontal="center"/>
    </xf>
    <xf numFmtId="164" fontId="8" fillId="9" borderId="6" xfId="0" applyNumberFormat="1" applyFont="1" applyFill="1" applyBorder="1" applyAlignment="1">
      <alignment horizontal="center"/>
    </xf>
    <xf numFmtId="164" fontId="8" fillId="9" borderId="7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FCAD58E-F5E5-4899-9998-74DC8AD270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551312</xdr:colOff>
      <xdr:row>18</xdr:row>
      <xdr:rowOff>67162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C6D15-E122-C94E-3826-6DA41AAB9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6692" cy="3486637"/>
        </a:xfrm>
        <a:prstGeom prst="rect">
          <a:avLst/>
        </a:prstGeom>
      </xdr:spPr>
    </xdr:pic>
    <xdr:clientData/>
  </xdr:twoCellAnchor>
  <xdr:oneCellAnchor>
    <xdr:from>
      <xdr:col>10</xdr:col>
      <xdr:colOff>450756</xdr:colOff>
      <xdr:row>63</xdr:row>
      <xdr:rowOff>106680</xdr:rowOff>
    </xdr:from>
    <xdr:ext cx="2957982" cy="3900448"/>
    <xdr:pic>
      <xdr:nvPicPr>
        <xdr:cNvPr id="22" name="Imagen 12">
          <a:extLst>
            <a:ext uri="{FF2B5EF4-FFF2-40B4-BE49-F238E27FC236}">
              <a16:creationId xmlns:a16="http://schemas.microsoft.com/office/drawing/2014/main" id="{095DEEB3-F0F3-3B3D-DBE5-B125058D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7836" y="11803380"/>
          <a:ext cx="2957982" cy="3900448"/>
        </a:xfrm>
        <a:prstGeom prst="rect">
          <a:avLst/>
        </a:prstGeom>
      </xdr:spPr>
    </xdr:pic>
    <xdr:clientData/>
  </xdr:oneCellAnchor>
  <xdr:twoCellAnchor editAs="oneCell">
    <xdr:from>
      <xdr:col>16</xdr:col>
      <xdr:colOff>147470</xdr:colOff>
      <xdr:row>66</xdr:row>
      <xdr:rowOff>71135</xdr:rowOff>
    </xdr:from>
    <xdr:to>
      <xdr:col>22</xdr:col>
      <xdr:colOff>4519</xdr:colOff>
      <xdr:row>73</xdr:row>
      <xdr:rowOff>182436</xdr:rowOff>
    </xdr:to>
    <xdr:pic>
      <xdr:nvPicPr>
        <xdr:cNvPr id="170" name="Imagen 13">
          <a:extLst>
            <a:ext uri="{FF2B5EF4-FFF2-40B4-BE49-F238E27FC236}">
              <a16:creationId xmlns:a16="http://schemas.microsoft.com/office/drawing/2014/main" id="{C7ADADAD-A464-E69E-1B73-9A3F6A98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2150" y="12331715"/>
          <a:ext cx="3520364" cy="14509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176212</xdr:rowOff>
    </xdr:from>
    <xdr:to>
      <xdr:col>10</xdr:col>
      <xdr:colOff>572681</xdr:colOff>
      <xdr:row>29</xdr:row>
      <xdr:rowOff>40277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B0D6436-0E52-034E-0C98-AE0DBA6D4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5160" y="4382452"/>
          <a:ext cx="4230281" cy="976585"/>
        </a:xfrm>
        <a:prstGeom prst="rect">
          <a:avLst/>
        </a:prstGeom>
      </xdr:spPr>
    </xdr:pic>
    <xdr:clientData/>
  </xdr:twoCellAnchor>
  <xdr:twoCellAnchor>
    <xdr:from>
      <xdr:col>4</xdr:col>
      <xdr:colOff>213360</xdr:colOff>
      <xdr:row>26</xdr:row>
      <xdr:rowOff>38100</xdr:rowOff>
    </xdr:from>
    <xdr:to>
      <xdr:col>10</xdr:col>
      <xdr:colOff>381000</xdr:colOff>
      <xdr:row>27</xdr:row>
      <xdr:rowOff>30480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0FE1E8B-59C0-486A-F12C-F47861B8FBD1}"/>
            </a:ext>
          </a:extLst>
        </xdr:cNvPr>
        <xdr:cNvSpPr/>
      </xdr:nvSpPr>
      <xdr:spPr>
        <a:xfrm>
          <a:off x="3398520" y="4792980"/>
          <a:ext cx="3825240" cy="175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5</xdr:col>
      <xdr:colOff>601980</xdr:colOff>
      <xdr:row>65</xdr:row>
      <xdr:rowOff>35470</xdr:rowOff>
    </xdr:from>
    <xdr:ext cx="3102388" cy="1250499"/>
    <xdr:pic>
      <xdr:nvPicPr>
        <xdr:cNvPr id="24" name="Imagen 17">
          <a:extLst>
            <a:ext uri="{FF2B5EF4-FFF2-40B4-BE49-F238E27FC236}">
              <a16:creationId xmlns:a16="http://schemas.microsoft.com/office/drawing/2014/main" id="{2CDCC324-5850-A597-B12A-EAC9B702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96740" y="5918110"/>
          <a:ext cx="3102388" cy="1275601"/>
        </a:xfrm>
        <a:prstGeom prst="rect">
          <a:avLst/>
        </a:prstGeom>
      </xdr:spPr>
    </xdr:pic>
    <xdr:clientData/>
  </xdr:oneCellAnchor>
  <xdr:twoCellAnchor>
    <xdr:from>
      <xdr:col>7</xdr:col>
      <xdr:colOff>457200</xdr:colOff>
      <xdr:row>66</xdr:row>
      <xdr:rowOff>15240</xdr:rowOff>
    </xdr:from>
    <xdr:to>
      <xdr:col>8</xdr:col>
      <xdr:colOff>365760</xdr:colOff>
      <xdr:row>71</xdr:row>
      <xdr:rowOff>152400</xdr:rowOff>
    </xdr:to>
    <xdr:sp macro="" textlink="">
      <xdr:nvSpPr>
        <xdr:cNvPr id="25" name="Rectángulo 18">
          <a:extLst>
            <a:ext uri="{FF2B5EF4-FFF2-40B4-BE49-F238E27FC236}">
              <a16:creationId xmlns:a16="http://schemas.microsoft.com/office/drawing/2014/main" id="{CC0E8DD4-BA94-49D2-BA86-FA8E554557F8}"/>
            </a:ext>
          </a:extLst>
        </xdr:cNvPr>
        <xdr:cNvSpPr/>
      </xdr:nvSpPr>
      <xdr:spPr>
        <a:xfrm>
          <a:off x="5471160" y="6080760"/>
          <a:ext cx="518160" cy="1051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11036</xdr:colOff>
      <xdr:row>71</xdr:row>
      <xdr:rowOff>167192</xdr:rowOff>
    </xdr:from>
    <xdr:to>
      <xdr:col>10</xdr:col>
      <xdr:colOff>332266</xdr:colOff>
      <xdr:row>80</xdr:row>
      <xdr:rowOff>68910</xdr:rowOff>
    </xdr:to>
    <xdr:pic>
      <xdr:nvPicPr>
        <xdr:cNvPr id="60" name="Imagen 19">
          <a:extLst>
            <a:ext uri="{FF2B5EF4-FFF2-40B4-BE49-F238E27FC236}">
              <a16:creationId xmlns:a16="http://schemas.microsoft.com/office/drawing/2014/main" id="{20ADFFE1-D84A-40B6-3D0E-D4BB5D60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89716" y="15254792"/>
          <a:ext cx="2750105" cy="1587798"/>
        </a:xfrm>
        <a:prstGeom prst="rect">
          <a:avLst/>
        </a:prstGeom>
      </xdr:spPr>
    </xdr:pic>
    <xdr:clientData/>
  </xdr:twoCellAnchor>
  <xdr:twoCellAnchor editAs="oneCell">
    <xdr:from>
      <xdr:col>16</xdr:col>
      <xdr:colOff>33744</xdr:colOff>
      <xdr:row>76</xdr:row>
      <xdr:rowOff>104778</xdr:rowOff>
    </xdr:from>
    <xdr:to>
      <xdr:col>21</xdr:col>
      <xdr:colOff>300444</xdr:colOff>
      <xdr:row>84</xdr:row>
      <xdr:rowOff>191764</xdr:rowOff>
    </xdr:to>
    <xdr:pic>
      <xdr:nvPicPr>
        <xdr:cNvPr id="174" name="Picture 2">
          <a:extLst>
            <a:ext uri="{FF2B5EF4-FFF2-40B4-BE49-F238E27FC236}">
              <a16:creationId xmlns:a16="http://schemas.microsoft.com/office/drawing/2014/main" id="{6408FCF7-F567-4E31-8C8B-B2C09139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86411" y="14413445"/>
          <a:ext cx="3307003" cy="1610986"/>
        </a:xfrm>
        <a:prstGeom prst="rect">
          <a:avLst/>
        </a:prstGeom>
      </xdr:spPr>
    </xdr:pic>
    <xdr:clientData/>
  </xdr:twoCellAnchor>
  <xdr:twoCellAnchor editAs="oneCell">
    <xdr:from>
      <xdr:col>15</xdr:col>
      <xdr:colOff>505332</xdr:colOff>
      <xdr:row>73</xdr:row>
      <xdr:rowOff>137481</xdr:rowOff>
    </xdr:from>
    <xdr:to>
      <xdr:col>23</xdr:col>
      <xdr:colOff>1846</xdr:colOff>
      <xdr:row>77</xdr:row>
      <xdr:rowOff>1267</xdr:rowOff>
    </xdr:to>
    <xdr:pic>
      <xdr:nvPicPr>
        <xdr:cNvPr id="173" name="Imagen 5">
          <a:extLst>
            <a:ext uri="{FF2B5EF4-FFF2-40B4-BE49-F238E27FC236}">
              <a16:creationId xmlns:a16="http://schemas.microsoft.com/office/drawing/2014/main" id="{3E5D895B-0D26-77D6-1E05-F26CDF37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49938" y="13884269"/>
          <a:ext cx="4339678" cy="618089"/>
        </a:xfrm>
        <a:prstGeom prst="rect">
          <a:avLst/>
        </a:prstGeom>
      </xdr:spPr>
    </xdr:pic>
    <xdr:clientData/>
  </xdr:twoCellAnchor>
  <xdr:twoCellAnchor editAs="oneCell">
    <xdr:from>
      <xdr:col>11</xdr:col>
      <xdr:colOff>274652</xdr:colOff>
      <xdr:row>84</xdr:row>
      <xdr:rowOff>54265</xdr:rowOff>
    </xdr:from>
    <xdr:to>
      <xdr:col>18</xdr:col>
      <xdr:colOff>218005</xdr:colOff>
      <xdr:row>87</xdr:row>
      <xdr:rowOff>102227</xdr:rowOff>
    </xdr:to>
    <xdr:pic>
      <xdr:nvPicPr>
        <xdr:cNvPr id="149" name="Imagen 7">
          <a:extLst>
            <a:ext uri="{FF2B5EF4-FFF2-40B4-BE49-F238E27FC236}">
              <a16:creationId xmlns:a16="http://schemas.microsoft.com/office/drawing/2014/main" id="{BB0D7E57-7901-B658-3445-DE3FC081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28002" y="16532515"/>
          <a:ext cx="4077203" cy="733762"/>
        </a:xfrm>
        <a:prstGeom prst="rect">
          <a:avLst/>
        </a:prstGeom>
      </xdr:spPr>
    </xdr:pic>
    <xdr:clientData/>
  </xdr:twoCellAnchor>
  <xdr:twoCellAnchor editAs="oneCell">
    <xdr:from>
      <xdr:col>11</xdr:col>
      <xdr:colOff>244504</xdr:colOff>
      <xdr:row>87</xdr:row>
      <xdr:rowOff>185057</xdr:rowOff>
    </xdr:from>
    <xdr:to>
      <xdr:col>18</xdr:col>
      <xdr:colOff>450409</xdr:colOff>
      <xdr:row>90</xdr:row>
      <xdr:rowOff>181917</xdr:rowOff>
    </xdr:to>
    <xdr:pic>
      <xdr:nvPicPr>
        <xdr:cNvPr id="158" name="Imagen 10">
          <a:extLst>
            <a:ext uri="{FF2B5EF4-FFF2-40B4-BE49-F238E27FC236}">
              <a16:creationId xmlns:a16="http://schemas.microsoft.com/office/drawing/2014/main" id="{501A2FE0-0950-3400-91E9-2520595C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1184" y="16408037"/>
          <a:ext cx="4467390" cy="614080"/>
        </a:xfrm>
        <a:prstGeom prst="rect">
          <a:avLst/>
        </a:prstGeom>
      </xdr:spPr>
    </xdr:pic>
    <xdr:clientData/>
  </xdr:twoCellAnchor>
  <xdr:twoCellAnchor editAs="oneCell">
    <xdr:from>
      <xdr:col>5</xdr:col>
      <xdr:colOff>175156</xdr:colOff>
      <xdr:row>105</xdr:row>
      <xdr:rowOff>55442</xdr:rowOff>
    </xdr:from>
    <xdr:to>
      <xdr:col>13</xdr:col>
      <xdr:colOff>182553</xdr:colOff>
      <xdr:row>115</xdr:row>
      <xdr:rowOff>27587</xdr:rowOff>
    </xdr:to>
    <xdr:pic>
      <xdr:nvPicPr>
        <xdr:cNvPr id="175" name="Imagen 75" descr="Cessna Skyhawk">
          <a:extLst>
            <a:ext uri="{FF2B5EF4-FFF2-40B4-BE49-F238E27FC236}">
              <a16:creationId xmlns:a16="http://schemas.microsoft.com/office/drawing/2014/main" id="{7778D7F9-C398-E71E-4055-B4682690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236" y="19730282"/>
          <a:ext cx="4891817" cy="1778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602964</xdr:colOff>
      <xdr:row>99</xdr:row>
      <xdr:rowOff>160019</xdr:rowOff>
    </xdr:from>
    <xdr:to>
      <xdr:col>3</xdr:col>
      <xdr:colOff>589887</xdr:colOff>
      <xdr:row>114</xdr:row>
      <xdr:rowOff>112235</xdr:rowOff>
    </xdr:to>
    <xdr:pic>
      <xdr:nvPicPr>
        <xdr:cNvPr id="99" name="Imagen 81">
          <a:extLst>
            <a:ext uri="{FF2B5EF4-FFF2-40B4-BE49-F238E27FC236}">
              <a16:creationId xmlns:a16="http://schemas.microsoft.com/office/drawing/2014/main" id="{CDFF470A-F5ED-0EC5-FD3C-DF75E530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964" y="18806159"/>
          <a:ext cx="3092736" cy="26289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190829</xdr:colOff>
      <xdr:row>123</xdr:row>
      <xdr:rowOff>126109</xdr:rowOff>
    </xdr:from>
    <xdr:to>
      <xdr:col>17</xdr:col>
      <xdr:colOff>182633</xdr:colOff>
      <xdr:row>128</xdr:row>
      <xdr:rowOff>44050</xdr:rowOff>
    </xdr:to>
    <xdr:pic>
      <xdr:nvPicPr>
        <xdr:cNvPr id="95" name="Imagen 83">
          <a:extLst>
            <a:ext uri="{FF2B5EF4-FFF2-40B4-BE49-F238E27FC236}">
              <a16:creationId xmlns:a16="http://schemas.microsoft.com/office/drawing/2014/main" id="{2E990A2B-F790-2BED-9D46-C76BD41D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89810" y="23161955"/>
          <a:ext cx="4851166" cy="839522"/>
        </a:xfrm>
        <a:prstGeom prst="rect">
          <a:avLst/>
        </a:prstGeom>
      </xdr:spPr>
    </xdr:pic>
    <xdr:clientData/>
  </xdr:twoCellAnchor>
  <xdr:twoCellAnchor editAs="oneCell">
    <xdr:from>
      <xdr:col>1</xdr:col>
      <xdr:colOff>1200</xdr:colOff>
      <xdr:row>114</xdr:row>
      <xdr:rowOff>53339</xdr:rowOff>
    </xdr:from>
    <xdr:to>
      <xdr:col>2</xdr:col>
      <xdr:colOff>112395</xdr:colOff>
      <xdr:row>128</xdr:row>
      <xdr:rowOff>104168</xdr:rowOff>
    </xdr:to>
    <xdr:pic>
      <xdr:nvPicPr>
        <xdr:cNvPr id="57" name="Imagen 84">
          <a:extLst>
            <a:ext uri="{FF2B5EF4-FFF2-40B4-BE49-F238E27FC236}">
              <a16:creationId xmlns:a16="http://schemas.microsoft.com/office/drawing/2014/main" id="{3E82B420-C0C4-91CF-0B41-AAE5AF36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0800" y="21442679"/>
          <a:ext cx="1873320" cy="2592099"/>
        </a:xfrm>
        <a:prstGeom prst="rect">
          <a:avLst/>
        </a:prstGeom>
      </xdr:spPr>
    </xdr:pic>
    <xdr:clientData/>
  </xdr:twoCellAnchor>
  <xdr:twoCellAnchor editAs="oneCell">
    <xdr:from>
      <xdr:col>12</xdr:col>
      <xdr:colOff>426720</xdr:colOff>
      <xdr:row>92</xdr:row>
      <xdr:rowOff>7620</xdr:rowOff>
    </xdr:from>
    <xdr:to>
      <xdr:col>16</xdr:col>
      <xdr:colOff>381999</xdr:colOff>
      <xdr:row>105</xdr:row>
      <xdr:rowOff>141209</xdr:rowOff>
    </xdr:to>
    <xdr:pic>
      <xdr:nvPicPr>
        <xdr:cNvPr id="141" name="Imagen 85">
          <a:extLst>
            <a:ext uri="{FF2B5EF4-FFF2-40B4-BE49-F238E27FC236}">
              <a16:creationId xmlns:a16="http://schemas.microsoft.com/office/drawing/2014/main" id="{DBAD9169-221F-47B1-B2F3-315714E6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3000" y="17266920"/>
          <a:ext cx="2391774" cy="250340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99</xdr:row>
      <xdr:rowOff>45720</xdr:rowOff>
    </xdr:from>
    <xdr:to>
      <xdr:col>8</xdr:col>
      <xdr:colOff>179537</xdr:colOff>
      <xdr:row>105</xdr:row>
      <xdr:rowOff>29292</xdr:rowOff>
    </xdr:to>
    <xdr:pic>
      <xdr:nvPicPr>
        <xdr:cNvPr id="142" name="Imagen 86">
          <a:extLst>
            <a:ext uri="{FF2B5EF4-FFF2-40B4-BE49-F238E27FC236}">
              <a16:creationId xmlns:a16="http://schemas.microsoft.com/office/drawing/2014/main" id="{400F14AC-8EAD-CB61-6FAE-EDAD1D200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16680" y="18608040"/>
          <a:ext cx="2153117" cy="1054182"/>
        </a:xfrm>
        <a:prstGeom prst="rect">
          <a:avLst/>
        </a:prstGeom>
      </xdr:spPr>
    </xdr:pic>
    <xdr:clientData/>
  </xdr:twoCellAnchor>
  <xdr:twoCellAnchor editAs="oneCell">
    <xdr:from>
      <xdr:col>7</xdr:col>
      <xdr:colOff>597626</xdr:colOff>
      <xdr:row>92</xdr:row>
      <xdr:rowOff>140180</xdr:rowOff>
    </xdr:from>
    <xdr:to>
      <xdr:col>12</xdr:col>
      <xdr:colOff>261031</xdr:colOff>
      <xdr:row>99</xdr:row>
      <xdr:rowOff>181259</xdr:rowOff>
    </xdr:to>
    <xdr:pic>
      <xdr:nvPicPr>
        <xdr:cNvPr id="91" name="Imagen 87">
          <a:extLst>
            <a:ext uri="{FF2B5EF4-FFF2-40B4-BE49-F238E27FC236}">
              <a16:creationId xmlns:a16="http://schemas.microsoft.com/office/drawing/2014/main" id="{F64CE678-D267-EED3-A435-FE07D5D9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88083" y="17644409"/>
          <a:ext cx="2705690" cy="1337839"/>
        </a:xfrm>
        <a:prstGeom prst="rect">
          <a:avLst/>
        </a:prstGeom>
      </xdr:spPr>
    </xdr:pic>
    <xdr:clientData/>
  </xdr:twoCellAnchor>
  <xdr:twoCellAnchor editAs="oneCell">
    <xdr:from>
      <xdr:col>4</xdr:col>
      <xdr:colOff>358140</xdr:colOff>
      <xdr:row>92</xdr:row>
      <xdr:rowOff>167640</xdr:rowOff>
    </xdr:from>
    <xdr:to>
      <xdr:col>7</xdr:col>
      <xdr:colOff>560351</xdr:colOff>
      <xdr:row>98</xdr:row>
      <xdr:rowOff>179226</xdr:rowOff>
    </xdr:to>
    <xdr:pic>
      <xdr:nvPicPr>
        <xdr:cNvPr id="93" name="Imagen 88">
          <a:extLst>
            <a:ext uri="{FF2B5EF4-FFF2-40B4-BE49-F238E27FC236}">
              <a16:creationId xmlns:a16="http://schemas.microsoft.com/office/drawing/2014/main" id="{2379136D-46FD-AC5D-1EBD-29D7AF1D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7620" y="18950940"/>
          <a:ext cx="2010056" cy="1114581"/>
        </a:xfrm>
        <a:prstGeom prst="rect">
          <a:avLst/>
        </a:prstGeom>
      </xdr:spPr>
    </xdr:pic>
    <xdr:clientData/>
  </xdr:twoCellAnchor>
  <xdr:twoCellAnchor editAs="oneCell">
    <xdr:from>
      <xdr:col>16</xdr:col>
      <xdr:colOff>495300</xdr:colOff>
      <xdr:row>48</xdr:row>
      <xdr:rowOff>38100</xdr:rowOff>
    </xdr:from>
    <xdr:to>
      <xdr:col>25</xdr:col>
      <xdr:colOff>255270</xdr:colOff>
      <xdr:row>61</xdr:row>
      <xdr:rowOff>26670</xdr:rowOff>
    </xdr:to>
    <xdr:pic>
      <xdr:nvPicPr>
        <xdr:cNvPr id="103" name="Imagen 4">
          <a:extLst>
            <a:ext uri="{FF2B5EF4-FFF2-40B4-BE49-F238E27FC236}">
              <a16:creationId xmlns:a16="http://schemas.microsoft.com/office/drawing/2014/main" id="{ADC4CA44-F937-E1FC-AE8F-AD09F64EEA40}"/>
            </a:ext>
            <a:ext uri="{147F2762-F138-4A5C-976F-8EAC2B608ADB}">
              <a16:predDERef xmlns:a16="http://schemas.microsoft.com/office/drawing/2014/main" pred="{2379136D-46FD-AC5D-1EBD-29D7AF1D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44225" y="8839200"/>
          <a:ext cx="5238750" cy="2400300"/>
        </a:xfrm>
        <a:prstGeom prst="rect">
          <a:avLst/>
        </a:prstGeom>
      </xdr:spPr>
    </xdr:pic>
    <xdr:clientData/>
  </xdr:twoCellAnchor>
  <xdr:twoCellAnchor editAs="oneCell">
    <xdr:from>
      <xdr:col>13</xdr:col>
      <xdr:colOff>219231</xdr:colOff>
      <xdr:row>150</xdr:row>
      <xdr:rowOff>99060</xdr:rowOff>
    </xdr:from>
    <xdr:to>
      <xdr:col>21</xdr:col>
      <xdr:colOff>308096</xdr:colOff>
      <xdr:row>161</xdr:row>
      <xdr:rowOff>178761</xdr:rowOff>
    </xdr:to>
    <xdr:pic>
      <xdr:nvPicPr>
        <xdr:cNvPr id="113" name="Imagen 5">
          <a:extLst>
            <a:ext uri="{FF2B5EF4-FFF2-40B4-BE49-F238E27FC236}">
              <a16:creationId xmlns:a16="http://schemas.microsoft.com/office/drawing/2014/main" id="{983FA429-7E93-2131-2319-CDDDE18C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65111" y="27744420"/>
          <a:ext cx="4967570" cy="2151347"/>
        </a:xfrm>
        <a:prstGeom prst="rect">
          <a:avLst/>
        </a:prstGeom>
      </xdr:spPr>
    </xdr:pic>
    <xdr:clientData/>
  </xdr:twoCellAnchor>
  <xdr:twoCellAnchor editAs="oneCell">
    <xdr:from>
      <xdr:col>7</xdr:col>
      <xdr:colOff>129571</xdr:colOff>
      <xdr:row>150</xdr:row>
      <xdr:rowOff>152400</xdr:rowOff>
    </xdr:from>
    <xdr:to>
      <xdr:col>13</xdr:col>
      <xdr:colOff>220015</xdr:colOff>
      <xdr:row>164</xdr:row>
      <xdr:rowOff>69321</xdr:rowOff>
    </xdr:to>
    <xdr:pic>
      <xdr:nvPicPr>
        <xdr:cNvPr id="110" name="Imagen 7">
          <a:extLst>
            <a:ext uri="{FF2B5EF4-FFF2-40B4-BE49-F238E27FC236}">
              <a16:creationId xmlns:a16="http://schemas.microsoft.com/office/drawing/2014/main" id="{E623D7FF-96D1-D163-A7CE-26825CD32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17851" y="27797760"/>
          <a:ext cx="3725184" cy="2602887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161</xdr:row>
      <xdr:rowOff>190500</xdr:rowOff>
    </xdr:from>
    <xdr:to>
      <xdr:col>13</xdr:col>
      <xdr:colOff>121920</xdr:colOff>
      <xdr:row>164</xdr:row>
      <xdr:rowOff>30480</xdr:rowOff>
    </xdr:to>
    <xdr:sp macro="" textlink="">
      <xdr:nvSpPr>
        <xdr:cNvPr id="136" name="Rectángulo 8">
          <a:extLst>
            <a:ext uri="{FF2B5EF4-FFF2-40B4-BE49-F238E27FC236}">
              <a16:creationId xmlns:a16="http://schemas.microsoft.com/office/drawing/2014/main" id="{6CF2CFB3-8312-17B4-B8D0-51B2C5B942E2}"/>
            </a:ext>
          </a:extLst>
        </xdr:cNvPr>
        <xdr:cNvSpPr/>
      </xdr:nvSpPr>
      <xdr:spPr>
        <a:xfrm>
          <a:off x="5554980" y="29908500"/>
          <a:ext cx="3512820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3</xdr:col>
      <xdr:colOff>449580</xdr:colOff>
      <xdr:row>150</xdr:row>
      <xdr:rowOff>178810</xdr:rowOff>
    </xdr:from>
    <xdr:to>
      <xdr:col>7</xdr:col>
      <xdr:colOff>217797</xdr:colOff>
      <xdr:row>153</xdr:row>
      <xdr:rowOff>143028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691C38FE-349E-B8F3-F50C-3928560A6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99460" y="27824170"/>
          <a:ext cx="2187567" cy="53762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147</xdr:row>
      <xdr:rowOff>182556</xdr:rowOff>
    </xdr:from>
    <xdr:to>
      <xdr:col>6</xdr:col>
      <xdr:colOff>163830</xdr:colOff>
      <xdr:row>149</xdr:row>
      <xdr:rowOff>143562</xdr:rowOff>
    </xdr:to>
    <xdr:pic>
      <xdr:nvPicPr>
        <xdr:cNvPr id="130" name="Imagen 10">
          <a:extLst>
            <a:ext uri="{FF2B5EF4-FFF2-40B4-BE49-F238E27FC236}">
              <a16:creationId xmlns:a16="http://schemas.microsoft.com/office/drawing/2014/main" id="{09AC4EE0-4B7F-750A-2069-F7392E84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27256416"/>
          <a:ext cx="5059680" cy="322958"/>
        </a:xfrm>
        <a:prstGeom prst="rect">
          <a:avLst/>
        </a:prstGeom>
      </xdr:spPr>
    </xdr:pic>
    <xdr:clientData/>
  </xdr:twoCellAnchor>
  <xdr:twoCellAnchor editAs="oneCell">
    <xdr:from>
      <xdr:col>6</xdr:col>
      <xdr:colOff>449580</xdr:colOff>
      <xdr:row>147</xdr:row>
      <xdr:rowOff>121025</xdr:rowOff>
    </xdr:from>
    <xdr:to>
      <xdr:col>13</xdr:col>
      <xdr:colOff>1365</xdr:colOff>
      <xdr:row>150</xdr:row>
      <xdr:rowOff>64768</xdr:rowOff>
    </xdr:to>
    <xdr:pic>
      <xdr:nvPicPr>
        <xdr:cNvPr id="135" name="Imagen 11">
          <a:extLst>
            <a:ext uri="{FF2B5EF4-FFF2-40B4-BE49-F238E27FC236}">
              <a16:creationId xmlns:a16="http://schemas.microsoft.com/office/drawing/2014/main" id="{5F1DEBAE-14E4-2A49-C8F9-40AC38CA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28260" y="27194885"/>
          <a:ext cx="3805650" cy="480955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80</xdr:row>
      <xdr:rowOff>27432</xdr:rowOff>
    </xdr:from>
    <xdr:to>
      <xdr:col>5</xdr:col>
      <xdr:colOff>562314</xdr:colOff>
      <xdr:row>83</xdr:row>
      <xdr:rowOff>72527</xdr:rowOff>
    </xdr:to>
    <xdr:pic>
      <xdr:nvPicPr>
        <xdr:cNvPr id="145" name="Imagen 16">
          <a:extLst>
            <a:ext uri="{FF2B5EF4-FFF2-40B4-BE49-F238E27FC236}">
              <a16:creationId xmlns:a16="http://schemas.microsoft.com/office/drawing/2014/main" id="{97C8E757-6A84-BD47-CDD8-9BFAC1EE9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01340" y="14886432"/>
          <a:ext cx="1522434" cy="60897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89</xdr:row>
      <xdr:rowOff>213361</xdr:rowOff>
    </xdr:from>
    <xdr:to>
      <xdr:col>7</xdr:col>
      <xdr:colOff>521970</xdr:colOff>
      <xdr:row>92</xdr:row>
      <xdr:rowOff>26411</xdr:rowOff>
    </xdr:to>
    <xdr:pic>
      <xdr:nvPicPr>
        <xdr:cNvPr id="148" name="Imagen 17">
          <a:extLst>
            <a:ext uri="{FF2B5EF4-FFF2-40B4-BE49-F238E27FC236}">
              <a16:creationId xmlns:a16="http://schemas.microsoft.com/office/drawing/2014/main" id="{89D44AA4-F461-DD07-C107-FE8985CA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16780" y="16809721"/>
          <a:ext cx="1074420" cy="48742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84</xdr:row>
      <xdr:rowOff>106680</xdr:rowOff>
    </xdr:from>
    <xdr:to>
      <xdr:col>3</xdr:col>
      <xdr:colOff>76200</xdr:colOff>
      <xdr:row>84</xdr:row>
      <xdr:rowOff>106680</xdr:rowOff>
    </xdr:to>
    <xdr:cxnSp macro="">
      <xdr:nvCxnSpPr>
        <xdr:cNvPr id="153" name="Conector recto de flecha 20">
          <a:extLst>
            <a:ext uri="{FF2B5EF4-FFF2-40B4-BE49-F238E27FC236}">
              <a16:creationId xmlns:a16="http://schemas.microsoft.com/office/drawing/2014/main" id="{13E4A7D2-C64D-808E-680E-92B4E1FEF231}"/>
            </a:ext>
          </a:extLst>
        </xdr:cNvPr>
        <xdr:cNvCxnSpPr/>
      </xdr:nvCxnSpPr>
      <xdr:spPr>
        <a:xfrm>
          <a:off x="2651760" y="1572768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502920</xdr:colOff>
      <xdr:row>85</xdr:row>
      <xdr:rowOff>114300</xdr:rowOff>
    </xdr:from>
    <xdr:to>
      <xdr:col>3</xdr:col>
      <xdr:colOff>45720</xdr:colOff>
      <xdr:row>85</xdr:row>
      <xdr:rowOff>114300</xdr:rowOff>
    </xdr:to>
    <xdr:cxnSp macro="">
      <xdr:nvCxnSpPr>
        <xdr:cNvPr id="156" name="Conector recto de flecha 21">
          <a:extLst>
            <a:ext uri="{FF2B5EF4-FFF2-40B4-BE49-F238E27FC236}">
              <a16:creationId xmlns:a16="http://schemas.microsoft.com/office/drawing/2014/main" id="{5B0F5447-6DF3-47AD-81C8-4D1BA1354970}"/>
            </a:ext>
          </a:extLst>
        </xdr:cNvPr>
        <xdr:cNvCxnSpPr/>
      </xdr:nvCxnSpPr>
      <xdr:spPr>
        <a:xfrm>
          <a:off x="2621280" y="1593342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472440</xdr:colOff>
      <xdr:row>89</xdr:row>
      <xdr:rowOff>7620</xdr:rowOff>
    </xdr:from>
    <xdr:to>
      <xdr:col>6</xdr:col>
      <xdr:colOff>137160</xdr:colOff>
      <xdr:row>89</xdr:row>
      <xdr:rowOff>7620</xdr:rowOff>
    </xdr:to>
    <xdr:cxnSp macro="">
      <xdr:nvCxnSpPr>
        <xdr:cNvPr id="165" name="Conector recto de flecha 22">
          <a:extLst>
            <a:ext uri="{FF2B5EF4-FFF2-40B4-BE49-F238E27FC236}">
              <a16:creationId xmlns:a16="http://schemas.microsoft.com/office/drawing/2014/main" id="{6DAD98E1-77FF-49E6-BA31-DCDAF2A6A60D}"/>
            </a:ext>
          </a:extLst>
        </xdr:cNvPr>
        <xdr:cNvCxnSpPr/>
      </xdr:nvCxnSpPr>
      <xdr:spPr>
        <a:xfrm>
          <a:off x="4541520" y="1660398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289560</xdr:colOff>
      <xdr:row>90</xdr:row>
      <xdr:rowOff>129540</xdr:rowOff>
    </xdr:from>
    <xdr:to>
      <xdr:col>7</xdr:col>
      <xdr:colOff>563880</xdr:colOff>
      <xdr:row>90</xdr:row>
      <xdr:rowOff>129540</xdr:rowOff>
    </xdr:to>
    <xdr:cxnSp macro="">
      <xdr:nvCxnSpPr>
        <xdr:cNvPr id="161" name="Conector recto de flecha 23">
          <a:extLst>
            <a:ext uri="{FF2B5EF4-FFF2-40B4-BE49-F238E27FC236}">
              <a16:creationId xmlns:a16="http://schemas.microsoft.com/office/drawing/2014/main" id="{12B41144-A20B-4B88-BA76-E977F3EAFA85}"/>
            </a:ext>
          </a:extLst>
        </xdr:cNvPr>
        <xdr:cNvCxnSpPr/>
      </xdr:nvCxnSpPr>
      <xdr:spPr>
        <a:xfrm>
          <a:off x="5577840" y="1696974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78</xdr:row>
      <xdr:rowOff>99060</xdr:rowOff>
    </xdr:from>
    <xdr:to>
      <xdr:col>3</xdr:col>
      <xdr:colOff>76200</xdr:colOff>
      <xdr:row>78</xdr:row>
      <xdr:rowOff>99060</xdr:rowOff>
    </xdr:to>
    <xdr:cxnSp macro="">
      <xdr:nvCxnSpPr>
        <xdr:cNvPr id="166" name="Conector recto de flecha 24">
          <a:extLst>
            <a:ext uri="{FF2B5EF4-FFF2-40B4-BE49-F238E27FC236}">
              <a16:creationId xmlns:a16="http://schemas.microsoft.com/office/drawing/2014/main" id="{DD64E518-14F3-44FE-82FE-67BA875908F4}"/>
            </a:ext>
          </a:extLst>
        </xdr:cNvPr>
        <xdr:cNvCxnSpPr/>
      </xdr:nvCxnSpPr>
      <xdr:spPr>
        <a:xfrm>
          <a:off x="2651760" y="1459230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67</xdr:row>
      <xdr:rowOff>68580</xdr:rowOff>
    </xdr:from>
    <xdr:to>
      <xdr:col>3</xdr:col>
      <xdr:colOff>114300</xdr:colOff>
      <xdr:row>67</xdr:row>
      <xdr:rowOff>68580</xdr:rowOff>
    </xdr:to>
    <xdr:cxnSp macro="">
      <xdr:nvCxnSpPr>
        <xdr:cNvPr id="169" name="Conector recto de flecha 25">
          <a:extLst>
            <a:ext uri="{FF2B5EF4-FFF2-40B4-BE49-F238E27FC236}">
              <a16:creationId xmlns:a16="http://schemas.microsoft.com/office/drawing/2014/main" id="{48537E87-038B-465E-8427-FF88C7481401}"/>
            </a:ext>
          </a:extLst>
        </xdr:cNvPr>
        <xdr:cNvCxnSpPr/>
      </xdr:nvCxnSpPr>
      <xdr:spPr>
        <a:xfrm>
          <a:off x="2689860" y="1251204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476251</xdr:colOff>
      <xdr:row>130</xdr:row>
      <xdr:rowOff>139210</xdr:rowOff>
    </xdr:from>
    <xdr:to>
      <xdr:col>8</xdr:col>
      <xdr:colOff>351694</xdr:colOff>
      <xdr:row>133</xdr:row>
      <xdr:rowOff>109904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57A407B-850B-11D9-14C7-33C2C5996612}"/>
            </a:ext>
          </a:extLst>
        </xdr:cNvPr>
        <xdr:cNvSpPr/>
      </xdr:nvSpPr>
      <xdr:spPr>
        <a:xfrm>
          <a:off x="5150828" y="24471922"/>
          <a:ext cx="1091712" cy="549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417633</xdr:colOff>
      <xdr:row>131</xdr:row>
      <xdr:rowOff>102574</xdr:rowOff>
    </xdr:from>
    <xdr:to>
      <xdr:col>9</xdr:col>
      <xdr:colOff>295274</xdr:colOff>
      <xdr:row>132</xdr:row>
      <xdr:rowOff>178903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D3ED3D0-A3B0-FC53-9EA9-CB5A9BAC88EE}"/>
            </a:ext>
          </a:extLst>
        </xdr:cNvPr>
        <xdr:cNvSpPr txBox="1"/>
      </xdr:nvSpPr>
      <xdr:spPr>
        <a:xfrm>
          <a:off x="6399333" y="25848649"/>
          <a:ext cx="468191" cy="27635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35</a:t>
          </a:r>
        </a:p>
        <a:p>
          <a:endParaRPr lang="es-CO" sz="1100"/>
        </a:p>
      </xdr:txBody>
    </xdr:sp>
    <xdr:clientData/>
  </xdr:twoCellAnchor>
  <xdr:twoCellAnchor>
    <xdr:from>
      <xdr:col>7</xdr:col>
      <xdr:colOff>386861</xdr:colOff>
      <xdr:row>133</xdr:row>
      <xdr:rowOff>152401</xdr:rowOff>
    </xdr:from>
    <xdr:to>
      <xdr:col>8</xdr:col>
      <xdr:colOff>131884</xdr:colOff>
      <xdr:row>134</xdr:row>
      <xdr:rowOff>175847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E1317E6-5C0F-4DFE-A5F6-F0141B49A513}"/>
            </a:ext>
          </a:extLst>
        </xdr:cNvPr>
        <xdr:cNvSpPr txBox="1"/>
      </xdr:nvSpPr>
      <xdr:spPr>
        <a:xfrm>
          <a:off x="5669573" y="25063939"/>
          <a:ext cx="353157" cy="228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55</a:t>
          </a:r>
        </a:p>
      </xdr:txBody>
    </xdr:sp>
    <xdr:clientData/>
  </xdr:twoCellAnchor>
  <xdr:twoCellAnchor>
    <xdr:from>
      <xdr:col>15</xdr:col>
      <xdr:colOff>6626</xdr:colOff>
      <xdr:row>132</xdr:row>
      <xdr:rowOff>106017</xdr:rowOff>
    </xdr:from>
    <xdr:to>
      <xdr:col>16</xdr:col>
      <xdr:colOff>0</xdr:colOff>
      <xdr:row>132</xdr:row>
      <xdr:rowOff>112644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BAA6C8F3-266C-6002-A731-2976818ACAB6}"/>
            </a:ext>
          </a:extLst>
        </xdr:cNvPr>
        <xdr:cNvCxnSpPr/>
      </xdr:nvCxnSpPr>
      <xdr:spPr>
        <a:xfrm flipH="1">
          <a:off x="10171043" y="25106243"/>
          <a:ext cx="602974" cy="66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547008</xdr:colOff>
      <xdr:row>132</xdr:row>
      <xdr:rowOff>40821</xdr:rowOff>
    </xdr:from>
    <xdr:to>
      <xdr:col>24</xdr:col>
      <xdr:colOff>3408</xdr:colOff>
      <xdr:row>138</xdr:row>
      <xdr:rowOff>187779</xdr:rowOff>
    </xdr:to>
    <xdr:pic>
      <xdr:nvPicPr>
        <xdr:cNvPr id="6" name="Imagen 5" descr="Equipaje en cabina | LATAM Airlines">
          <a:extLst>
            <a:ext uri="{FF2B5EF4-FFF2-40B4-BE49-F238E27FC236}">
              <a16:creationId xmlns:a16="http://schemas.microsoft.com/office/drawing/2014/main" id="{49A2563D-0E73-B1F9-5EA9-6F896FAF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7794" y="26125714"/>
          <a:ext cx="4137257" cy="1412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@cruise%20[knots]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B916-3AA2-41D2-B81A-15DB33423053}">
  <dimension ref="A20:R164"/>
  <sheetViews>
    <sheetView tabSelected="1" topLeftCell="A110" zoomScaleNormal="100" workbookViewId="0">
      <selection activeCell="W148" sqref="W148"/>
    </sheetView>
  </sheetViews>
  <sheetFormatPr baseColWidth="10" defaultColWidth="8.85546875" defaultRowHeight="15" x14ac:dyDescent="0.25"/>
  <cols>
    <col min="2" max="2" width="25.85546875" customWidth="1"/>
    <col min="3" max="3" width="10.7109375" customWidth="1"/>
  </cols>
  <sheetData>
    <row r="20" spans="1:14" ht="15.75" thickBot="1" x14ac:dyDescent="0.3"/>
    <row r="21" spans="1:14" ht="15.75" thickBot="1" x14ac:dyDescent="0.3">
      <c r="B21" s="73" t="s">
        <v>7</v>
      </c>
      <c r="C21" s="74"/>
    </row>
    <row r="22" spans="1:14" x14ac:dyDescent="0.25">
      <c r="B22" s="55" t="s">
        <v>0</v>
      </c>
      <c r="C22" s="9" t="s">
        <v>1</v>
      </c>
    </row>
    <row r="23" spans="1:14" x14ac:dyDescent="0.25">
      <c r="B23" s="7" t="s">
        <v>2</v>
      </c>
      <c r="C23" s="10">
        <v>3</v>
      </c>
    </row>
    <row r="24" spans="1:14" x14ac:dyDescent="0.25">
      <c r="B24" s="7" t="s">
        <v>8</v>
      </c>
      <c r="C24" s="10">
        <v>1</v>
      </c>
      <c r="E24" t="s">
        <v>11</v>
      </c>
    </row>
    <row r="25" spans="1:14" x14ac:dyDescent="0.25">
      <c r="B25" s="7" t="s">
        <v>3</v>
      </c>
      <c r="C25" s="10">
        <v>1500</v>
      </c>
    </row>
    <row r="26" spans="1:14" x14ac:dyDescent="0.25">
      <c r="B26" s="7" t="s">
        <v>4</v>
      </c>
      <c r="C26" s="10">
        <v>18000</v>
      </c>
    </row>
    <row r="27" spans="1:14" x14ac:dyDescent="0.25">
      <c r="B27" s="7" t="s">
        <v>5</v>
      </c>
      <c r="C27" s="10">
        <v>3000</v>
      </c>
    </row>
    <row r="28" spans="1:14" ht="18" x14ac:dyDescent="0.35">
      <c r="B28" s="56" t="s">
        <v>113</v>
      </c>
      <c r="C28" s="10">
        <v>220</v>
      </c>
    </row>
    <row r="29" spans="1:14" x14ac:dyDescent="0.25">
      <c r="B29" s="7" t="s">
        <v>6</v>
      </c>
      <c r="C29" s="10">
        <v>8</v>
      </c>
    </row>
    <row r="30" spans="1:14" ht="15.75" thickBot="1" x14ac:dyDescent="0.3">
      <c r="B30" s="8" t="s">
        <v>9</v>
      </c>
      <c r="C30" s="11" t="s">
        <v>10</v>
      </c>
    </row>
    <row r="31" spans="1:14" ht="15.75" thickBot="1" x14ac:dyDescent="0.3"/>
    <row r="32" spans="1:14" ht="15.75" thickBot="1" x14ac:dyDescent="0.3">
      <c r="A32" s="70" t="s">
        <v>36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</row>
    <row r="34" spans="1:14" x14ac:dyDescent="0.25">
      <c r="B34" t="s">
        <v>25</v>
      </c>
    </row>
    <row r="35" spans="1:14" x14ac:dyDescent="0.25">
      <c r="B35" t="s">
        <v>26</v>
      </c>
    </row>
    <row r="36" spans="1:14" x14ac:dyDescent="0.25">
      <c r="B36" t="s">
        <v>27</v>
      </c>
    </row>
    <row r="37" spans="1:14" x14ac:dyDescent="0.25">
      <c r="B37" t="s">
        <v>28</v>
      </c>
    </row>
    <row r="38" spans="1:14" x14ac:dyDescent="0.25">
      <c r="B38" t="s">
        <v>35</v>
      </c>
    </row>
    <row r="39" spans="1:14" x14ac:dyDescent="0.25">
      <c r="B39" t="s">
        <v>29</v>
      </c>
    </row>
    <row r="40" spans="1:14" x14ac:dyDescent="0.25">
      <c r="B40" t="s">
        <v>30</v>
      </c>
    </row>
    <row r="41" spans="1:14" x14ac:dyDescent="0.25">
      <c r="B41" t="s">
        <v>31</v>
      </c>
    </row>
    <row r="42" spans="1:14" x14ac:dyDescent="0.25">
      <c r="B42" t="s">
        <v>32</v>
      </c>
    </row>
    <row r="43" spans="1:14" x14ac:dyDescent="0.25">
      <c r="B43" t="s">
        <v>33</v>
      </c>
    </row>
    <row r="44" spans="1:14" x14ac:dyDescent="0.25">
      <c r="B44" t="s">
        <v>34</v>
      </c>
    </row>
    <row r="45" spans="1:14" ht="15.75" thickBot="1" x14ac:dyDescent="0.3"/>
    <row r="46" spans="1:14" ht="15.75" thickBot="1" x14ac:dyDescent="0.3">
      <c r="A46" s="70" t="s">
        <v>38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</row>
    <row r="48" spans="1:14" ht="18.75" x14ac:dyDescent="0.3">
      <c r="B48" s="40" t="s">
        <v>56</v>
      </c>
    </row>
    <row r="49" spans="2:12" ht="18.75" x14ac:dyDescent="0.25">
      <c r="F49" s="38" t="s">
        <v>76</v>
      </c>
    </row>
    <row r="52" spans="2:12" ht="15.75" x14ac:dyDescent="0.25">
      <c r="B52" s="36" t="s">
        <v>65</v>
      </c>
      <c r="F52" s="36" t="s">
        <v>66</v>
      </c>
      <c r="L52" s="36" t="s">
        <v>82</v>
      </c>
    </row>
    <row r="53" spans="2:12" x14ac:dyDescent="0.25">
      <c r="B53" s="37"/>
      <c r="F53" s="37"/>
      <c r="L53" s="37"/>
    </row>
    <row r="54" spans="2:12" x14ac:dyDescent="0.25">
      <c r="B54" s="37" t="s">
        <v>57</v>
      </c>
      <c r="F54" s="37" t="s">
        <v>67</v>
      </c>
      <c r="L54" s="37" t="s">
        <v>77</v>
      </c>
    </row>
    <row r="55" spans="2:12" x14ac:dyDescent="0.25">
      <c r="B55" s="37" t="s">
        <v>58</v>
      </c>
      <c r="F55" s="37" t="s">
        <v>68</v>
      </c>
      <c r="L55" s="37" t="s">
        <v>78</v>
      </c>
    </row>
    <row r="56" spans="2:12" x14ac:dyDescent="0.25">
      <c r="B56" s="37" t="s">
        <v>59</v>
      </c>
      <c r="F56" s="37" t="s">
        <v>69</v>
      </c>
      <c r="L56" s="37" t="s">
        <v>79</v>
      </c>
    </row>
    <row r="57" spans="2:12" x14ac:dyDescent="0.25">
      <c r="B57" s="37" t="s">
        <v>60</v>
      </c>
      <c r="F57" s="37" t="s">
        <v>70</v>
      </c>
      <c r="L57" s="37" t="s">
        <v>80</v>
      </c>
    </row>
    <row r="58" spans="2:12" x14ac:dyDescent="0.25">
      <c r="B58" s="37" t="s">
        <v>61</v>
      </c>
      <c r="G58" s="39" t="s">
        <v>71</v>
      </c>
      <c r="L58" s="37" t="s">
        <v>81</v>
      </c>
    </row>
    <row r="59" spans="2:12" x14ac:dyDescent="0.25">
      <c r="B59" s="37" t="s">
        <v>62</v>
      </c>
      <c r="F59" s="37"/>
      <c r="G59" s="39" t="s">
        <v>72</v>
      </c>
      <c r="L59" s="37"/>
    </row>
    <row r="60" spans="2:12" x14ac:dyDescent="0.25">
      <c r="B60" s="37" t="s">
        <v>63</v>
      </c>
      <c r="G60" s="39" t="s">
        <v>73</v>
      </c>
    </row>
    <row r="61" spans="2:12" x14ac:dyDescent="0.25">
      <c r="B61" s="37" t="s">
        <v>64</v>
      </c>
      <c r="F61" s="37"/>
      <c r="G61" s="39" t="s">
        <v>74</v>
      </c>
      <c r="L61" s="37"/>
    </row>
    <row r="62" spans="2:12" x14ac:dyDescent="0.25">
      <c r="F62" s="37"/>
      <c r="G62" s="39" t="s">
        <v>75</v>
      </c>
    </row>
    <row r="63" spans="2:12" x14ac:dyDescent="0.25">
      <c r="B63" s="37"/>
      <c r="F63" s="39"/>
    </row>
    <row r="64" spans="2:12" ht="15.75" thickBot="1" x14ac:dyDescent="0.3"/>
    <row r="65" spans="1:17" ht="15.75" thickBot="1" x14ac:dyDescent="0.3">
      <c r="A65" s="70" t="s">
        <v>37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2"/>
    </row>
    <row r="67" spans="1:17" ht="15.75" thickBot="1" x14ac:dyDescent="0.3"/>
    <row r="68" spans="1:17" ht="15.75" thickBot="1" x14ac:dyDescent="0.3">
      <c r="B68" s="75" t="s">
        <v>117</v>
      </c>
      <c r="C68" s="76"/>
      <c r="D68" t="s">
        <v>111</v>
      </c>
    </row>
    <row r="69" spans="1:17" ht="18" x14ac:dyDescent="0.35">
      <c r="B69" s="33" t="s">
        <v>116</v>
      </c>
      <c r="C69" s="34">
        <v>0.42</v>
      </c>
    </row>
    <row r="70" spans="1:17" ht="18" x14ac:dyDescent="0.35">
      <c r="B70" s="24" t="s">
        <v>115</v>
      </c>
      <c r="C70" s="86">
        <v>0.65</v>
      </c>
    </row>
    <row r="71" spans="1:17" x14ac:dyDescent="0.25">
      <c r="B71" s="24" t="s">
        <v>19</v>
      </c>
      <c r="C71" s="22">
        <f>125/100</f>
        <v>1.25</v>
      </c>
    </row>
    <row r="72" spans="1:17" ht="18" x14ac:dyDescent="0.35">
      <c r="B72" s="24" t="s">
        <v>114</v>
      </c>
      <c r="C72" s="82">
        <v>0.4</v>
      </c>
    </row>
    <row r="73" spans="1:17" ht="15.75" thickBot="1" x14ac:dyDescent="0.3">
      <c r="B73" s="3" t="s">
        <v>12</v>
      </c>
      <c r="C73" s="5">
        <v>12</v>
      </c>
    </row>
    <row r="74" spans="1:17" ht="15.75" thickBot="1" x14ac:dyDescent="0.3"/>
    <row r="75" spans="1:17" x14ac:dyDescent="0.25">
      <c r="B75" s="1" t="s">
        <v>13</v>
      </c>
      <c r="C75" s="83">
        <v>82</v>
      </c>
      <c r="D75" t="s">
        <v>110</v>
      </c>
    </row>
    <row r="76" spans="1:17" x14ac:dyDescent="0.25">
      <c r="B76" s="2" t="s">
        <v>14</v>
      </c>
      <c r="C76" s="4">
        <v>10</v>
      </c>
    </row>
    <row r="77" spans="1:17" ht="15.75" thickBot="1" x14ac:dyDescent="0.3">
      <c r="B77" s="3" t="s">
        <v>15</v>
      </c>
      <c r="C77" s="5">
        <v>15</v>
      </c>
    </row>
    <row r="78" spans="1:17" ht="15.75" thickBot="1" x14ac:dyDescent="0.3"/>
    <row r="79" spans="1:17" x14ac:dyDescent="0.25">
      <c r="B79" s="32" t="s">
        <v>16</v>
      </c>
      <c r="C79" s="84">
        <v>0.02</v>
      </c>
      <c r="D79" t="s">
        <v>130</v>
      </c>
    </row>
    <row r="80" spans="1:17" x14ac:dyDescent="0.25">
      <c r="B80" s="7" t="s">
        <v>17</v>
      </c>
      <c r="C80" s="85">
        <v>4</v>
      </c>
    </row>
    <row r="81" spans="2:9" x14ac:dyDescent="0.25">
      <c r="B81" s="7" t="s">
        <v>18</v>
      </c>
      <c r="C81" s="85">
        <v>1</v>
      </c>
      <c r="E81" s="17"/>
    </row>
    <row r="82" spans="2:9" x14ac:dyDescent="0.25">
      <c r="B82" s="13" t="s">
        <v>20</v>
      </c>
      <c r="C82" s="87">
        <f>C69*2+C72+0.3</f>
        <v>1.54</v>
      </c>
    </row>
    <row r="83" spans="2:9" ht="18" x14ac:dyDescent="0.35">
      <c r="B83" s="26" t="s">
        <v>104</v>
      </c>
      <c r="C83" s="50">
        <v>2</v>
      </c>
    </row>
    <row r="84" spans="2:9" ht="18" x14ac:dyDescent="0.35">
      <c r="B84" s="7" t="s">
        <v>100</v>
      </c>
      <c r="C84" s="10">
        <f>C83*C70</f>
        <v>1.3</v>
      </c>
    </row>
    <row r="85" spans="2:9" ht="18" x14ac:dyDescent="0.35">
      <c r="B85" s="7" t="s">
        <v>101</v>
      </c>
      <c r="C85" s="54">
        <v>0.75</v>
      </c>
      <c r="D85" t="s">
        <v>109</v>
      </c>
    </row>
    <row r="86" spans="2:9" ht="18" x14ac:dyDescent="0.35">
      <c r="B86" s="7" t="s">
        <v>22</v>
      </c>
      <c r="C86" s="88">
        <v>1</v>
      </c>
      <c r="D86" t="s">
        <v>106</v>
      </c>
    </row>
    <row r="87" spans="2:9" ht="18" x14ac:dyDescent="0.35">
      <c r="B87" s="7" t="s">
        <v>23</v>
      </c>
      <c r="C87" s="89">
        <v>3.1</v>
      </c>
      <c r="D87" t="s">
        <v>107</v>
      </c>
    </row>
    <row r="88" spans="2:9" ht="15.75" thickBot="1" x14ac:dyDescent="0.3">
      <c r="B88" s="13" t="s">
        <v>21</v>
      </c>
      <c r="C88" s="15">
        <f>+SUM(C84:C87)</f>
        <v>6.15</v>
      </c>
      <c r="D88" t="s">
        <v>108</v>
      </c>
    </row>
    <row r="89" spans="2:9" ht="15.75" thickBot="1" x14ac:dyDescent="0.3">
      <c r="B89" s="14" t="s">
        <v>24</v>
      </c>
      <c r="C89" s="16">
        <f>+C82+(2*C79)</f>
        <v>1.58</v>
      </c>
      <c r="E89" s="1" t="s">
        <v>97</v>
      </c>
      <c r="F89" s="51">
        <f>(1/2)*(PI()*((C82^2)/4)*C84)</f>
        <v>1.2107226848037025</v>
      </c>
      <c r="G89" t="s">
        <v>102</v>
      </c>
    </row>
    <row r="90" spans="2:9" ht="18.75" x14ac:dyDescent="0.35">
      <c r="B90" s="21" t="s">
        <v>47</v>
      </c>
      <c r="C90" s="90">
        <v>2.54</v>
      </c>
      <c r="D90">
        <v>3</v>
      </c>
      <c r="E90" s="2" t="s">
        <v>96</v>
      </c>
      <c r="F90" s="23">
        <f>+C162</f>
        <v>0.43732151807400016</v>
      </c>
      <c r="G90" t="s">
        <v>103</v>
      </c>
    </row>
    <row r="91" spans="2:9" ht="18" x14ac:dyDescent="0.35">
      <c r="B91" s="7" t="s">
        <v>45</v>
      </c>
      <c r="C91" s="91">
        <f>+PI()*((C89/2)^2)</f>
        <v>1.9606679751053901</v>
      </c>
      <c r="D91">
        <v>4.2000000353000004</v>
      </c>
      <c r="E91" s="2" t="s">
        <v>98</v>
      </c>
      <c r="F91" s="52">
        <f>+F89-F90</f>
        <v>0.77340116672970227</v>
      </c>
      <c r="I91" t="s">
        <v>105</v>
      </c>
    </row>
    <row r="92" spans="2:9" ht="19.5" thickBot="1" x14ac:dyDescent="0.4">
      <c r="B92" s="29" t="s">
        <v>46</v>
      </c>
      <c r="C92" s="92">
        <f>+C91/C90</f>
        <v>0.77191652563204338</v>
      </c>
      <c r="D92" s="41">
        <f>+D91/D90</f>
        <v>1.4000000117666669</v>
      </c>
      <c r="E92" s="25" t="s">
        <v>99</v>
      </c>
      <c r="F92" s="53">
        <f>+(3*1.8*F91)/(PI()*((C82/2)^2))</f>
        <v>2.242163403142468</v>
      </c>
    </row>
    <row r="93" spans="2:9" x14ac:dyDescent="0.25">
      <c r="B93" s="26" t="s">
        <v>48</v>
      </c>
      <c r="C93" s="93">
        <f>+ATAN((C92/2)/C89)</f>
        <v>0.23958545955186178</v>
      </c>
    </row>
    <row r="94" spans="2:9" x14ac:dyDescent="0.25">
      <c r="B94" s="30" t="s">
        <v>44</v>
      </c>
      <c r="C94" s="94">
        <f>+(C93*180)/PI()</f>
        <v>13.727235665023976</v>
      </c>
    </row>
    <row r="95" spans="2:9" x14ac:dyDescent="0.25">
      <c r="B95" s="26" t="s">
        <v>49</v>
      </c>
      <c r="C95" s="90">
        <f>+ATAN((C89/2)/C87)</f>
        <v>0.24952753243355025</v>
      </c>
    </row>
    <row r="96" spans="2:9" ht="15.75" thickBot="1" x14ac:dyDescent="0.3">
      <c r="B96" s="31" t="s">
        <v>50</v>
      </c>
      <c r="C96" s="95">
        <f>+(C95*180)/PI()</f>
        <v>14.296874480756193</v>
      </c>
    </row>
    <row r="97" spans="2:10" x14ac:dyDescent="0.25">
      <c r="B97" s="28"/>
      <c r="D97" s="17"/>
    </row>
    <row r="98" spans="2:10" x14ac:dyDescent="0.25">
      <c r="B98" s="28"/>
    </row>
    <row r="99" spans="2:10" x14ac:dyDescent="0.25">
      <c r="B99" s="20" t="s">
        <v>43</v>
      </c>
    </row>
    <row r="102" spans="2:10" x14ac:dyDescent="0.25">
      <c r="J102" s="20" t="s">
        <v>52</v>
      </c>
    </row>
    <row r="106" spans="2:10" x14ac:dyDescent="0.25">
      <c r="F106" s="20" t="s">
        <v>51</v>
      </c>
    </row>
    <row r="129" spans="1:18" ht="15.75" thickBot="1" x14ac:dyDescent="0.3"/>
    <row r="130" spans="1:18" ht="15.75" thickBot="1" x14ac:dyDescent="0.3">
      <c r="A130" s="70" t="s">
        <v>39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2"/>
    </row>
    <row r="131" spans="1:18" ht="15.75" thickBot="1" x14ac:dyDescent="0.3"/>
    <row r="132" spans="1:18" ht="15.75" thickBot="1" x14ac:dyDescent="0.3">
      <c r="B132" s="6" t="s">
        <v>40</v>
      </c>
      <c r="C132" s="18">
        <v>4</v>
      </c>
      <c r="K132" s="77" t="s">
        <v>128</v>
      </c>
      <c r="L132" s="78"/>
      <c r="N132" s="75" t="s">
        <v>124</v>
      </c>
      <c r="O132" s="76"/>
      <c r="Q132" s="79" t="s">
        <v>129</v>
      </c>
      <c r="R132" s="79"/>
    </row>
    <row r="133" spans="1:18" ht="16.899999999999999" customHeight="1" x14ac:dyDescent="0.35">
      <c r="B133" s="7"/>
      <c r="C133" s="19"/>
      <c r="K133" s="64" t="s">
        <v>125</v>
      </c>
      <c r="L133" s="9">
        <f>35/100</f>
        <v>0.35</v>
      </c>
      <c r="N133" s="1" t="s">
        <v>122</v>
      </c>
      <c r="O133" s="18">
        <f>+(L134*4)/2</f>
        <v>1.1000000000000001</v>
      </c>
      <c r="Q133" s="79"/>
      <c r="R133" s="79"/>
    </row>
    <row r="134" spans="1:18" ht="18" x14ac:dyDescent="0.35">
      <c r="B134" s="7" t="s">
        <v>41</v>
      </c>
      <c r="C134" s="19">
        <f>L133*L134*L135</f>
        <v>4.8125000000000001E-2</v>
      </c>
      <c r="K134" s="65" t="s">
        <v>126</v>
      </c>
      <c r="L134" s="10">
        <f>55/100</f>
        <v>0.55000000000000004</v>
      </c>
      <c r="N134" s="2" t="s">
        <v>121</v>
      </c>
      <c r="O134" s="67">
        <f>+L133</f>
        <v>0.35</v>
      </c>
    </row>
    <row r="135" spans="1:18" ht="18.75" thickBot="1" x14ac:dyDescent="0.4">
      <c r="B135" s="14" t="s">
        <v>42</v>
      </c>
      <c r="C135" s="35">
        <f>+C132*C134</f>
        <v>0.1925</v>
      </c>
      <c r="E135" t="s">
        <v>84</v>
      </c>
      <c r="K135" s="66" t="s">
        <v>127</v>
      </c>
      <c r="L135" s="11">
        <f>25/100</f>
        <v>0.25</v>
      </c>
      <c r="N135" s="3" t="s">
        <v>123</v>
      </c>
      <c r="O135" s="69">
        <f>+C135/(O133*O134)</f>
        <v>0.5</v>
      </c>
      <c r="Q135" s="68"/>
    </row>
    <row r="136" spans="1:18" x14ac:dyDescent="0.25">
      <c r="E136" t="s">
        <v>83</v>
      </c>
      <c r="Q136" s="68"/>
    </row>
    <row r="137" spans="1:18" x14ac:dyDescent="0.25">
      <c r="E137" t="s">
        <v>85</v>
      </c>
    </row>
    <row r="138" spans="1:18" ht="15.75" thickBot="1" x14ac:dyDescent="0.3"/>
    <row r="139" spans="1:18" ht="15.75" thickBot="1" x14ac:dyDescent="0.3">
      <c r="A139" s="70" t="s">
        <v>53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2"/>
    </row>
    <row r="141" spans="1:18" x14ac:dyDescent="0.25">
      <c r="B141" t="s">
        <v>54</v>
      </c>
    </row>
    <row r="146" spans="1:14" ht="15.75" thickBot="1" x14ac:dyDescent="0.3"/>
    <row r="147" spans="1:14" ht="15.75" thickBot="1" x14ac:dyDescent="0.3">
      <c r="A147" s="70" t="s">
        <v>55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2"/>
    </row>
    <row r="151" spans="1:14" ht="15.75" thickBot="1" x14ac:dyDescent="0.3"/>
    <row r="152" spans="1:14" ht="16.5" x14ac:dyDescent="0.25">
      <c r="B152" s="45" t="s">
        <v>93</v>
      </c>
      <c r="C152" s="42">
        <v>730</v>
      </c>
    </row>
    <row r="153" spans="1:14" x14ac:dyDescent="0.25">
      <c r="B153" s="26" t="s">
        <v>86</v>
      </c>
      <c r="C153" s="10">
        <v>0.5</v>
      </c>
    </row>
    <row r="154" spans="1:14" x14ac:dyDescent="0.25">
      <c r="B154" s="46" t="s">
        <v>88</v>
      </c>
      <c r="C154" s="43">
        <v>8.3300000000000001E-7</v>
      </c>
    </row>
    <row r="155" spans="1:14" ht="18" x14ac:dyDescent="0.35">
      <c r="B155" s="47" t="s">
        <v>94</v>
      </c>
      <c r="C155" s="43">
        <f>+C27</f>
        <v>3000</v>
      </c>
    </row>
    <row r="156" spans="1:14" x14ac:dyDescent="0.25">
      <c r="B156" s="47" t="s">
        <v>6</v>
      </c>
      <c r="C156" s="43">
        <f>+C29</f>
        <v>8</v>
      </c>
    </row>
    <row r="157" spans="1:14" x14ac:dyDescent="0.25">
      <c r="B157" s="48" t="s">
        <v>87</v>
      </c>
      <c r="C157" s="10">
        <f>+C25</f>
        <v>1500</v>
      </c>
    </row>
    <row r="158" spans="1:14" x14ac:dyDescent="0.25">
      <c r="B158" s="47" t="s">
        <v>89</v>
      </c>
      <c r="C158" s="43">
        <f>+C157*1000</f>
        <v>1500000</v>
      </c>
    </row>
    <row r="159" spans="1:14" ht="18" x14ac:dyDescent="0.35">
      <c r="B159" s="47" t="s">
        <v>95</v>
      </c>
      <c r="C159" s="43">
        <v>0.8</v>
      </c>
    </row>
    <row r="160" spans="1:14" x14ac:dyDescent="0.25">
      <c r="B160" s="13" t="s">
        <v>90</v>
      </c>
      <c r="C160" s="15">
        <f>+(1.2*C155)*(1-EXP((-C158*C154)/(C159*C156)))</f>
        <v>638.48941638804024</v>
      </c>
    </row>
    <row r="161" spans="2:6" ht="16.5" x14ac:dyDescent="0.25">
      <c r="B161" s="48" t="s">
        <v>91</v>
      </c>
      <c r="C161" s="12">
        <f>+C160/C152</f>
        <v>0.87464303614800032</v>
      </c>
    </row>
    <row r="162" spans="2:6" ht="16.5" x14ac:dyDescent="0.25">
      <c r="B162" s="13" t="s">
        <v>92</v>
      </c>
      <c r="C162" s="27">
        <f>+C161/2</f>
        <v>0.43732151807400016</v>
      </c>
      <c r="E162" s="20"/>
      <c r="F162">
        <v>0.33100000000000002</v>
      </c>
    </row>
    <row r="163" spans="2:6" ht="17.25" thickBot="1" x14ac:dyDescent="0.3">
      <c r="B163" s="49" t="s">
        <v>112</v>
      </c>
      <c r="C163" s="44">
        <f>+C162/2</f>
        <v>0.21866075903700008</v>
      </c>
      <c r="E163" s="20"/>
    </row>
    <row r="164" spans="2:6" x14ac:dyDescent="0.25">
      <c r="E164" s="20"/>
      <c r="F164" s="68"/>
    </row>
  </sheetData>
  <mergeCells count="11">
    <mergeCell ref="A130:N130"/>
    <mergeCell ref="A139:N139"/>
    <mergeCell ref="A147:N147"/>
    <mergeCell ref="B21:C21"/>
    <mergeCell ref="A65:Q65"/>
    <mergeCell ref="B68:C68"/>
    <mergeCell ref="A32:N32"/>
    <mergeCell ref="A46:N46"/>
    <mergeCell ref="N132:O132"/>
    <mergeCell ref="K132:L132"/>
    <mergeCell ref="Q132:R133"/>
  </mergeCells>
  <hyperlinks>
    <hyperlink ref="B28" r:id="rId1" display="V@cruise [knots]" xr:uid="{42FA3582-09C5-427D-A27B-5886249F0D3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B1D-7034-44F1-94AF-6B3CAFFBAF5F}">
  <dimension ref="A1:B6"/>
  <sheetViews>
    <sheetView workbookViewId="0">
      <selection sqref="A1:B1"/>
    </sheetView>
  </sheetViews>
  <sheetFormatPr baseColWidth="10" defaultColWidth="8.140625" defaultRowHeight="14.25" x14ac:dyDescent="0.2"/>
  <cols>
    <col min="1" max="1" width="21.7109375" style="57" bestFit="1" customWidth="1"/>
    <col min="2" max="2" width="12.5703125" style="57" customWidth="1"/>
    <col min="3" max="16384" width="8.140625" style="57"/>
  </cols>
  <sheetData>
    <row r="1" spans="1:2" ht="15.75" thickBot="1" x14ac:dyDescent="0.3">
      <c r="A1" s="80" t="s">
        <v>117</v>
      </c>
      <c r="B1" s="81"/>
    </row>
    <row r="2" spans="1:2" ht="16.5" x14ac:dyDescent="0.3">
      <c r="A2" s="58" t="s">
        <v>118</v>
      </c>
      <c r="B2" s="59">
        <v>0.42</v>
      </c>
    </row>
    <row r="3" spans="1:2" ht="16.5" x14ac:dyDescent="0.3">
      <c r="A3" s="60" t="s">
        <v>119</v>
      </c>
      <c r="B3" s="61">
        <v>0.65</v>
      </c>
    </row>
    <row r="4" spans="1:2" ht="15" x14ac:dyDescent="0.25">
      <c r="A4" s="60" t="s">
        <v>19</v>
      </c>
      <c r="B4" s="61">
        <f>125/100</f>
        <v>1.25</v>
      </c>
    </row>
    <row r="5" spans="1:2" ht="16.5" x14ac:dyDescent="0.3">
      <c r="A5" s="60" t="s">
        <v>120</v>
      </c>
      <c r="B5" s="61">
        <v>0.4</v>
      </c>
    </row>
    <row r="6" spans="1:2" ht="15.75" thickBot="1" x14ac:dyDescent="0.3">
      <c r="A6" s="62" t="s">
        <v>12</v>
      </c>
      <c r="B6" s="63">
        <v>12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Jose Sanabria Castaneda</dc:creator>
  <cp:lastModifiedBy>Tomas Atencia Tatis</cp:lastModifiedBy>
  <dcterms:created xsi:type="dcterms:W3CDTF">2025-05-03T21:27:55Z</dcterms:created>
  <dcterms:modified xsi:type="dcterms:W3CDTF">2025-10-16T04:29:13Z</dcterms:modified>
</cp:coreProperties>
</file>