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Master Thesis\Master\RamanAceGlc_Notebook\"/>
    </mc:Choice>
  </mc:AlternateContent>
  <xr:revisionPtr revIDLastSave="0" documentId="13_ncr:1_{D6C007E9-642C-4A5B-8B46-D591F5F41432}" xr6:coauthVersionLast="47" xr6:coauthVersionMax="47" xr10:uidLastSave="{00000000-0000-0000-0000-000000000000}"/>
  <bookViews>
    <workbookView xWindow="-110" yWindow="-110" windowWidth="19420" windowHeight="10420" activeTab="1" xr2:uid="{5B3890D5-87D8-4B68-895C-178D25EE6879}"/>
  </bookViews>
  <sheets>
    <sheet name="Samples" sheetId="1" r:id="rId1"/>
    <sheet name="Measurements" sheetId="3" r:id="rId2"/>
    <sheet name="Sto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N16" i="1"/>
  <c r="P16" i="1"/>
  <c r="N15" i="1"/>
  <c r="P15" i="1"/>
  <c r="N14" i="1"/>
  <c r="P14" i="1"/>
  <c r="N13" i="1"/>
  <c r="P13" i="1"/>
  <c r="R16" i="1" l="1"/>
  <c r="R15" i="1"/>
  <c r="R14" i="1"/>
  <c r="R13" i="1"/>
  <c r="J2" i="2"/>
  <c r="L2" i="2" s="1"/>
  <c r="J3" i="2"/>
  <c r="L3" i="2" s="1"/>
  <c r="I2" i="2"/>
  <c r="D2" i="2" s="1"/>
  <c r="I3" i="2"/>
  <c r="D3" i="2" s="1"/>
  <c r="P3" i="1"/>
  <c r="P4" i="1"/>
  <c r="P5" i="1"/>
  <c r="P6" i="1"/>
  <c r="P7" i="1"/>
  <c r="P8" i="1"/>
  <c r="P9" i="1"/>
  <c r="P10" i="1"/>
  <c r="P11" i="1"/>
  <c r="P12" i="1"/>
  <c r="P2" i="1"/>
  <c r="N3" i="1"/>
  <c r="N4" i="1"/>
  <c r="N5" i="1"/>
  <c r="N6" i="1"/>
  <c r="N7" i="1"/>
  <c r="N8" i="1"/>
  <c r="N9" i="1"/>
  <c r="N10" i="1"/>
  <c r="N11" i="1"/>
  <c r="N12" i="1"/>
  <c r="N2" i="1"/>
  <c r="K16" i="1" l="1"/>
  <c r="G16" i="1" s="1"/>
  <c r="K14" i="1"/>
  <c r="G14" i="1" s="1"/>
  <c r="K15" i="1"/>
  <c r="G15" i="1" s="1"/>
  <c r="K13" i="1"/>
  <c r="G13" i="1" s="1"/>
  <c r="I2" i="1"/>
  <c r="E2" i="1" s="1"/>
  <c r="I13" i="1"/>
  <c r="E13" i="1" s="1"/>
  <c r="I15" i="1"/>
  <c r="E15" i="1" s="1"/>
  <c r="I16" i="1"/>
  <c r="E16" i="1" s="1"/>
  <c r="I14" i="1"/>
  <c r="E14" i="1" s="1"/>
  <c r="R7" i="1"/>
  <c r="R4" i="1"/>
  <c r="R6" i="1"/>
  <c r="R5" i="1"/>
  <c r="R3" i="1"/>
  <c r="R2" i="1"/>
  <c r="R12" i="1"/>
  <c r="R11" i="1"/>
  <c r="I12" i="1"/>
  <c r="E12" i="1" s="1"/>
  <c r="I11" i="1"/>
  <c r="E11" i="1" s="1"/>
  <c r="I8" i="1"/>
  <c r="E8" i="1" s="1"/>
  <c r="I10" i="1"/>
  <c r="E10" i="1" s="1"/>
  <c r="I9" i="1"/>
  <c r="E9" i="1" s="1"/>
  <c r="I7" i="1"/>
  <c r="E7" i="1" s="1"/>
  <c r="I6" i="1"/>
  <c r="E6" i="1" s="1"/>
  <c r="I5" i="1"/>
  <c r="E5" i="1" s="1"/>
  <c r="I4" i="1"/>
  <c r="E4" i="1" s="1"/>
  <c r="I3" i="1"/>
  <c r="E3" i="1" s="1"/>
  <c r="K7" i="1"/>
  <c r="G7" i="1" s="1"/>
  <c r="K8" i="1"/>
  <c r="G8" i="1" s="1"/>
  <c r="K9" i="1"/>
  <c r="G9" i="1" s="1"/>
  <c r="K10" i="1"/>
  <c r="G10" i="1" s="1"/>
  <c r="K11" i="1"/>
  <c r="G11" i="1" s="1"/>
  <c r="K12" i="1"/>
  <c r="G12" i="1" s="1"/>
  <c r="K3" i="1"/>
  <c r="G3" i="1" s="1"/>
  <c r="K2" i="1"/>
  <c r="G2" i="1" s="1"/>
  <c r="K6" i="1"/>
  <c r="G6" i="1" s="1"/>
  <c r="K5" i="1"/>
  <c r="G5" i="1" s="1"/>
  <c r="K4" i="1"/>
  <c r="G4" i="1" s="1"/>
  <c r="R10" i="1"/>
  <c r="R9" i="1"/>
  <c r="R8" i="1"/>
</calcChain>
</file>

<file path=xl/sharedStrings.xml><?xml version="1.0" encoding="utf-8"?>
<sst xmlns="http://schemas.openxmlformats.org/spreadsheetml/2006/main" count="135" uniqueCount="130">
  <si>
    <t>Sample</t>
  </si>
  <si>
    <t>Concentration acetate stock [g/kg]</t>
  </si>
  <si>
    <t>Amount acetate stock [g]</t>
  </si>
  <si>
    <t>Amount glucose stock [g]</t>
  </si>
  <si>
    <t>Amount water [g]</t>
  </si>
  <si>
    <t>Planned amount glucose stock [g]</t>
  </si>
  <si>
    <t>Planned acetate concentration [g/kg]</t>
  </si>
  <si>
    <t>Planned concentration acetate stock [g/kg]</t>
  </si>
  <si>
    <t>Planned concentratin glucose stock [g/kg]</t>
  </si>
  <si>
    <t>Planned total amount sample [g]</t>
  </si>
  <si>
    <t>Planned amount acetate stock [g]</t>
  </si>
  <si>
    <t>Total sample [g]</t>
  </si>
  <si>
    <t>Planned amount water [g]</t>
  </si>
  <si>
    <t>Measurement order</t>
  </si>
  <si>
    <t>Stock</t>
  </si>
  <si>
    <t>Acetate</t>
  </si>
  <si>
    <t>Glucose</t>
  </si>
  <si>
    <t>Substance</t>
  </si>
  <si>
    <t>Molecular Weight [g/mol]</t>
  </si>
  <si>
    <t>Sodium acetate</t>
  </si>
  <si>
    <t>Glucose monohydrate</t>
  </si>
  <si>
    <t>Stock concentration [g/kg]</t>
  </si>
  <si>
    <t>Substance amount [g]</t>
  </si>
  <si>
    <t>Water amount [g]</t>
  </si>
  <si>
    <t>Theor. water amount [g]</t>
  </si>
  <si>
    <t>Theor. substance amount [g]</t>
  </si>
  <si>
    <t>Theor total amount [g]</t>
  </si>
  <si>
    <t>Total amount [g]</t>
  </si>
  <si>
    <t>Substance2</t>
  </si>
  <si>
    <t>Molecular Weight [g/mol]3</t>
  </si>
  <si>
    <t>Theor. stock concentration [g/kg]</t>
  </si>
  <si>
    <t>Concentration glucose stock [g/kg]</t>
  </si>
  <si>
    <t>Is for training</t>
  </si>
  <si>
    <t>Glucose concentration [g/kg]</t>
  </si>
  <si>
    <t>Acetate concentration [g/kg]</t>
  </si>
  <si>
    <t>File_1</t>
  </si>
  <si>
    <t>File_2</t>
  </si>
  <si>
    <t>File_3</t>
  </si>
  <si>
    <t>01_AceGlc_35.csv</t>
  </si>
  <si>
    <t>01_AceGlc_36.csv</t>
  </si>
  <si>
    <t>01_AceGlc_37.csv</t>
  </si>
  <si>
    <t>02_AceGlc_14.csv</t>
  </si>
  <si>
    <t>02_AceGlc_15.csv</t>
  </si>
  <si>
    <t>02_AceGlc_16.csv</t>
  </si>
  <si>
    <t>03_AceGlc_32.csv</t>
  </si>
  <si>
    <t>03_AceGlc_33.csv</t>
  </si>
  <si>
    <t>03_AceGlc_34.csv</t>
  </si>
  <si>
    <t>04_AceGlc_23.csv</t>
  </si>
  <si>
    <t>04_AceGlc_24.csv</t>
  </si>
  <si>
    <t>04_AceGlc_25.csv</t>
  </si>
  <si>
    <t>05_AceGlc_29.csv</t>
  </si>
  <si>
    <t>05_AceGlc_30.csv</t>
  </si>
  <si>
    <t>05_AceGlc_31.csv</t>
  </si>
  <si>
    <t>06_AceGlc_17.csv</t>
  </si>
  <si>
    <t>06_AceGlc_18.csv</t>
  </si>
  <si>
    <t>06_AceGlc_19.csv</t>
  </si>
  <si>
    <t>07_AceGlc_10.csv</t>
  </si>
  <si>
    <t>08_AceGlc_20.csv</t>
  </si>
  <si>
    <t>08_AceGlc_21.csv</t>
  </si>
  <si>
    <t>08_AceGlc_22.csv</t>
  </si>
  <si>
    <t>09_AceGlc_26.csv</t>
  </si>
  <si>
    <t>09_AceGlc_27.csv</t>
  </si>
  <si>
    <t>09_AceGlc_28.csv</t>
  </si>
  <si>
    <t>10_AceGlc_38.csv</t>
  </si>
  <si>
    <t>10_AceGlc_39.csv</t>
  </si>
  <si>
    <t>10_AceGlc_40.csv</t>
  </si>
  <si>
    <t>11_AceGlc_11.csv</t>
  </si>
  <si>
    <t>11_AceGlc_12.csv</t>
  </si>
  <si>
    <t>11_AceGlc_13.csv</t>
  </si>
  <si>
    <t>12_AceGlc_41.csv</t>
  </si>
  <si>
    <t>12_AceGlc_42.csv</t>
  </si>
  <si>
    <t>12_AceGlc_43.csv</t>
  </si>
  <si>
    <t>13_AceGlc_44.csv</t>
  </si>
  <si>
    <t>13_AceGlc_45.csv</t>
  </si>
  <si>
    <t>13_AceGlc_46.csv</t>
  </si>
  <si>
    <t>14_AceGlc_47.csv</t>
  </si>
  <si>
    <t>14_AceGlc_48.csv</t>
  </si>
  <si>
    <t>14_AceGlc_49.csv</t>
  </si>
  <si>
    <t>15_AceGlc_50.csv</t>
  </si>
  <si>
    <t>15_AceGlc_51.csv</t>
  </si>
  <si>
    <t>15_AceGlc_52.csv</t>
  </si>
  <si>
    <t>07_AceGlc_08.csv</t>
  </si>
  <si>
    <t>07_AceGlc_09.csv</t>
  </si>
  <si>
    <t>File</t>
  </si>
  <si>
    <t>Planned glucose concentration [g/kg]</t>
  </si>
  <si>
    <t>01_AceGlc_35_2D.csv</t>
  </si>
  <si>
    <t>01_AceGlc_36_2D.csv</t>
  </si>
  <si>
    <t>01_AceGlc_37_2D.csv</t>
  </si>
  <si>
    <t>02_AceGlc_14_2D.csv</t>
  </si>
  <si>
    <t>02_AceGlc_15_2D.csv</t>
  </si>
  <si>
    <t>02_AceGlc_16_2D.csv</t>
  </si>
  <si>
    <t>03_AceGlc_32_2D.csv</t>
  </si>
  <si>
    <t>03_AceGlc_33_2D.csv</t>
  </si>
  <si>
    <t>03_AceGlc_34_2D.csv</t>
  </si>
  <si>
    <t>04_AceGlc_23_2D.csv</t>
  </si>
  <si>
    <t>04_AceGlc_24_2D.csv</t>
  </si>
  <si>
    <t>04_AceGlc_25_2D.csv</t>
  </si>
  <si>
    <t>05_AceGlc_29_2D.csv</t>
  </si>
  <si>
    <t>15_AceGlc_52_2D.csv</t>
  </si>
  <si>
    <t>15_AceGlc_51_2D.csv</t>
  </si>
  <si>
    <t>15_AceGlc_50_2D.csv</t>
  </si>
  <si>
    <t>14_AceGlc_49_2D.csv</t>
  </si>
  <si>
    <t>14_AceGlc_48_2D.csv</t>
  </si>
  <si>
    <t>05_AceGlc_30_2D.csv</t>
  </si>
  <si>
    <t>05_AceGlc_31_2D.csv</t>
  </si>
  <si>
    <t>06_AceGlc_17_2D.csv</t>
  </si>
  <si>
    <t>06_AceGlc_18_2D.csv</t>
  </si>
  <si>
    <t>06_AceGlc_19_2D.csv</t>
  </si>
  <si>
    <t>07_AceGlc_08_2D.csv</t>
  </si>
  <si>
    <t>07_AceGlc_09_2D.csv</t>
  </si>
  <si>
    <t>07_AceGlc_10_2D.csv</t>
  </si>
  <si>
    <t>08_AceGlc_20_2D.csv</t>
  </si>
  <si>
    <t>08_AceGlc_21_2D.csv</t>
  </si>
  <si>
    <t>08_AceGlc_22_2D.csv</t>
  </si>
  <si>
    <t>09_AceGlc_26_2D.csv</t>
  </si>
  <si>
    <t>09_AceGlc_27_2D.csv</t>
  </si>
  <si>
    <t>09_AceGlc_28_2D.csv</t>
  </si>
  <si>
    <t>10_AceGlc_38_2D.csv</t>
  </si>
  <si>
    <t>10_AceGlc_39_2D.csv</t>
  </si>
  <si>
    <t>10_AceGlc_40_2D.csv</t>
  </si>
  <si>
    <t>11_AceGlc_11_2D.csv</t>
  </si>
  <si>
    <t>11_AceGlc_12_2D.csv</t>
  </si>
  <si>
    <t>11_AceGlc_13_2D.csv</t>
  </si>
  <si>
    <t>12_AceGlc_41_2D.csv</t>
  </si>
  <si>
    <t>12_AceGlc_42_2D.csv</t>
  </si>
  <si>
    <t>12_AceGlc_43_2D.csv</t>
  </si>
  <si>
    <t>14_AceGlc_47_2D.csv</t>
  </si>
  <si>
    <t>13_AceGlc_46_2D.csv</t>
  </si>
  <si>
    <t>13_AceGlc_45_2D.csv</t>
  </si>
  <si>
    <t>13_AceGlc_44_2D.csv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</si>
</sst>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F9C6A-B203-47A4-BE35-0934D3FD45B8}" name="Tabelle2" displayName="Tabelle2" ref="A1:V16">
  <autoFilter ref="A1:V16" xr:uid="{420F9C6A-B203-47A4-BE35-0934D3FD45B8}"/>
  <sortState xmlns:xlrd2="http://schemas.microsoft.com/office/spreadsheetml/2017/richdata2" ref="A2:S16">
    <sortCondition ref="A1:A16"/>
  </sortState>
  <tableColumns count="22">
    <tableColumn id="1" xr3:uid="{F7D57913-2A0F-41D3-8DC0-16B9A1F75EE1}" name="Sample" totalsRowFunction="count"/>
    <tableColumn id="17" xr3:uid="{68061A0E-2D57-4597-BCED-436D537427BE}" name="Is for training" totalsRowFunction="sum"/>
    <tableColumn id="14" xr3:uid="{7BC7823E-7CC8-4D95-B11F-6202716C4006}" name="Measurement order"/>
    <tableColumn id="2" xr3:uid="{CACB6CE2-3348-4C86-9765-FE9CEF93EE92}" name="Planned acetate concentration [g/kg]"/>
    <tableColumn id="18" xr3:uid="{6478A771-B371-461B-8924-9BA5482311DC}" name="Acetate concentration [g/kg]" dataDxfId="11">
      <calculatedColumnFormula>(Tabelle2[[#This Row],[Amount acetate stock '[g']]]*Tabelle2[[#This Row],[Concentration acetate stock '[g/kg']]])/Tabelle2[[#This Row],[Total sample '[g']]]</calculatedColumnFormula>
    </tableColumn>
    <tableColumn id="3" xr3:uid="{47576ADE-0C6E-4D3A-A855-36162DAB64A1}" name="Planned glucose concentration [g/kg]"/>
    <tableColumn id="19" xr3:uid="{3B76646C-C0DE-47C4-BA61-4E968935011A}" name="Glucose concentration [g/kg]" dataDxfId="10">
      <calculatedColumnFormula>Tabelle2[[#This Row],[Amount glucose stock '[g']]]*Tabelle2[[#This Row],[Concentration glucose stock '[g/kg']]]/Tabelle2[[#This Row],[Total sample '[g']]]</calculatedColumnFormula>
    </tableColumn>
    <tableColumn id="4" xr3:uid="{2160335D-BC99-4757-B4C8-7D729309AE45}" name="Planned concentration acetate stock [g/kg]"/>
    <tableColumn id="15" xr3:uid="{EC300D14-A911-4AB8-95C9-1372F3A01005}" name="Concentration acetate stock [g/kg]" dataDxfId="9">
      <calculatedColumnFormula>Stock!$D$2</calculatedColumnFormula>
    </tableColumn>
    <tableColumn id="5" xr3:uid="{097203AD-D749-4C77-A0A5-AEB16D4FAD51}" name="Planned concentratin glucose stock [g/kg]"/>
    <tableColumn id="16" xr3:uid="{87915473-D991-44A3-B0AB-045D309A3812}" name="Concentration glucose stock [g/kg]" dataDxfId="8">
      <calculatedColumnFormula>Stock!$D$3</calculatedColumnFormula>
    </tableColumn>
    <tableColumn id="6" xr3:uid="{BBD401C5-4E4B-43A8-9872-71854B0DE654}" name="Planned total amount sample [g]"/>
    <tableColumn id="7" xr3:uid="{6D0982DD-8804-458D-B253-A0A40264CFCE}" name="Total sample [g]" dataDxfId="7">
      <calculatedColumnFormula>Tabelle2[[#This Row],[Amount acetate stock '[g']]]+Tabelle2[[#This Row],[Amount glucose stock '[g']]]+Tabelle2[[#This Row],[Amount water '[g']]]</calculatedColumnFormula>
    </tableColumn>
    <tableColumn id="8" xr3:uid="{D420F13C-1215-4BAC-9CDB-DB8545F82613}" name="Planned amount acetate stock [g]" totalsRowFunction="sum">
      <calculatedColumnFormula>D2*L2/H2</calculatedColumnFormula>
    </tableColumn>
    <tableColumn id="9" xr3:uid="{01081F6F-5F4C-4D53-86F4-BA12391DB920}" name="Amount acetate stock [g]"/>
    <tableColumn id="10" xr3:uid="{6B92ADB3-BF9A-4F66-BA06-A850798CADA4}" name="Planned amount glucose stock [g]" totalsRowFunction="sum">
      <calculatedColumnFormula>F2*L2/J2</calculatedColumnFormula>
    </tableColumn>
    <tableColumn id="11" xr3:uid="{EDADD2E9-4FC2-49B9-B038-091D44899E43}" name="Amount glucose stock [g]"/>
    <tableColumn id="12" xr3:uid="{C7E3AC2E-AD05-4B8B-8835-8537A5935941}" name="Planned amount water [g]" totalsRowFunction="sum">
      <calculatedColumnFormula>L2-N2-P2</calculatedColumnFormula>
    </tableColumn>
    <tableColumn id="13" xr3:uid="{AF51D290-B9FB-46C5-8A62-1117347E7623}" name="Amount water [g]"/>
    <tableColumn id="20" xr3:uid="{3C7EFEEE-4BBD-43EF-8FF3-1EA7C5DABC55}" name="File_1"/>
    <tableColumn id="21" xr3:uid="{39E4D0E2-A478-4717-89BA-EC7736DAAF3F}" name="File_2"/>
    <tableColumn id="22" xr3:uid="{7510E2BD-F7FF-4CCA-BC31-A7900D00C9A5}" name="File_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D2AC-3D01-4EE9-AF50-DA8AD95EB898}" name="Table1" displayName="Table1" ref="A1:F46" totalsRowShown="0" headerRowDxfId="6" headerRowBorderDxfId="5" tableBorderDxfId="4">
  <autoFilter ref="A1:F46" xr:uid="{6234D2AC-3D01-4EE9-AF50-DA8AD95EB898}"/>
  <tableColumns count="6">
    <tableColumn id="1" xr3:uid="{D16CCDB9-BE00-4A34-AA35-F1D8824BD172}" name="File"/>
    <tableColumn id="2" xr3:uid="{2F07024C-1BB8-4A90-B8FC-823E0455CF3D}" name="Sample"/>
    <tableColumn id="3" xr3:uid="{4C28A867-074F-4D35-901C-0D2B16FB965C}" name="Is for training"/>
    <tableColumn id="4" xr3:uid="{20B7C18E-9FF0-485B-8B72-2902CBD95A62}" name="Acetate concentration [g/kg]"/>
    <tableColumn id="5" xr3:uid="{4E57ADA5-EFBD-45CA-945F-AC85A979F0AF}" name="Glucose concentration [g/kg]"/>
    <tableColumn id="6" xr3:uid="{2201F39B-439E-4852-9133-E4694B227ECD}" name="Measurement orde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98528-F356-45AE-A115-3DAFCD713FEF}" name="Tabelle3" displayName="Tabelle3" ref="A1:M3" totalsRowShown="0">
  <autoFilter ref="A1:M3" xr:uid="{77C98528-F356-45AE-A115-3DAFCD713FEF}"/>
  <tableColumns count="13">
    <tableColumn id="1" xr3:uid="{F3458096-0DA4-4963-BC00-92618C036C55}" name="Stock"/>
    <tableColumn id="2" xr3:uid="{4E1C89CB-1A08-486E-A5A4-363614770BE8}" name="Substance"/>
    <tableColumn id="3" xr3:uid="{5D97112A-23B8-42DB-9B3B-BCEE47257AB2}" name="Theor. stock concentration [g/kg]"/>
    <tableColumn id="13" xr3:uid="{96A8AD15-4696-47B8-B065-149814511A2C}" name="Stock concentration [g/kg]" dataDxfId="3">
      <calculatedColumnFormula>Tabelle3[[#This Row],[Substance amount '[g']]]/Tabelle3[[#This Row],[Molecular Weight '[g/mol']3]]*Tabelle3[[#This Row],[Molecular Weight '[g/mol']]]/Tabelle3[[#This Row],[Total amount '[g']]]*1000</calculatedColumnFormula>
    </tableColumn>
    <tableColumn id="4" xr3:uid="{A4473C29-CB34-4B86-9EFA-37005A5CDCCB}" name="Molecular Weight [g/mol]"/>
    <tableColumn id="5" xr3:uid="{E93C540C-6B46-47CF-AA1C-D19C34B3818A}" name="Substance2"/>
    <tableColumn id="6" xr3:uid="{F4A82307-23A6-46F9-8CA0-F2A33E60999E}" name="Molecular Weight [g/mol]3"/>
    <tableColumn id="7" xr3:uid="{4DE4026D-8886-465B-BA77-DB4588EA8E6C}" name="Theor total amount [g]"/>
    <tableColumn id="8" xr3:uid="{A2F7F1C0-F632-43BA-B612-0C883B61B670}" name="Total amount [g]" dataDxfId="2">
      <calculatedColumnFormula>Tabelle3[[#This Row],[Substance amount '[g']]]+Tabelle3[[#This Row],[Water amount '[g']]]</calculatedColumnFormula>
    </tableColumn>
    <tableColumn id="9" xr3:uid="{A905DC12-DFD3-49CA-85C0-41CCCCE85D70}" name="Theor. substance amount [g]" dataDxfId="1">
      <calculatedColumnFormula>Tabelle3[[#This Row],[Theor. stock concentration '[g/kg']]]*Tabelle3[[#This Row],[Theor total amount '[g']]]/1000*Tabelle3[[#This Row],[Molecular Weight '[g/mol']3]]/Tabelle3[[#This Row],[Molecular Weight '[g/mol']]]</calculatedColumnFormula>
    </tableColumn>
    <tableColumn id="10" xr3:uid="{F3BA6CCD-1F10-40D1-B308-8FCD7090DBAD}" name="Substance amount [g]"/>
    <tableColumn id="11" xr3:uid="{1D5C9FA9-4494-438D-82D5-C684B0D5A999}" name="Theor. water amount [g]" dataDxfId="0">
      <calculatedColumnFormula>Tabelle3[[#This Row],[Theor total amount '[g']]]-Tabelle3[[#This Row],[Theor. substance amount '[g']]]</calculatedColumnFormula>
    </tableColumn>
    <tableColumn id="12" xr3:uid="{85ECD5D6-A1E0-4E94-B9A2-1108829279BE}" name="Water amount [g]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8AFB-1A86-42D2-B27A-0B75D26398B2}">
  <dimension ref="A1:V16"/>
  <sheetViews>
    <sheetView workbookViewId="0">
      <pane xSplit="1" topLeftCell="B1" activePane="topRight" state="frozen"/>
      <selection pane="topRight" activeCell="A8" sqref="A8:XFD8"/>
    </sheetView>
  </sheetViews>
  <sheetFormatPr defaultColWidth="11.54296875" defaultRowHeight="12.5" x14ac:dyDescent="0.25"/>
  <cols>
    <col min="3" max="3" width="21.1796875" bestFit="1" customWidth="1"/>
    <col min="4" max="4" width="37.26953125" bestFit="1" customWidth="1"/>
    <col min="5" max="5" width="37.26953125" customWidth="1"/>
    <col min="6" max="7" width="34.26953125" customWidth="1"/>
    <col min="8" max="9" width="38.7265625" customWidth="1"/>
    <col min="10" max="11" width="38" customWidth="1"/>
    <col min="12" max="13" width="30.26953125" customWidth="1"/>
    <col min="14" max="14" width="31.1796875" customWidth="1"/>
    <col min="15" max="15" width="24.1796875" customWidth="1"/>
    <col min="16" max="16" width="31.453125" customWidth="1"/>
    <col min="17" max="17" width="24.7265625" customWidth="1"/>
    <col min="18" max="18" width="24.26953125" customWidth="1"/>
    <col min="19" max="19" width="17.26953125" customWidth="1"/>
    <col min="20" max="22" width="16.54296875" bestFit="1" customWidth="1"/>
  </cols>
  <sheetData>
    <row r="1" spans="1:22" x14ac:dyDescent="0.25">
      <c r="A1" t="s">
        <v>0</v>
      </c>
      <c r="B1" t="s">
        <v>32</v>
      </c>
      <c r="C1" t="s">
        <v>13</v>
      </c>
      <c r="D1" t="s">
        <v>6</v>
      </c>
      <c r="E1" t="s">
        <v>34</v>
      </c>
      <c r="F1" t="s">
        <v>84</v>
      </c>
      <c r="G1" t="s">
        <v>33</v>
      </c>
      <c r="H1" t="s">
        <v>7</v>
      </c>
      <c r="I1" t="s">
        <v>1</v>
      </c>
      <c r="J1" t="s">
        <v>8</v>
      </c>
      <c r="K1" t="s">
        <v>31</v>
      </c>
      <c r="L1" t="s">
        <v>9</v>
      </c>
      <c r="M1" t="s">
        <v>11</v>
      </c>
      <c r="N1" t="s">
        <v>10</v>
      </c>
      <c r="O1" t="s">
        <v>2</v>
      </c>
      <c r="P1" t="s">
        <v>5</v>
      </c>
      <c r="Q1" t="s">
        <v>3</v>
      </c>
      <c r="R1" t="s">
        <v>12</v>
      </c>
      <c r="S1" t="s">
        <v>4</v>
      </c>
      <c r="T1" t="s">
        <v>35</v>
      </c>
      <c r="U1" t="s">
        <v>36</v>
      </c>
      <c r="V1" t="s">
        <v>37</v>
      </c>
    </row>
    <row r="2" spans="1:22" x14ac:dyDescent="0.25">
      <c r="A2">
        <v>1</v>
      </c>
      <c r="B2">
        <v>1</v>
      </c>
      <c r="C2">
        <v>10</v>
      </c>
      <c r="D2">
        <v>1</v>
      </c>
      <c r="E2">
        <f>(Tabelle2[[#This Row],[Amount acetate stock '[g']]]*Tabelle2[[#This Row],[Concentration acetate stock '[g/kg']]])/Tabelle2[[#This Row],[Total sample '[g']]]</f>
        <v>1.0780483050687415</v>
      </c>
      <c r="F2">
        <v>1</v>
      </c>
      <c r="G2">
        <f>Tabelle2[[#This Row],[Amount glucose stock '[g']]]*Tabelle2[[#This Row],[Concentration glucose stock '[g/kg']]]/Tabelle2[[#This Row],[Total sample '[g']]]</f>
        <v>1.1169504055410253</v>
      </c>
      <c r="H2">
        <v>200</v>
      </c>
      <c r="I2">
        <f>Stock!$D$2</f>
        <v>199.91806901774771</v>
      </c>
      <c r="J2">
        <v>200</v>
      </c>
      <c r="K2">
        <f>Stock!$D$3</f>
        <v>199.73466716228259</v>
      </c>
      <c r="L2">
        <v>50</v>
      </c>
      <c r="M2">
        <f>Tabelle2[[#This Row],[Amount acetate stock '[g']]]+Tabelle2[[#This Row],[Amount glucose stock '[g']]]+Tabelle2[[#This Row],[Amount water '[g']]]</f>
        <v>50.07</v>
      </c>
      <c r="N2">
        <f t="shared" ref="N2:N16" si="0">D2*L2/H2</f>
        <v>0.25</v>
      </c>
      <c r="O2">
        <v>0.27</v>
      </c>
      <c r="P2">
        <f t="shared" ref="P2:P16" si="1">F2*L2/J2</f>
        <v>0.25</v>
      </c>
      <c r="Q2">
        <v>0.28000000000000003</v>
      </c>
      <c r="R2">
        <f t="shared" ref="R2:R16" si="2">L2-N2-P2</f>
        <v>49.5</v>
      </c>
      <c r="S2">
        <v>49.52</v>
      </c>
      <c r="T2" t="s">
        <v>38</v>
      </c>
      <c r="U2" t="s">
        <v>39</v>
      </c>
      <c r="V2" t="s">
        <v>40</v>
      </c>
    </row>
    <row r="3" spans="1:22" x14ac:dyDescent="0.25">
      <c r="A3">
        <v>2</v>
      </c>
      <c r="B3">
        <v>1</v>
      </c>
      <c r="C3">
        <v>3</v>
      </c>
      <c r="D3" s="1">
        <v>10.5</v>
      </c>
      <c r="E3" s="1">
        <f>(Tabelle2[[#This Row],[Amount acetate stock '[g']]]*Tabelle2[[#This Row],[Concentration acetate stock '[g/kg']]])/Tabelle2[[#This Row],[Total sample '[g']]]</f>
        <v>10.375545041485813</v>
      </c>
      <c r="F3">
        <v>1</v>
      </c>
      <c r="G3">
        <f>Tabelle2[[#This Row],[Amount glucose stock '[g']]]*Tabelle2[[#This Row],[Concentration glucose stock '[g/kg']]]/Tabelle2[[#This Row],[Total sample '[g']]]</f>
        <v>1.1120641639578273</v>
      </c>
      <c r="H3">
        <v>200</v>
      </c>
      <c r="I3">
        <f>Stock!$D$2</f>
        <v>199.91806901774771</v>
      </c>
      <c r="J3">
        <v>200</v>
      </c>
      <c r="K3">
        <f>Stock!$D$3</f>
        <v>199.73466716228259</v>
      </c>
      <c r="L3">
        <v>50</v>
      </c>
      <c r="M3">
        <f>Tabelle2[[#This Row],[Amount acetate stock '[g']]]+Tabelle2[[#This Row],[Amount glucose stock '[g']]]+Tabelle2[[#This Row],[Amount water '[g']]]</f>
        <v>50.29</v>
      </c>
      <c r="N3">
        <f t="shared" si="0"/>
        <v>2.625</v>
      </c>
      <c r="O3">
        <v>2.61</v>
      </c>
      <c r="P3">
        <f t="shared" si="1"/>
        <v>0.25</v>
      </c>
      <c r="Q3">
        <v>0.28000000000000003</v>
      </c>
      <c r="R3">
        <f t="shared" si="2"/>
        <v>47.125</v>
      </c>
      <c r="S3">
        <v>47.4</v>
      </c>
      <c r="T3" t="s">
        <v>41</v>
      </c>
      <c r="U3" t="s">
        <v>42</v>
      </c>
      <c r="V3" t="s">
        <v>43</v>
      </c>
    </row>
    <row r="4" spans="1:22" x14ac:dyDescent="0.25">
      <c r="A4">
        <v>3</v>
      </c>
      <c r="B4">
        <v>1</v>
      </c>
      <c r="C4">
        <v>9</v>
      </c>
      <c r="D4">
        <v>20</v>
      </c>
      <c r="E4">
        <f>(Tabelle2[[#This Row],[Amount acetate stock '[g']]]*Tabelle2[[#This Row],[Concentration acetate stock '[g/kg']]])/Tabelle2[[#This Row],[Total sample '[g']]]</f>
        <v>19.967797525992015</v>
      </c>
      <c r="F4">
        <v>1</v>
      </c>
      <c r="G4">
        <f>Tabelle2[[#This Row],[Amount glucose stock '[g']]]*Tabelle2[[#This Row],[Concentration glucose stock '[g/kg']]]/Tabelle2[[#This Row],[Total sample '[g']]]</f>
        <v>1.1194096638398545</v>
      </c>
      <c r="H4">
        <v>200</v>
      </c>
      <c r="I4">
        <f>Stock!$D$2</f>
        <v>199.91806901774771</v>
      </c>
      <c r="J4">
        <v>200</v>
      </c>
      <c r="K4">
        <f>Stock!$D$3</f>
        <v>199.73466716228259</v>
      </c>
      <c r="L4">
        <v>50</v>
      </c>
      <c r="M4">
        <f>Tabelle2[[#This Row],[Amount acetate stock '[g']]]+Tabelle2[[#This Row],[Amount glucose stock '[g']]]+Tabelle2[[#This Row],[Amount water '[g']]]</f>
        <v>49.96</v>
      </c>
      <c r="N4">
        <f t="shared" si="0"/>
        <v>5</v>
      </c>
      <c r="O4">
        <v>4.99</v>
      </c>
      <c r="P4">
        <f t="shared" si="1"/>
        <v>0.25</v>
      </c>
      <c r="Q4">
        <v>0.28000000000000003</v>
      </c>
      <c r="R4">
        <f t="shared" si="2"/>
        <v>44.75</v>
      </c>
      <c r="S4">
        <v>44.69</v>
      </c>
      <c r="T4" t="s">
        <v>44</v>
      </c>
      <c r="U4" t="s">
        <v>45</v>
      </c>
      <c r="V4" t="s">
        <v>46</v>
      </c>
    </row>
    <row r="5" spans="1:22" x14ac:dyDescent="0.25">
      <c r="A5">
        <v>4</v>
      </c>
      <c r="B5">
        <v>1</v>
      </c>
      <c r="C5">
        <v>6</v>
      </c>
      <c r="D5">
        <v>1</v>
      </c>
      <c r="E5">
        <f>(Tabelle2[[#This Row],[Amount acetate stock '[g']]]*Tabelle2[[#This Row],[Concentration acetate stock '[g/kg']]])/Tabelle2[[#This Row],[Total sample '[g']]]</f>
        <v>1.1213353230162133</v>
      </c>
      <c r="F5">
        <v>10.5</v>
      </c>
      <c r="G5">
        <f>Tabelle2[[#This Row],[Amount glucose stock '[g']]]*Tabelle2[[#This Row],[Concentration glucose stock '[g/kg']]]/Tabelle2[[#This Row],[Total sample '[g']]]</f>
        <v>10.402847248035551</v>
      </c>
      <c r="H5">
        <v>200</v>
      </c>
      <c r="I5">
        <f>Stock!$D$2</f>
        <v>199.91806901774771</v>
      </c>
      <c r="J5">
        <v>200</v>
      </c>
      <c r="K5">
        <f>Stock!$D$3</f>
        <v>199.73466716228259</v>
      </c>
      <c r="L5">
        <v>50</v>
      </c>
      <c r="M5">
        <f>Tabelle2[[#This Row],[Amount acetate stock '[g']]]+Tabelle2[[#This Row],[Amount glucose stock '[g']]]+Tabelle2[[#This Row],[Amount water '[g']]]</f>
        <v>49.92</v>
      </c>
      <c r="N5">
        <f t="shared" si="0"/>
        <v>0.25</v>
      </c>
      <c r="O5">
        <v>0.28000000000000003</v>
      </c>
      <c r="P5">
        <f t="shared" si="1"/>
        <v>2.625</v>
      </c>
      <c r="Q5">
        <v>2.6</v>
      </c>
      <c r="R5">
        <f t="shared" si="2"/>
        <v>47.125</v>
      </c>
      <c r="S5">
        <v>47.04</v>
      </c>
      <c r="T5" t="s">
        <v>47</v>
      </c>
      <c r="U5" t="s">
        <v>48</v>
      </c>
      <c r="V5" t="s">
        <v>49</v>
      </c>
    </row>
    <row r="6" spans="1:22" x14ac:dyDescent="0.25">
      <c r="A6">
        <v>5</v>
      </c>
      <c r="B6">
        <v>1</v>
      </c>
      <c r="C6">
        <v>8</v>
      </c>
      <c r="D6">
        <v>10.5</v>
      </c>
      <c r="E6">
        <f>(Tabelle2[[#This Row],[Amount acetate stock '[g']]]*Tabelle2[[#This Row],[Concentration acetate stock '[g/kg']]])/Tabelle2[[#This Row],[Total sample '[g']]]</f>
        <v>10.517793989131357</v>
      </c>
      <c r="F6">
        <v>10.5</v>
      </c>
      <c r="G6">
        <f>Tabelle2[[#This Row],[Amount glucose stock '[g']]]*Tabelle2[[#This Row],[Concentration glucose stock '[g/kg']]]/Tabelle2[[#This Row],[Total sample '[g']]]</f>
        <v>10.548100046177758</v>
      </c>
      <c r="H6">
        <v>200</v>
      </c>
      <c r="I6">
        <f>Stock!$D$2</f>
        <v>199.91806901774771</v>
      </c>
      <c r="J6">
        <v>200</v>
      </c>
      <c r="K6">
        <f>Stock!$D$3</f>
        <v>199.73466716228259</v>
      </c>
      <c r="L6">
        <v>50</v>
      </c>
      <c r="M6">
        <f>Tabelle2[[#This Row],[Amount acetate stock '[g']]]+Tabelle2[[#This Row],[Amount glucose stock '[g']]]+Tabelle2[[#This Row],[Amount water '[g']]]</f>
        <v>49.989999999999995</v>
      </c>
      <c r="N6">
        <f t="shared" si="0"/>
        <v>2.625</v>
      </c>
      <c r="O6">
        <v>2.63</v>
      </c>
      <c r="P6">
        <f t="shared" si="1"/>
        <v>2.625</v>
      </c>
      <c r="Q6">
        <v>2.64</v>
      </c>
      <c r="R6">
        <f t="shared" si="2"/>
        <v>44.75</v>
      </c>
      <c r="S6">
        <v>44.72</v>
      </c>
      <c r="T6" t="s">
        <v>50</v>
      </c>
      <c r="U6" t="s">
        <v>51</v>
      </c>
      <c r="V6" t="s">
        <v>52</v>
      </c>
    </row>
    <row r="7" spans="1:22" s="3" customFormat="1" x14ac:dyDescent="0.25">
      <c r="A7" s="3">
        <v>6</v>
      </c>
      <c r="B7" s="3">
        <v>1</v>
      </c>
      <c r="C7" s="3">
        <v>4</v>
      </c>
      <c r="D7" s="3">
        <v>10.5</v>
      </c>
      <c r="E7" s="3">
        <f>(Tabelle2[[#This Row],[Amount acetate stock '[g']]]*Tabelle2[[#This Row],[Concentration acetate stock '[g/kg']]])/Tabelle2[[#This Row],[Total sample '[g']]]</f>
        <v>10.505185245088441</v>
      </c>
      <c r="F7" s="3">
        <v>10.5</v>
      </c>
      <c r="G7" s="3">
        <f>Tabelle2[[#This Row],[Amount glucose stock '[g']]]*Tabelle2[[#This Row],[Concentration glucose stock '[g/kg']]]/Tabelle2[[#This Row],[Total sample '[g']]]</f>
        <v>10.615269024009425</v>
      </c>
      <c r="H7" s="3">
        <v>200</v>
      </c>
      <c r="I7" s="3">
        <f>Stock!$D$2</f>
        <v>199.91806901774771</v>
      </c>
      <c r="J7" s="3">
        <v>200</v>
      </c>
      <c r="K7" s="3">
        <f>Stock!$D$3</f>
        <v>199.73466716228259</v>
      </c>
      <c r="L7" s="3">
        <v>50</v>
      </c>
      <c r="M7" s="3">
        <f>Tabelle2[[#This Row],[Amount acetate stock '[g']]]+Tabelle2[[#This Row],[Amount glucose stock '[g']]]+Tabelle2[[#This Row],[Amount water '[g']]]</f>
        <v>50.05</v>
      </c>
      <c r="N7" s="3">
        <f t="shared" si="0"/>
        <v>2.625</v>
      </c>
      <c r="O7" s="3">
        <v>2.63</v>
      </c>
      <c r="P7" s="3">
        <f t="shared" si="1"/>
        <v>2.625</v>
      </c>
      <c r="Q7" s="3">
        <v>2.66</v>
      </c>
      <c r="R7" s="3">
        <f t="shared" si="2"/>
        <v>44.75</v>
      </c>
      <c r="S7" s="3">
        <v>44.76</v>
      </c>
      <c r="T7" s="3" t="s">
        <v>53</v>
      </c>
      <c r="U7" s="3" t="s">
        <v>54</v>
      </c>
      <c r="V7" s="3" t="s">
        <v>55</v>
      </c>
    </row>
    <row r="8" spans="1:22" s="3" customFormat="1" x14ac:dyDescent="0.25">
      <c r="A8" s="3">
        <v>7</v>
      </c>
      <c r="B8" s="3">
        <v>1</v>
      </c>
      <c r="C8" s="3">
        <v>1</v>
      </c>
      <c r="D8" s="3">
        <v>10.5</v>
      </c>
      <c r="E8" s="3">
        <f>(Tabelle2[[#This Row],[Amount acetate stock '[g']]]*Tabelle2[[#This Row],[Concentration acetate stock '[g/kg']]])/Tabelle2[[#This Row],[Total sample '[g']]]</f>
        <v>10.707042865059231</v>
      </c>
      <c r="F8" s="3">
        <v>10.5</v>
      </c>
      <c r="G8" s="3">
        <f>Tabelle2[[#This Row],[Amount glucose stock '[g']]]*Tabelle2[[#This Row],[Concentration glucose stock '[g/kg']]]/Tabelle2[[#This Row],[Total sample '[g']]]</f>
        <v>10.657305382160164</v>
      </c>
      <c r="H8" s="3">
        <v>200</v>
      </c>
      <c r="I8" s="3">
        <f>Stock!$D$2</f>
        <v>199.91806901774771</v>
      </c>
      <c r="J8" s="3">
        <v>200</v>
      </c>
      <c r="K8" s="3">
        <f>Stock!$D$3</f>
        <v>199.73466716228259</v>
      </c>
      <c r="L8" s="3">
        <v>50</v>
      </c>
      <c r="M8" s="3">
        <f>Tabelle2[[#This Row],[Amount acetate stock '[g']]]+Tabelle2[[#This Row],[Amount glucose stock '[g']]]+Tabelle2[[#This Row],[Amount water '[g']]]</f>
        <v>50.04</v>
      </c>
      <c r="N8" s="3">
        <f t="shared" si="0"/>
        <v>2.625</v>
      </c>
      <c r="O8" s="3">
        <v>2.68</v>
      </c>
      <c r="P8" s="3">
        <f t="shared" si="1"/>
        <v>2.625</v>
      </c>
      <c r="Q8" s="3">
        <v>2.67</v>
      </c>
      <c r="R8" s="3">
        <f t="shared" si="2"/>
        <v>44.75</v>
      </c>
      <c r="S8" s="3">
        <v>44.69</v>
      </c>
      <c r="T8" s="3" t="s">
        <v>81</v>
      </c>
      <c r="U8" s="3" t="s">
        <v>82</v>
      </c>
      <c r="V8" s="3" t="s">
        <v>56</v>
      </c>
    </row>
    <row r="9" spans="1:22" x14ac:dyDescent="0.25">
      <c r="A9">
        <v>8</v>
      </c>
      <c r="B9">
        <v>1</v>
      </c>
      <c r="C9">
        <v>5</v>
      </c>
      <c r="D9">
        <v>20</v>
      </c>
      <c r="E9">
        <f>(Tabelle2[[#This Row],[Amount acetate stock '[g']]]*Tabelle2[[#This Row],[Concentration acetate stock '[g/kg']]])/Tabelle2[[#This Row],[Total sample '[g']]]</f>
        <v>20.135632850708401</v>
      </c>
      <c r="F9">
        <v>10.5</v>
      </c>
      <c r="G9">
        <f>Tabelle2[[#This Row],[Amount glucose stock '[g']]]*Tabelle2[[#This Row],[Concentration glucose stock '[g/kg']]]/Tabelle2[[#This Row],[Total sample '[g']]]</f>
        <v>10.537560377866228</v>
      </c>
      <c r="H9">
        <v>200</v>
      </c>
      <c r="I9">
        <f>Stock!$D$2</f>
        <v>199.91806901774771</v>
      </c>
      <c r="J9">
        <v>200</v>
      </c>
      <c r="K9">
        <f>Stock!$D$3</f>
        <v>199.73466716228259</v>
      </c>
      <c r="L9">
        <v>50</v>
      </c>
      <c r="M9">
        <f>Tabelle2[[#This Row],[Amount acetate stock '[g']]]+Tabelle2[[#This Row],[Amount glucose stock '[g']]]+Tabelle2[[#This Row],[Amount water '[g']]]</f>
        <v>50.04</v>
      </c>
      <c r="N9">
        <f t="shared" si="0"/>
        <v>5</v>
      </c>
      <c r="O9">
        <v>5.04</v>
      </c>
      <c r="P9">
        <f t="shared" si="1"/>
        <v>2.625</v>
      </c>
      <c r="Q9">
        <v>2.64</v>
      </c>
      <c r="R9">
        <f t="shared" si="2"/>
        <v>42.375</v>
      </c>
      <c r="S9">
        <v>42.36</v>
      </c>
      <c r="T9" t="s">
        <v>57</v>
      </c>
      <c r="U9" t="s">
        <v>58</v>
      </c>
      <c r="V9" t="s">
        <v>59</v>
      </c>
    </row>
    <row r="10" spans="1:22" x14ac:dyDescent="0.25">
      <c r="A10">
        <v>9</v>
      </c>
      <c r="B10">
        <v>1</v>
      </c>
      <c r="C10">
        <v>7</v>
      </c>
      <c r="D10">
        <v>1</v>
      </c>
      <c r="E10">
        <f>(Tabelle2[[#This Row],[Amount acetate stock '[g']]]*Tabelle2[[#This Row],[Concentration acetate stock '[g/kg']]])/Tabelle2[[#This Row],[Total sample '[g']]]</f>
        <v>1.1983101040024837</v>
      </c>
      <c r="F10">
        <v>20</v>
      </c>
      <c r="G10">
        <f>Tabelle2[[#This Row],[Amount glucose stock '[g']]]*Tabelle2[[#This Row],[Concentration glucose stock '[g/kg']]]/Tabelle2[[#This Row],[Total sample '[g']]]</f>
        <v>20.073234282243387</v>
      </c>
      <c r="H10">
        <v>200</v>
      </c>
      <c r="I10">
        <f>Stock!$D$2</f>
        <v>199.91806901774771</v>
      </c>
      <c r="J10">
        <v>200</v>
      </c>
      <c r="K10">
        <f>Stock!$D$3</f>
        <v>199.73466716228259</v>
      </c>
      <c r="L10">
        <v>50</v>
      </c>
      <c r="M10">
        <f>Tabelle2[[#This Row],[Amount acetate stock '[g']]]+Tabelle2[[#This Row],[Amount glucose stock '[g']]]+Tabelle2[[#This Row],[Amount water '[g']]]</f>
        <v>50.05</v>
      </c>
      <c r="N10">
        <f t="shared" si="0"/>
        <v>0.25</v>
      </c>
      <c r="O10">
        <v>0.3</v>
      </c>
      <c r="P10">
        <f t="shared" si="1"/>
        <v>5</v>
      </c>
      <c r="Q10">
        <v>5.03</v>
      </c>
      <c r="R10">
        <f t="shared" si="2"/>
        <v>44.75</v>
      </c>
      <c r="S10">
        <v>44.72</v>
      </c>
      <c r="T10" t="s">
        <v>60</v>
      </c>
      <c r="U10" t="s">
        <v>61</v>
      </c>
      <c r="V10" t="s">
        <v>62</v>
      </c>
    </row>
    <row r="11" spans="1:22" x14ac:dyDescent="0.25">
      <c r="A11">
        <v>10</v>
      </c>
      <c r="B11">
        <v>1</v>
      </c>
      <c r="C11">
        <v>11</v>
      </c>
      <c r="D11">
        <v>10.5</v>
      </c>
      <c r="E11">
        <f>(Tabelle2[[#This Row],[Amount acetate stock '[g']]]*Tabelle2[[#This Row],[Concentration acetate stock '[g/kg']]])/Tabelle2[[#This Row],[Total sample '[g']]]</f>
        <v>10.694220059232814</v>
      </c>
      <c r="F11">
        <v>20</v>
      </c>
      <c r="G11">
        <f>Tabelle2[[#This Row],[Amount glucose stock '[g']]]*Tabelle2[[#This Row],[Concentration glucose stock '[g/kg']]]/Tabelle2[[#This Row],[Total sample '[g']]]</f>
        <v>19.973466716228263</v>
      </c>
      <c r="H11">
        <v>200</v>
      </c>
      <c r="I11">
        <f>Stock!$D$2</f>
        <v>199.91806901774771</v>
      </c>
      <c r="J11">
        <v>200</v>
      </c>
      <c r="K11">
        <f>Stock!$D$3</f>
        <v>199.73466716228259</v>
      </c>
      <c r="L11">
        <v>50</v>
      </c>
      <c r="M11">
        <f>Tabelle2[[#This Row],[Amount acetate stock '[g']]]+Tabelle2[[#This Row],[Amount glucose stock '[g']]]+Tabelle2[[#This Row],[Amount water '[g']]]</f>
        <v>50.099999999999994</v>
      </c>
      <c r="N11">
        <f t="shared" si="0"/>
        <v>2.625</v>
      </c>
      <c r="O11">
        <v>2.68</v>
      </c>
      <c r="P11">
        <f t="shared" si="1"/>
        <v>5</v>
      </c>
      <c r="Q11">
        <v>5.01</v>
      </c>
      <c r="R11">
        <f t="shared" si="2"/>
        <v>42.375</v>
      </c>
      <c r="S11">
        <v>42.41</v>
      </c>
      <c r="T11" t="s">
        <v>63</v>
      </c>
      <c r="U11" t="s">
        <v>64</v>
      </c>
      <c r="V11" t="s">
        <v>65</v>
      </c>
    </row>
    <row r="12" spans="1:22" x14ac:dyDescent="0.25">
      <c r="A12">
        <v>11</v>
      </c>
      <c r="B12">
        <v>1</v>
      </c>
      <c r="C12">
        <v>2</v>
      </c>
      <c r="D12">
        <v>20</v>
      </c>
      <c r="E12">
        <f>(Tabelle2[[#This Row],[Amount acetate stock '[g']]]*Tabelle2[[#This Row],[Concentration acetate stock '[g/kg']]])/Tabelle2[[#This Row],[Total sample '[g']]]</f>
        <v>19.836770021844522</v>
      </c>
      <c r="F12">
        <v>20</v>
      </c>
      <c r="G12">
        <f>Tabelle2[[#This Row],[Amount glucose stock '[g']]]*Tabelle2[[#This Row],[Concentration glucose stock '[g/kg']]]/Tabelle2[[#This Row],[Total sample '[g']]]</f>
        <v>19.898005219388263</v>
      </c>
      <c r="H12">
        <v>200</v>
      </c>
      <c r="I12">
        <f>Stock!$D$2</f>
        <v>199.91806901774771</v>
      </c>
      <c r="J12">
        <v>200</v>
      </c>
      <c r="K12">
        <f>Stock!$D$3</f>
        <v>199.73466716228259</v>
      </c>
      <c r="L12">
        <v>50</v>
      </c>
      <c r="M12">
        <f>Tabelle2[[#This Row],[Amount acetate stock '[g']]]+Tabelle2[[#This Row],[Amount glucose stock '[g']]]+Tabelle2[[#This Row],[Amount water '[g']]]</f>
        <v>50.29</v>
      </c>
      <c r="N12">
        <f t="shared" si="0"/>
        <v>5</v>
      </c>
      <c r="O12">
        <v>4.99</v>
      </c>
      <c r="P12">
        <f t="shared" si="1"/>
        <v>5</v>
      </c>
      <c r="Q12">
        <v>5.01</v>
      </c>
      <c r="R12">
        <f t="shared" si="2"/>
        <v>40</v>
      </c>
      <c r="S12">
        <v>40.29</v>
      </c>
      <c r="T12" t="s">
        <v>66</v>
      </c>
      <c r="U12" t="s">
        <v>67</v>
      </c>
      <c r="V12" t="s">
        <v>68</v>
      </c>
    </row>
    <row r="13" spans="1:22" x14ac:dyDescent="0.25">
      <c r="A13">
        <v>12</v>
      </c>
      <c r="B13">
        <v>0</v>
      </c>
      <c r="C13">
        <v>12</v>
      </c>
      <c r="D13">
        <v>6</v>
      </c>
      <c r="E13">
        <f>(Tabelle2[[#This Row],[Amount acetate stock '[g']]]*Tabelle2[[#This Row],[Concentration acetate stock '[g/kg']]])/Tabelle2[[#This Row],[Total sample '[g']]]</f>
        <v>6.0967639146333275</v>
      </c>
      <c r="F13">
        <v>14</v>
      </c>
      <c r="G13">
        <f>Tabelle2[[#This Row],[Amount glucose stock '[g']]]*Tabelle2[[#This Row],[Concentration glucose stock '[g/kg']]]/Tabelle2[[#This Row],[Total sample '[g']]]</f>
        <v>14.650659261654374</v>
      </c>
      <c r="H13">
        <v>200</v>
      </c>
      <c r="I13">
        <f>Stock!$D$2</f>
        <v>199.91806901774771</v>
      </c>
      <c r="J13">
        <v>200</v>
      </c>
      <c r="K13">
        <f>Stock!$D$3</f>
        <v>199.73466716228259</v>
      </c>
      <c r="L13">
        <v>50</v>
      </c>
      <c r="M13">
        <f>Tabelle2[[#This Row],[Amount acetate stock '[g']]]+Tabelle2[[#This Row],[Amount glucose stock '[g']]]+Tabelle2[[#This Row],[Amount water '[g']]]</f>
        <v>50.17</v>
      </c>
      <c r="N13">
        <f t="shared" si="0"/>
        <v>1.5</v>
      </c>
      <c r="O13">
        <v>1.53</v>
      </c>
      <c r="P13">
        <f t="shared" si="1"/>
        <v>3.5</v>
      </c>
      <c r="Q13">
        <v>3.68</v>
      </c>
      <c r="R13">
        <f t="shared" si="2"/>
        <v>45</v>
      </c>
      <c r="S13">
        <v>44.96</v>
      </c>
      <c r="T13" t="s">
        <v>69</v>
      </c>
      <c r="U13" t="s">
        <v>70</v>
      </c>
      <c r="V13" t="s">
        <v>71</v>
      </c>
    </row>
    <row r="14" spans="1:22" x14ac:dyDescent="0.25">
      <c r="A14">
        <v>13</v>
      </c>
      <c r="B14">
        <v>0</v>
      </c>
      <c r="C14">
        <v>13</v>
      </c>
      <c r="D14">
        <v>12</v>
      </c>
      <c r="E14">
        <f>(Tabelle2[[#This Row],[Amount acetate stock '[g']]]*Tabelle2[[#This Row],[Concentration acetate stock '[g/kg']]])/Tabelle2[[#This Row],[Total sample '[g']]]</f>
        <v>11.93718285545369</v>
      </c>
      <c r="F14">
        <v>4</v>
      </c>
      <c r="G14">
        <f>Tabelle2[[#This Row],[Amount glucose stock '[g']]]*Tabelle2[[#This Row],[Concentration glucose stock '[g/kg']]]/Tabelle2[[#This Row],[Total sample '[g']]]</f>
        <v>4.1999354729621015</v>
      </c>
      <c r="H14">
        <v>200</v>
      </c>
      <c r="I14">
        <f>Stock!$D$2</f>
        <v>199.91806901774771</v>
      </c>
      <c r="J14">
        <v>200</v>
      </c>
      <c r="K14">
        <f>Stock!$D$3</f>
        <v>199.73466716228259</v>
      </c>
      <c r="L14">
        <v>50</v>
      </c>
      <c r="M14">
        <f>Tabelle2[[#This Row],[Amount acetate stock '[g']]]+Tabelle2[[#This Row],[Amount glucose stock '[g']]]+Tabelle2[[#This Row],[Amount water '[g']]]</f>
        <v>50.410000000000004</v>
      </c>
      <c r="N14">
        <f t="shared" si="0"/>
        <v>3</v>
      </c>
      <c r="O14">
        <v>3.01</v>
      </c>
      <c r="P14">
        <f t="shared" si="1"/>
        <v>1</v>
      </c>
      <c r="Q14">
        <v>1.06</v>
      </c>
      <c r="R14">
        <f t="shared" si="2"/>
        <v>46</v>
      </c>
      <c r="S14">
        <v>46.34</v>
      </c>
      <c r="T14" t="s">
        <v>72</v>
      </c>
      <c r="U14" t="s">
        <v>73</v>
      </c>
      <c r="V14" t="s">
        <v>74</v>
      </c>
    </row>
    <row r="15" spans="1:22" x14ac:dyDescent="0.25">
      <c r="A15">
        <v>14</v>
      </c>
      <c r="B15">
        <v>0</v>
      </c>
      <c r="C15">
        <v>14</v>
      </c>
      <c r="D15">
        <v>2</v>
      </c>
      <c r="E15">
        <f>(Tabelle2[[#This Row],[Amount acetate stock '[g']]]*Tabelle2[[#This Row],[Concentration acetate stock '[g/kg']]])/Tabelle2[[#This Row],[Total sample '[g']]]</f>
        <v>2.3576186432234887</v>
      </c>
      <c r="F15">
        <v>3</v>
      </c>
      <c r="G15">
        <f>Tabelle2[[#This Row],[Amount glucose stock '[g']]]*Tabelle2[[#This Row],[Concentration glucose stock '[g/kg']]]/Tabelle2[[#This Row],[Total sample '[g']]]</f>
        <v>3.5930681680202747</v>
      </c>
      <c r="H15">
        <v>200</v>
      </c>
      <c r="I15">
        <f>Stock!$D$2</f>
        <v>199.91806901774771</v>
      </c>
      <c r="J15">
        <v>200</v>
      </c>
      <c r="K15">
        <f>Stock!$D$3</f>
        <v>199.73466716228259</v>
      </c>
      <c r="L15">
        <v>50</v>
      </c>
      <c r="M15">
        <f>Tabelle2[[#This Row],[Amount acetate stock '[g']]]+Tabelle2[[#This Row],[Amount glucose stock '[g']]]+Tabelle2[[#This Row],[Amount water '[g']]]</f>
        <v>50.03</v>
      </c>
      <c r="N15">
        <f t="shared" si="0"/>
        <v>0.5</v>
      </c>
      <c r="O15">
        <v>0.59</v>
      </c>
      <c r="P15">
        <f t="shared" si="1"/>
        <v>0.75</v>
      </c>
      <c r="Q15">
        <v>0.9</v>
      </c>
      <c r="R15">
        <f t="shared" si="2"/>
        <v>48.75</v>
      </c>
      <c r="S15">
        <v>48.54</v>
      </c>
      <c r="T15" t="s">
        <v>75</v>
      </c>
      <c r="U15" t="s">
        <v>76</v>
      </c>
      <c r="V15" t="s">
        <v>77</v>
      </c>
    </row>
    <row r="16" spans="1:22" x14ac:dyDescent="0.25">
      <c r="A16">
        <v>15</v>
      </c>
      <c r="B16">
        <v>0</v>
      </c>
      <c r="C16">
        <v>15</v>
      </c>
      <c r="D16">
        <v>11</v>
      </c>
      <c r="E16">
        <f>(Tabelle2[[#This Row],[Amount acetate stock '[g']]]*Tabelle2[[#This Row],[Concentration acetate stock '[g/kg']]])/Tabelle2[[#This Row],[Total sample '[g']]]</f>
        <v>11.169511548359994</v>
      </c>
      <c r="F16">
        <v>8</v>
      </c>
      <c r="G16">
        <f>Tabelle2[[#This Row],[Amount glucose stock '[g']]]*Tabelle2[[#This Row],[Concentration glucose stock '[g/kg']]]/Tabelle2[[#This Row],[Total sample '[g']]]</f>
        <v>8.2481522471873774</v>
      </c>
      <c r="H16">
        <v>200</v>
      </c>
      <c r="I16">
        <f>Stock!$D$2</f>
        <v>199.91806901774771</v>
      </c>
      <c r="J16">
        <v>200</v>
      </c>
      <c r="K16">
        <f>Stock!$D$3</f>
        <v>199.73466716228259</v>
      </c>
      <c r="L16">
        <v>50</v>
      </c>
      <c r="M16">
        <f>Tabelle2[[#This Row],[Amount acetate stock '[g']]]+Tabelle2[[#This Row],[Amount glucose stock '[g']]]+Tabelle2[[#This Row],[Amount water '[g']]]</f>
        <v>49.4</v>
      </c>
      <c r="N16">
        <f t="shared" si="0"/>
        <v>2.75</v>
      </c>
      <c r="O16">
        <v>2.76</v>
      </c>
      <c r="P16">
        <f t="shared" si="1"/>
        <v>2</v>
      </c>
      <c r="Q16">
        <v>2.04</v>
      </c>
      <c r="R16">
        <f t="shared" si="2"/>
        <v>45.25</v>
      </c>
      <c r="S16">
        <v>44.6</v>
      </c>
      <c r="T16" t="s">
        <v>78</v>
      </c>
      <c r="U16" t="s">
        <v>79</v>
      </c>
      <c r="V16" t="s">
        <v>80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1925-0181-4BB7-8F0A-6A406C9B92F4}">
  <dimension ref="A1:F46"/>
  <sheetViews>
    <sheetView tabSelected="1" topLeftCell="A35" workbookViewId="0">
      <selection activeCell="A38" sqref="A38"/>
    </sheetView>
  </sheetViews>
  <sheetFormatPr defaultColWidth="9.1796875" defaultRowHeight="12.5" x14ac:dyDescent="0.25"/>
  <cols>
    <col min="1" max="1" width="27.08984375" customWidth="1"/>
    <col min="2" max="2" width="9.1796875" customWidth="1"/>
    <col min="3" max="3" width="14" customWidth="1"/>
    <col min="4" max="5" width="27.26953125" customWidth="1"/>
    <col min="6" max="6" width="19.7265625" customWidth="1"/>
  </cols>
  <sheetData>
    <row r="1" spans="1:6" ht="14.5" x14ac:dyDescent="0.25">
      <c r="A1" s="2" t="s">
        <v>83</v>
      </c>
      <c r="B1" s="2" t="s">
        <v>0</v>
      </c>
      <c r="C1" s="2" t="s">
        <v>32</v>
      </c>
      <c r="D1" s="2" t="s">
        <v>34</v>
      </c>
      <c r="E1" s="2" t="s">
        <v>33</v>
      </c>
      <c r="F1" s="2" t="s">
        <v>13</v>
      </c>
    </row>
    <row r="2" spans="1:6" x14ac:dyDescent="0.25">
      <c r="A2" t="s">
        <v>85</v>
      </c>
      <c r="B2">
        <v>1</v>
      </c>
      <c r="C2">
        <v>1</v>
      </c>
      <c r="D2">
        <v>1.0780483050687411</v>
      </c>
      <c r="E2">
        <v>1.1169504055410251</v>
      </c>
      <c r="F2">
        <v>28</v>
      </c>
    </row>
    <row r="3" spans="1:6" x14ac:dyDescent="0.25">
      <c r="A3" t="s">
        <v>86</v>
      </c>
      <c r="B3">
        <v>1</v>
      </c>
      <c r="C3">
        <v>1</v>
      </c>
      <c r="D3">
        <v>1.0780483050687411</v>
      </c>
      <c r="E3">
        <v>1.1169504055410251</v>
      </c>
      <c r="F3">
        <v>29</v>
      </c>
    </row>
    <row r="4" spans="1:6" x14ac:dyDescent="0.25">
      <c r="A4" t="s">
        <v>87</v>
      </c>
      <c r="B4">
        <v>1</v>
      </c>
      <c r="C4">
        <v>1</v>
      </c>
      <c r="D4">
        <v>1.0780483050687411</v>
      </c>
      <c r="E4">
        <v>1.1169504055410251</v>
      </c>
      <c r="F4">
        <v>30</v>
      </c>
    </row>
    <row r="5" spans="1:6" x14ac:dyDescent="0.25">
      <c r="A5" t="s">
        <v>88</v>
      </c>
      <c r="B5">
        <v>2</v>
      </c>
      <c r="C5">
        <v>1</v>
      </c>
      <c r="D5">
        <v>10.375545041485809</v>
      </c>
      <c r="E5">
        <v>1.112064163957827</v>
      </c>
      <c r="F5">
        <v>7</v>
      </c>
    </row>
    <row r="6" spans="1:6" x14ac:dyDescent="0.25">
      <c r="A6" t="s">
        <v>89</v>
      </c>
      <c r="B6">
        <v>2</v>
      </c>
      <c r="C6">
        <v>1</v>
      </c>
      <c r="D6">
        <v>10.375545041485809</v>
      </c>
      <c r="E6">
        <v>1.112064163957827</v>
      </c>
      <c r="F6">
        <v>8</v>
      </c>
    </row>
    <row r="7" spans="1:6" x14ac:dyDescent="0.25">
      <c r="A7" t="s">
        <v>90</v>
      </c>
      <c r="B7">
        <v>2</v>
      </c>
      <c r="C7">
        <v>1</v>
      </c>
      <c r="D7">
        <v>10.375545041485809</v>
      </c>
      <c r="E7">
        <v>1.112064163957827</v>
      </c>
      <c r="F7">
        <v>9</v>
      </c>
    </row>
    <row r="8" spans="1:6" x14ac:dyDescent="0.25">
      <c r="A8" t="s">
        <v>91</v>
      </c>
      <c r="B8">
        <v>3</v>
      </c>
      <c r="C8">
        <v>1</v>
      </c>
      <c r="D8">
        <v>19.967797525992019</v>
      </c>
      <c r="E8">
        <v>1.119409663839855</v>
      </c>
      <c r="F8">
        <v>25</v>
      </c>
    </row>
    <row r="9" spans="1:6" x14ac:dyDescent="0.25">
      <c r="A9" t="s">
        <v>92</v>
      </c>
      <c r="B9">
        <v>3</v>
      </c>
      <c r="C9">
        <v>1</v>
      </c>
      <c r="D9">
        <v>19.967797525992019</v>
      </c>
      <c r="E9">
        <v>1.119409663839855</v>
      </c>
      <c r="F9">
        <v>26</v>
      </c>
    </row>
    <row r="10" spans="1:6" x14ac:dyDescent="0.25">
      <c r="A10" t="s">
        <v>93</v>
      </c>
      <c r="B10">
        <v>3</v>
      </c>
      <c r="C10">
        <v>1</v>
      </c>
      <c r="D10">
        <v>19.967797525992019</v>
      </c>
      <c r="E10">
        <v>1.119409663839855</v>
      </c>
      <c r="F10">
        <v>27</v>
      </c>
    </row>
    <row r="11" spans="1:6" x14ac:dyDescent="0.25">
      <c r="A11" t="s">
        <v>94</v>
      </c>
      <c r="B11">
        <v>4</v>
      </c>
      <c r="C11">
        <v>1</v>
      </c>
      <c r="D11">
        <v>1.1213353230162131</v>
      </c>
      <c r="E11">
        <v>10.402847248035551</v>
      </c>
      <c r="F11">
        <v>16</v>
      </c>
    </row>
    <row r="12" spans="1:6" x14ac:dyDescent="0.25">
      <c r="A12" t="s">
        <v>95</v>
      </c>
      <c r="B12">
        <v>4</v>
      </c>
      <c r="C12">
        <v>1</v>
      </c>
      <c r="D12">
        <v>1.1213353230162131</v>
      </c>
      <c r="E12">
        <v>10.402847248035551</v>
      </c>
      <c r="F12">
        <v>17</v>
      </c>
    </row>
    <row r="13" spans="1:6" x14ac:dyDescent="0.25">
      <c r="A13" t="s">
        <v>96</v>
      </c>
      <c r="B13">
        <v>4</v>
      </c>
      <c r="C13">
        <v>1</v>
      </c>
      <c r="D13">
        <v>1.1213353230162131</v>
      </c>
      <c r="E13">
        <v>10.402847248035551</v>
      </c>
      <c r="F13">
        <v>18</v>
      </c>
    </row>
    <row r="14" spans="1:6" x14ac:dyDescent="0.25">
      <c r="A14" t="s">
        <v>97</v>
      </c>
      <c r="B14">
        <v>5</v>
      </c>
      <c r="C14">
        <v>1</v>
      </c>
      <c r="D14">
        <v>10.517793989131359</v>
      </c>
      <c r="E14">
        <v>10.54810004617776</v>
      </c>
      <c r="F14">
        <v>22</v>
      </c>
    </row>
    <row r="15" spans="1:6" x14ac:dyDescent="0.25">
      <c r="A15" t="s">
        <v>103</v>
      </c>
      <c r="B15">
        <v>5</v>
      </c>
      <c r="C15">
        <v>1</v>
      </c>
      <c r="D15">
        <v>10.517793989131359</v>
      </c>
      <c r="E15">
        <v>10.54810004617776</v>
      </c>
      <c r="F15">
        <v>23</v>
      </c>
    </row>
    <row r="16" spans="1:6" x14ac:dyDescent="0.25">
      <c r="A16" t="s">
        <v>104</v>
      </c>
      <c r="B16">
        <v>5</v>
      </c>
      <c r="C16">
        <v>1</v>
      </c>
      <c r="D16">
        <v>10.517793989131359</v>
      </c>
      <c r="E16">
        <v>10.54810004617776</v>
      </c>
      <c r="F16">
        <v>24</v>
      </c>
    </row>
    <row r="17" spans="1:6" x14ac:dyDescent="0.25">
      <c r="A17" t="s">
        <v>105</v>
      </c>
      <c r="B17">
        <v>6</v>
      </c>
      <c r="C17">
        <v>1</v>
      </c>
      <c r="D17">
        <v>10.505185245088439</v>
      </c>
      <c r="E17">
        <v>10.615269024009431</v>
      </c>
      <c r="F17">
        <v>10</v>
      </c>
    </row>
    <row r="18" spans="1:6" x14ac:dyDescent="0.25">
      <c r="A18" t="s">
        <v>106</v>
      </c>
      <c r="B18">
        <v>6</v>
      </c>
      <c r="C18">
        <v>1</v>
      </c>
      <c r="D18">
        <v>10.505185245088439</v>
      </c>
      <c r="E18">
        <v>10.615269024009431</v>
      </c>
      <c r="F18">
        <v>11</v>
      </c>
    </row>
    <row r="19" spans="1:6" x14ac:dyDescent="0.25">
      <c r="A19" t="s">
        <v>107</v>
      </c>
      <c r="B19">
        <v>6</v>
      </c>
      <c r="C19">
        <v>1</v>
      </c>
      <c r="D19">
        <v>10.505185245088439</v>
      </c>
      <c r="E19">
        <v>10.615269024009431</v>
      </c>
      <c r="F19">
        <v>12</v>
      </c>
    </row>
    <row r="20" spans="1:6" x14ac:dyDescent="0.25">
      <c r="A20" t="s">
        <v>108</v>
      </c>
      <c r="B20">
        <v>7</v>
      </c>
      <c r="C20">
        <v>1</v>
      </c>
      <c r="D20">
        <v>10.707042865059231</v>
      </c>
      <c r="E20">
        <v>10.65730538216016</v>
      </c>
      <c r="F20">
        <v>1</v>
      </c>
    </row>
    <row r="21" spans="1:6" x14ac:dyDescent="0.25">
      <c r="A21" t="s">
        <v>109</v>
      </c>
      <c r="B21">
        <v>7</v>
      </c>
      <c r="C21">
        <v>1</v>
      </c>
      <c r="D21">
        <v>10.707042865059231</v>
      </c>
      <c r="E21">
        <v>10.65730538216016</v>
      </c>
      <c r="F21">
        <v>2</v>
      </c>
    </row>
    <row r="22" spans="1:6" x14ac:dyDescent="0.25">
      <c r="A22" t="s">
        <v>110</v>
      </c>
      <c r="B22">
        <v>7</v>
      </c>
      <c r="C22">
        <v>1</v>
      </c>
      <c r="D22">
        <v>10.707042865059231</v>
      </c>
      <c r="E22">
        <v>10.65730538216016</v>
      </c>
      <c r="F22">
        <v>3</v>
      </c>
    </row>
    <row r="23" spans="1:6" x14ac:dyDescent="0.25">
      <c r="A23" t="s">
        <v>111</v>
      </c>
      <c r="B23">
        <v>8</v>
      </c>
      <c r="C23">
        <v>1</v>
      </c>
      <c r="D23">
        <v>20.135632850708401</v>
      </c>
      <c r="E23">
        <v>10.53756037786623</v>
      </c>
      <c r="F23">
        <v>13</v>
      </c>
    </row>
    <row r="24" spans="1:6" x14ac:dyDescent="0.25">
      <c r="A24" t="s">
        <v>112</v>
      </c>
      <c r="B24">
        <v>8</v>
      </c>
      <c r="C24">
        <v>1</v>
      </c>
      <c r="D24">
        <v>20.135632850708401</v>
      </c>
      <c r="E24">
        <v>10.53756037786623</v>
      </c>
      <c r="F24">
        <v>14</v>
      </c>
    </row>
    <row r="25" spans="1:6" x14ac:dyDescent="0.25">
      <c r="A25" t="s">
        <v>113</v>
      </c>
      <c r="B25">
        <v>8</v>
      </c>
      <c r="C25">
        <v>1</v>
      </c>
      <c r="D25">
        <v>20.135632850708401</v>
      </c>
      <c r="E25">
        <v>10.53756037786623</v>
      </c>
      <c r="F25">
        <v>15</v>
      </c>
    </row>
    <row r="26" spans="1:6" x14ac:dyDescent="0.25">
      <c r="A26" t="s">
        <v>114</v>
      </c>
      <c r="B26">
        <v>9</v>
      </c>
      <c r="C26">
        <v>1</v>
      </c>
      <c r="D26">
        <v>1.1983101040024839</v>
      </c>
      <c r="E26">
        <v>20.073234282243391</v>
      </c>
      <c r="F26">
        <v>19</v>
      </c>
    </row>
    <row r="27" spans="1:6" x14ac:dyDescent="0.25">
      <c r="A27" t="s">
        <v>115</v>
      </c>
      <c r="B27">
        <v>9</v>
      </c>
      <c r="C27">
        <v>1</v>
      </c>
      <c r="D27">
        <v>1.1983101040024839</v>
      </c>
      <c r="E27">
        <v>20.073234282243391</v>
      </c>
      <c r="F27">
        <v>20</v>
      </c>
    </row>
    <row r="28" spans="1:6" x14ac:dyDescent="0.25">
      <c r="A28" t="s">
        <v>116</v>
      </c>
      <c r="B28">
        <v>9</v>
      </c>
      <c r="C28">
        <v>1</v>
      </c>
      <c r="D28">
        <v>1.1983101040024839</v>
      </c>
      <c r="E28">
        <v>20.073234282243391</v>
      </c>
      <c r="F28">
        <v>21</v>
      </c>
    </row>
    <row r="29" spans="1:6" x14ac:dyDescent="0.25">
      <c r="A29" t="s">
        <v>117</v>
      </c>
      <c r="B29">
        <v>10</v>
      </c>
      <c r="C29">
        <v>1</v>
      </c>
      <c r="D29">
        <v>10.69422005923281</v>
      </c>
      <c r="E29">
        <v>19.973466716228259</v>
      </c>
      <c r="F29">
        <v>31</v>
      </c>
    </row>
    <row r="30" spans="1:6" x14ac:dyDescent="0.25">
      <c r="A30" t="s">
        <v>118</v>
      </c>
      <c r="B30">
        <v>10</v>
      </c>
      <c r="C30">
        <v>1</v>
      </c>
      <c r="D30">
        <v>10.69422005923281</v>
      </c>
      <c r="E30">
        <v>19.973466716228259</v>
      </c>
      <c r="F30">
        <v>32</v>
      </c>
    </row>
    <row r="31" spans="1:6" x14ac:dyDescent="0.25">
      <c r="A31" t="s">
        <v>119</v>
      </c>
      <c r="B31">
        <v>10</v>
      </c>
      <c r="C31">
        <v>1</v>
      </c>
      <c r="D31">
        <v>10.69422005923281</v>
      </c>
      <c r="E31">
        <v>19.973466716228259</v>
      </c>
      <c r="F31">
        <v>33</v>
      </c>
    </row>
    <row r="32" spans="1:6" x14ac:dyDescent="0.25">
      <c r="A32" t="s">
        <v>120</v>
      </c>
      <c r="B32">
        <v>11</v>
      </c>
      <c r="C32">
        <v>1</v>
      </c>
      <c r="D32">
        <v>19.836770021844519</v>
      </c>
      <c r="E32">
        <v>19.89800521938826</v>
      </c>
      <c r="F32">
        <v>4</v>
      </c>
    </row>
    <row r="33" spans="1:6" x14ac:dyDescent="0.25">
      <c r="A33" t="s">
        <v>121</v>
      </c>
      <c r="B33">
        <v>11</v>
      </c>
      <c r="C33">
        <v>1</v>
      </c>
      <c r="D33">
        <v>19.836770021844519</v>
      </c>
      <c r="E33">
        <v>19.89800521938826</v>
      </c>
      <c r="F33">
        <v>5</v>
      </c>
    </row>
    <row r="34" spans="1:6" x14ac:dyDescent="0.25">
      <c r="A34" t="s">
        <v>122</v>
      </c>
      <c r="B34">
        <v>11</v>
      </c>
      <c r="C34">
        <v>1</v>
      </c>
      <c r="D34">
        <v>19.836770021844519</v>
      </c>
      <c r="E34">
        <v>19.89800521938826</v>
      </c>
      <c r="F34">
        <v>6</v>
      </c>
    </row>
    <row r="35" spans="1:6" x14ac:dyDescent="0.25">
      <c r="A35" t="s">
        <v>123</v>
      </c>
      <c r="B35">
        <v>12</v>
      </c>
      <c r="C35">
        <v>0</v>
      </c>
      <c r="D35">
        <v>6.0967639146333266</v>
      </c>
      <c r="E35">
        <v>14.65065926165437</v>
      </c>
      <c r="F35">
        <v>34</v>
      </c>
    </row>
    <row r="36" spans="1:6" x14ac:dyDescent="0.25">
      <c r="A36" t="s">
        <v>124</v>
      </c>
      <c r="B36">
        <v>12</v>
      </c>
      <c r="C36">
        <v>0</v>
      </c>
      <c r="D36">
        <v>6.0967639146333266</v>
      </c>
      <c r="E36">
        <v>14.65065926165437</v>
      </c>
      <c r="F36">
        <v>35</v>
      </c>
    </row>
    <row r="37" spans="1:6" x14ac:dyDescent="0.25">
      <c r="A37" t="s">
        <v>125</v>
      </c>
      <c r="B37">
        <v>12</v>
      </c>
      <c r="C37">
        <v>0</v>
      </c>
      <c r="D37">
        <v>6.0967639146333266</v>
      </c>
      <c r="E37">
        <v>14.65065926165437</v>
      </c>
      <c r="F37">
        <v>36</v>
      </c>
    </row>
    <row r="38" spans="1:6" x14ac:dyDescent="0.25">
      <c r="A38" t="s">
        <v>129</v>
      </c>
      <c r="B38">
        <v>13</v>
      </c>
      <c r="C38">
        <v>0</v>
      </c>
      <c r="D38">
        <v>11.93718285545369</v>
      </c>
      <c r="E38">
        <v>4.1999354729621006</v>
      </c>
      <c r="F38">
        <v>37</v>
      </c>
    </row>
    <row r="39" spans="1:6" x14ac:dyDescent="0.25">
      <c r="A39" t="s">
        <v>128</v>
      </c>
      <c r="B39">
        <v>13</v>
      </c>
      <c r="C39">
        <v>0</v>
      </c>
      <c r="D39">
        <v>11.93718285545369</v>
      </c>
      <c r="E39">
        <v>4.1999354729621006</v>
      </c>
      <c r="F39">
        <v>38</v>
      </c>
    </row>
    <row r="40" spans="1:6" x14ac:dyDescent="0.25">
      <c r="A40" t="s">
        <v>127</v>
      </c>
      <c r="B40">
        <v>13</v>
      </c>
      <c r="C40">
        <v>0</v>
      </c>
      <c r="D40">
        <v>11.93718285545369</v>
      </c>
      <c r="E40">
        <v>4.1999354729621006</v>
      </c>
      <c r="F40">
        <v>39</v>
      </c>
    </row>
    <row r="41" spans="1:6" x14ac:dyDescent="0.25">
      <c r="A41" t="s">
        <v>126</v>
      </c>
      <c r="B41">
        <v>14</v>
      </c>
      <c r="C41">
        <v>0</v>
      </c>
      <c r="D41">
        <v>2.3576186432234891</v>
      </c>
      <c r="E41">
        <v>3.5930681680202752</v>
      </c>
      <c r="F41">
        <v>40</v>
      </c>
    </row>
    <row r="42" spans="1:6" x14ac:dyDescent="0.25">
      <c r="A42" t="s">
        <v>102</v>
      </c>
      <c r="B42">
        <v>14</v>
      </c>
      <c r="C42">
        <v>0</v>
      </c>
      <c r="D42">
        <v>2.3576186432234891</v>
      </c>
      <c r="E42">
        <v>3.5930681680202752</v>
      </c>
      <c r="F42">
        <v>41</v>
      </c>
    </row>
    <row r="43" spans="1:6" x14ac:dyDescent="0.25">
      <c r="A43" t="s">
        <v>101</v>
      </c>
      <c r="B43">
        <v>14</v>
      </c>
      <c r="C43">
        <v>0</v>
      </c>
      <c r="D43">
        <v>2.3576186432234891</v>
      </c>
      <c r="E43">
        <v>3.5930681680202752</v>
      </c>
      <c r="F43">
        <v>42</v>
      </c>
    </row>
    <row r="44" spans="1:6" x14ac:dyDescent="0.25">
      <c r="A44" t="s">
        <v>100</v>
      </c>
      <c r="B44">
        <v>15</v>
      </c>
      <c r="C44">
        <v>0</v>
      </c>
      <c r="D44">
        <v>11.16951154835999</v>
      </c>
      <c r="E44">
        <v>8.2481522471873774</v>
      </c>
      <c r="F44">
        <v>43</v>
      </c>
    </row>
    <row r="45" spans="1:6" x14ac:dyDescent="0.25">
      <c r="A45" t="s">
        <v>99</v>
      </c>
      <c r="B45">
        <v>15</v>
      </c>
      <c r="C45">
        <v>0</v>
      </c>
      <c r="D45">
        <v>11.16951154835999</v>
      </c>
      <c r="E45">
        <v>8.2481522471873774</v>
      </c>
      <c r="F45">
        <v>44</v>
      </c>
    </row>
    <row r="46" spans="1:6" x14ac:dyDescent="0.25">
      <c r="A46" t="s">
        <v>98</v>
      </c>
      <c r="B46">
        <v>15</v>
      </c>
      <c r="C46">
        <v>0</v>
      </c>
      <c r="D46">
        <v>11.16951154835999</v>
      </c>
      <c r="E46">
        <v>8.2481522471873774</v>
      </c>
      <c r="F46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3C2C-9900-4334-9C65-EC6D23CAA97B}">
  <dimension ref="A1:M3"/>
  <sheetViews>
    <sheetView topLeftCell="B1" workbookViewId="0">
      <selection activeCell="G7" sqref="G7"/>
    </sheetView>
  </sheetViews>
  <sheetFormatPr defaultColWidth="11.54296875" defaultRowHeight="12.5" x14ac:dyDescent="0.25"/>
  <cols>
    <col min="2" max="2" width="12" customWidth="1"/>
    <col min="3" max="4" width="25" customWidth="1"/>
    <col min="5" max="5" width="23.81640625" customWidth="1"/>
    <col min="6" max="6" width="19.26953125" bestFit="1" customWidth="1"/>
    <col min="7" max="7" width="24.81640625" customWidth="1"/>
    <col min="8" max="9" width="22.26953125" customWidth="1"/>
    <col min="10" max="10" width="26.81640625" customWidth="1"/>
    <col min="11" max="11" width="21.453125" customWidth="1"/>
    <col min="12" max="12" width="22.7265625" customWidth="1"/>
    <col min="13" max="13" width="17.54296875" customWidth="1"/>
  </cols>
  <sheetData>
    <row r="1" spans="1:13" x14ac:dyDescent="0.25">
      <c r="A1" t="s">
        <v>14</v>
      </c>
      <c r="B1" t="s">
        <v>17</v>
      </c>
      <c r="C1" t="s">
        <v>30</v>
      </c>
      <c r="D1" t="s">
        <v>21</v>
      </c>
      <c r="E1" t="s">
        <v>18</v>
      </c>
      <c r="F1" t="s">
        <v>28</v>
      </c>
      <c r="G1" t="s">
        <v>29</v>
      </c>
      <c r="H1" t="s">
        <v>26</v>
      </c>
      <c r="I1" t="s">
        <v>27</v>
      </c>
      <c r="J1" t="s">
        <v>25</v>
      </c>
      <c r="K1" t="s">
        <v>22</v>
      </c>
      <c r="L1" t="s">
        <v>24</v>
      </c>
      <c r="M1" t="s">
        <v>23</v>
      </c>
    </row>
    <row r="2" spans="1:13" x14ac:dyDescent="0.25">
      <c r="A2">
        <v>1</v>
      </c>
      <c r="B2" t="s">
        <v>15</v>
      </c>
      <c r="C2">
        <v>200</v>
      </c>
      <c r="D2">
        <f>Tabelle3[[#This Row],[Substance amount '[g']]]/Tabelle3[[#This Row],[Molecular Weight '[g/mol']3]]*Tabelle3[[#This Row],[Molecular Weight '[g/mol']]]/Tabelle3[[#This Row],[Total amount '[g']]]*1000</f>
        <v>199.91806901774771</v>
      </c>
      <c r="E2">
        <v>59.045000000000002</v>
      </c>
      <c r="F2" t="s">
        <v>19</v>
      </c>
      <c r="G2">
        <v>82.034000000000006</v>
      </c>
      <c r="H2">
        <v>50</v>
      </c>
      <c r="I2">
        <f>Tabelle3[[#This Row],[Substance amount '[g']]]+Tabelle3[[#This Row],[Water amount '[g']]]</f>
        <v>50.08</v>
      </c>
      <c r="J2" s="1">
        <f>Tabelle3[[#This Row],[Theor. stock concentration '[g/kg']]]*Tabelle3[[#This Row],[Theor total amount '[g']]]/1000*Tabelle3[[#This Row],[Molecular Weight '[g/mol']3]]/Tabelle3[[#This Row],[Molecular Weight '[g/mol']]]</f>
        <v>13.89347108137861</v>
      </c>
      <c r="K2">
        <v>13.91</v>
      </c>
      <c r="L2" s="1">
        <f>Tabelle3[[#This Row],[Theor total amount '[g']]]-Tabelle3[[#This Row],[Theor. substance amount '[g']]]</f>
        <v>36.106528918621393</v>
      </c>
      <c r="M2">
        <v>36.17</v>
      </c>
    </row>
    <row r="3" spans="1:13" x14ac:dyDescent="0.25">
      <c r="A3">
        <v>2</v>
      </c>
      <c r="B3" t="s">
        <v>16</v>
      </c>
      <c r="C3">
        <v>200</v>
      </c>
      <c r="D3">
        <f>Tabelle3[[#This Row],[Substance amount '[g']]]/Tabelle3[[#This Row],[Molecular Weight '[g/mol']3]]*Tabelle3[[#This Row],[Molecular Weight '[g/mol']]]/Tabelle3[[#This Row],[Total amount '[g']]]*1000</f>
        <v>199.73466716228259</v>
      </c>
      <c r="E3">
        <v>180.1559</v>
      </c>
      <c r="F3" t="s">
        <v>20</v>
      </c>
      <c r="G3">
        <v>198.17099999999999</v>
      </c>
      <c r="H3">
        <v>50</v>
      </c>
      <c r="I3">
        <f>Tabelle3[[#This Row],[Substance amount '[g']]]+Tabelle3[[#This Row],[Water amount '[g']]]</f>
        <v>49.93</v>
      </c>
      <c r="J3" s="1">
        <f>Tabelle3[[#This Row],[Theor. stock concentration '[g/kg']]]*Tabelle3[[#This Row],[Theor total amount '[g']]]/1000*Tabelle3[[#This Row],[Molecular Weight '[g/mol']3]]/Tabelle3[[#This Row],[Molecular Weight '[g/mol']]]</f>
        <v>10.999972801334843</v>
      </c>
      <c r="K3">
        <v>10.97</v>
      </c>
      <c r="L3" s="1">
        <f>Tabelle3[[#This Row],[Theor total amount '[g']]]-Tabelle3[[#This Row],[Theor. substance amount '[g']]]</f>
        <v>39.000027198665158</v>
      </c>
      <c r="M3">
        <v>38.96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Measurements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Hauer Stefan (hatr)</dc:creator>
  <cp:lastModifiedBy>Thomas Berger</cp:lastModifiedBy>
  <dcterms:created xsi:type="dcterms:W3CDTF">2022-07-20T09:01:00Z</dcterms:created>
  <dcterms:modified xsi:type="dcterms:W3CDTF">2023-01-14T16:12:00Z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2022-07-20T09:01:01Z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f18820a8-d698-4fa2-972b-bb750dff7720</vt:lpwstr>
  </property>
  <property fmtid="{D5CDD505-2E9C-101B-9397-08002B2CF9AE}" pid="8" name="MSIP_Label_10d9bad3-6dac-4e9a-89a3-89f3b8d247b2_ContentBits">
    <vt:lpwstr>0</vt:lpwstr>
  </property>
</Properties>
</file>