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Survey\Geodetic Survey\LAB\"/>
    </mc:Choice>
  </mc:AlternateContent>
  <xr:revisionPtr revIDLastSave="0" documentId="13_ncr:1_{078DB3E2-1640-493A-B0FC-DC6E4E80F4D9}" xr6:coauthVersionLast="45" xr6:coauthVersionMax="45" xr10:uidLastSave="{00000000-0000-0000-0000-000000000000}"/>
  <bookViews>
    <workbookView xWindow="-108" yWindow="-108" windowWidth="23256" windowHeight="12576" xr2:uid="{1ED85513-77DC-49F0-96D0-9AE17D652519}"/>
  </bookViews>
  <sheets>
    <sheet name="party3" sheetId="2" r:id="rId1"/>
    <sheet name="party4" sheetId="1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3" l="1"/>
  <c r="K8" i="3"/>
  <c r="L7" i="3"/>
  <c r="K7" i="3"/>
  <c r="L6" i="3"/>
  <c r="K6" i="3"/>
  <c r="J28" i="2"/>
  <c r="H28" i="2"/>
  <c r="H27" i="2"/>
  <c r="J28" i="1"/>
  <c r="H28" i="1"/>
  <c r="H27" i="1"/>
  <c r="G22" i="2" l="1"/>
  <c r="G21" i="2"/>
  <c r="G20" i="2"/>
  <c r="I14" i="2"/>
  <c r="I12" i="2"/>
  <c r="I11" i="2"/>
  <c r="F25" i="2" l="1"/>
  <c r="J22" i="2"/>
  <c r="H22" i="2"/>
  <c r="J21" i="2"/>
  <c r="H21" i="2"/>
  <c r="J20" i="2"/>
  <c r="H20" i="2"/>
  <c r="F15" i="2"/>
  <c r="F16" i="2" s="1"/>
  <c r="C7" i="2"/>
  <c r="D7" i="2" s="1"/>
  <c r="H25" i="2" l="1"/>
  <c r="I22" i="2" s="1"/>
  <c r="G12" i="2"/>
  <c r="G14" i="2"/>
  <c r="H14" i="2" s="1"/>
  <c r="G13" i="2"/>
  <c r="H13" i="2" s="1"/>
  <c r="J25" i="2"/>
  <c r="M23" i="1"/>
  <c r="M22" i="1"/>
  <c r="M21" i="1"/>
  <c r="L23" i="1"/>
  <c r="L22" i="1"/>
  <c r="L21" i="1"/>
  <c r="K21" i="1"/>
  <c r="K22" i="1"/>
  <c r="K20" i="1"/>
  <c r="J25" i="1"/>
  <c r="J22" i="1"/>
  <c r="J21" i="1"/>
  <c r="J20" i="1"/>
  <c r="I22" i="1"/>
  <c r="I21" i="1"/>
  <c r="I20" i="1"/>
  <c r="F25" i="1"/>
  <c r="H25" i="1"/>
  <c r="H22" i="1"/>
  <c r="H21" i="1"/>
  <c r="H20" i="1"/>
  <c r="I14" i="1"/>
  <c r="I13" i="1"/>
  <c r="I12" i="1"/>
  <c r="I11" i="1"/>
  <c r="H15" i="1"/>
  <c r="H13" i="1"/>
  <c r="H14" i="1"/>
  <c r="H12" i="1"/>
  <c r="G15" i="1"/>
  <c r="G13" i="1"/>
  <c r="G14" i="1"/>
  <c r="G12" i="1"/>
  <c r="F16" i="1"/>
  <c r="F15" i="1"/>
  <c r="I21" i="2" l="1"/>
  <c r="I20" i="2"/>
  <c r="L21" i="2" s="1"/>
  <c r="G15" i="2"/>
  <c r="H12" i="2"/>
  <c r="K20" i="2"/>
  <c r="K22" i="2"/>
  <c r="K21" i="2"/>
  <c r="I25" i="2"/>
  <c r="K25" i="1"/>
  <c r="I25" i="1"/>
  <c r="D7" i="1"/>
  <c r="C7" i="1"/>
  <c r="L22" i="2" l="1"/>
  <c r="L23" i="2" s="1"/>
  <c r="K25" i="2"/>
  <c r="M21" i="2"/>
  <c r="M22" i="2" s="1"/>
  <c r="M23" i="2" s="1"/>
  <c r="H15" i="2"/>
  <c r="I13" i="2"/>
</calcChain>
</file>

<file path=xl/sharedStrings.xml><?xml version="1.0" encoding="utf-8"?>
<sst xmlns="http://schemas.openxmlformats.org/spreadsheetml/2006/main" count="127" uniqueCount="59">
  <si>
    <t>มุม</t>
  </si>
  <si>
    <t>AVG Angle</t>
  </si>
  <si>
    <t>05 CU09 38</t>
  </si>
  <si>
    <t>CU09 38 28</t>
  </si>
  <si>
    <t>38 28 CU09</t>
  </si>
  <si>
    <t>28 CU09 38</t>
  </si>
  <si>
    <t>CU09</t>
  </si>
  <si>
    <t>N</t>
  </si>
  <si>
    <t>E</t>
  </si>
  <si>
    <t>o5</t>
  </si>
  <si>
    <t>Az</t>
  </si>
  <si>
    <t>Compass Rule</t>
  </si>
  <si>
    <t>Sta.</t>
  </si>
  <si>
    <t>Hor Ang</t>
  </si>
  <si>
    <t>Cor</t>
  </si>
  <si>
    <t>Adj. Ang.</t>
  </si>
  <si>
    <t>Azimuth</t>
  </si>
  <si>
    <t>Hor.Dist</t>
  </si>
  <si>
    <t>sum</t>
  </si>
  <si>
    <t>Hor Dist</t>
  </si>
  <si>
    <t>Departure</t>
  </si>
  <si>
    <t>Lattitude</t>
  </si>
  <si>
    <t>Correct Lat</t>
  </si>
  <si>
    <t>Correct Dep</t>
  </si>
  <si>
    <t>Easting</t>
  </si>
  <si>
    <t>Northing</t>
  </si>
  <si>
    <t>ระยะCos Az</t>
  </si>
  <si>
    <t>ระยะ Sin Az</t>
  </si>
  <si>
    <t>Closure</t>
  </si>
  <si>
    <t>Nort + Lat + Corr Lat</t>
  </si>
  <si>
    <t>05 CU09 A</t>
  </si>
  <si>
    <t>CU09 A 38</t>
  </si>
  <si>
    <t>A 38 CU09</t>
  </si>
  <si>
    <t>38 CU09 A</t>
  </si>
  <si>
    <t>A</t>
  </si>
  <si>
    <t>STD Angle</t>
  </si>
  <si>
    <t>STD Distance</t>
  </si>
  <si>
    <t xml:space="preserve"> </t>
  </si>
  <si>
    <t>AVG Angle (Degree)</t>
  </si>
  <si>
    <t>STD Angle (Degree)</t>
  </si>
  <si>
    <t>CU09 - A</t>
  </si>
  <si>
    <t>A - 38</t>
  </si>
  <si>
    <t>38 - CU09</t>
  </si>
  <si>
    <t>05 - CU09</t>
  </si>
  <si>
    <t>ระยะ</t>
  </si>
  <si>
    <t>AVG Distance (m)</t>
  </si>
  <si>
    <t>38 - 28</t>
  </si>
  <si>
    <t>28 - CU09</t>
  </si>
  <si>
    <t>STD Distance (m)</t>
  </si>
  <si>
    <t>Accuracy =</t>
  </si>
  <si>
    <t>Linear misclosure =</t>
  </si>
  <si>
    <t>1 :</t>
  </si>
  <si>
    <t xml:space="preserve">Linear Misclosure = </t>
  </si>
  <si>
    <t>Least Square</t>
  </si>
  <si>
    <t>Diff</t>
  </si>
  <si>
    <t>Easting (m)</t>
  </si>
  <si>
    <t>Northing (m)</t>
  </si>
  <si>
    <t>dE</t>
  </si>
  <si>
    <t>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</si>
</sst>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000"/>
    <numFmt numFmtId="166" formatCode="_(* #,##0_);_(* \(#,##0\);_(* &quot;-&quot;??_);_(@_)"/>
    <numFmt numFmtId="167" formatCode="0.000"/>
    <numFmt numFmtId="169" formatCode="0.00000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2" borderId="2" xfId="0" applyFill="1" applyBorder="1"/>
    <xf numFmtId="0" fontId="0" fillId="3" borderId="2" xfId="0" applyFill="1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6" borderId="0" xfId="0" applyFill="1" applyAlignment="1">
      <alignment horizontal="center"/>
    </xf>
    <xf numFmtId="164" fontId="0" fillId="8" borderId="1" xfId="0" applyNumberFormat="1" applyFill="1" applyBorder="1" applyAlignment="1">
      <alignment horizontal="right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64" fontId="0" fillId="11" borderId="1" xfId="0" applyNumberFormat="1" applyFill="1" applyBorder="1"/>
    <xf numFmtId="0" fontId="0" fillId="12" borderId="0" xfId="0" applyFill="1" applyAlignment="1">
      <alignment horizontal="center"/>
    </xf>
    <xf numFmtId="164" fontId="0" fillId="7" borderId="1" xfId="0" applyNumberFormat="1" applyFill="1" applyBorder="1" applyAlignment="1">
      <alignment horizontal="right"/>
    </xf>
    <xf numFmtId="49" fontId="0" fillId="0" borderId="0" xfId="0" applyNumberFormat="1" applyAlignment="1">
      <alignment horizontal="right"/>
    </xf>
    <xf numFmtId="166" fontId="0" fillId="0" borderId="0" xfId="1" applyNumberFormat="1" applyFont="1" applyAlignment="1">
      <alignment horizontal="left"/>
    </xf>
    <xf numFmtId="0" fontId="0" fillId="0" borderId="0" xfId="0" applyBorder="1"/>
    <xf numFmtId="49" fontId="0" fillId="0" borderId="0" xfId="0" applyNumberFormat="1" applyBorder="1" applyAlignment="1">
      <alignment horizontal="right"/>
    </xf>
    <xf numFmtId="166" fontId="0" fillId="0" borderId="0" xfId="1" applyNumberFormat="1" applyFont="1" applyBorder="1"/>
    <xf numFmtId="0" fontId="0" fillId="12" borderId="1" xfId="0" applyFill="1" applyBorder="1" applyAlignment="1">
      <alignment horizontal="center"/>
    </xf>
    <xf numFmtId="167" fontId="0" fillId="0" borderId="1" xfId="0" applyNumberFormat="1" applyBorder="1"/>
    <xf numFmtId="169" fontId="0" fillId="0" borderId="0" xfId="0" applyNumberFormat="1" applyBorder="1"/>
    <xf numFmtId="0" fontId="0" fillId="9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344675</xdr:colOff>
      <xdr:row>1</xdr:row>
      <xdr:rowOff>160020</xdr:rowOff>
    </xdr:from>
    <xdr:to>
      <xdr:col>14</xdr:col>
      <xdr:colOff>385593</xdr:colOff>
      <xdr:row>14</xdr:row>
      <xdr:rowOff>83820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E18021-6839-43A4-BE42-7625B8995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6275" y="342900"/>
          <a:ext cx="2616478" cy="2301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405635</xdr:colOff>
      <xdr:row>1</xdr:row>
      <xdr:rowOff>45720</xdr:rowOff>
    </xdr:from>
    <xdr:to>
      <xdr:col>14</xdr:col>
      <xdr:colOff>446553</xdr:colOff>
      <xdr:row>13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0815F2-C605-4720-A5CB-8785A8B4D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7235" y="228600"/>
          <a:ext cx="2616478" cy="2301240"/>
        </a:xfrm>
        <a:prstGeom prst="rect">
          <a:avLst/>
        </a:prstGeom>
      </xdr:spPr>
    </xdr:pic>
    <xdr:clientData/>
  </xdr:twoCellAnchor>
  <xdr:twoCellAnchor editAs="oneCell">
    <xdr:from>
      <xdr:col>14</xdr:col>
      <xdr:colOff>38100</xdr:colOff>
      <xdr:row>14</xdr:row>
      <xdr:rowOff>83820</xdr:rowOff>
    </xdr:from>
    <xdr:to>
      <xdr:col>18</xdr:col>
      <xdr:colOff>525261</xdr:colOff>
      <xdr:row>25</xdr:row>
      <xdr:rowOff>19654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794FA9-1086-4880-8BF2-A99982223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05260" y="2644140"/>
          <a:ext cx="2925561" cy="19475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6A332-1DCD-4D9F-9589-869840DA24DC}">
  <dimension ref="A2:R36"/>
  <sheetViews>
    <sheetView tabSelected="1" topLeftCell="A7" workbookViewId="0">
      <selection activeCell="J28" sqref="J28"/>
    </sheetView>
  </sheetViews>
  <sheetFormatPr defaultRowHeight="14.4" x14ac:dyDescent="0.3"/>
  <cols>
    <col min="2" max="2" width="5.21875" customWidth="1"/>
    <col min="3" max="5" width="11.44140625" customWidth="1"/>
    <col min="6" max="6" width="16.88671875" customWidth="1"/>
    <col min="7" max="7" width="15.88671875" customWidth="1"/>
    <col min="8" max="8" width="16.109375" customWidth="1"/>
    <col min="9" max="9" width="13.21875" customWidth="1"/>
    <col min="10" max="11" width="11.44140625" customWidth="1"/>
    <col min="12" max="13" width="14.33203125" customWidth="1"/>
  </cols>
  <sheetData>
    <row r="2" spans="1:18" x14ac:dyDescent="0.3">
      <c r="A2" s="11" t="s">
        <v>9</v>
      </c>
      <c r="B2" s="1" t="s">
        <v>7</v>
      </c>
      <c r="C2" s="3">
        <v>1519248.598</v>
      </c>
      <c r="E2" s="13" t="s">
        <v>0</v>
      </c>
      <c r="F2" s="13" t="s">
        <v>38</v>
      </c>
      <c r="G2" s="13" t="s">
        <v>39</v>
      </c>
    </row>
    <row r="3" spans="1:18" x14ac:dyDescent="0.3">
      <c r="A3" s="11"/>
      <c r="B3" s="1" t="s">
        <v>8</v>
      </c>
      <c r="C3" s="4">
        <v>665530.21299999999</v>
      </c>
      <c r="E3" s="9" t="s">
        <v>30</v>
      </c>
      <c r="F3" s="8">
        <v>142.04175925999999</v>
      </c>
      <c r="G3" s="8">
        <v>2.9096771043269156E-4</v>
      </c>
    </row>
    <row r="4" spans="1:18" x14ac:dyDescent="0.3">
      <c r="A4" s="12" t="s">
        <v>6</v>
      </c>
      <c r="B4" s="2" t="s">
        <v>7</v>
      </c>
      <c r="C4" s="3">
        <v>1519282.156</v>
      </c>
      <c r="E4" s="9" t="s">
        <v>31</v>
      </c>
      <c r="F4" s="8">
        <v>87.457268499999998</v>
      </c>
      <c r="G4" s="8">
        <v>2.2915497537985481E-4</v>
      </c>
    </row>
    <row r="5" spans="1:18" x14ac:dyDescent="0.3">
      <c r="A5" s="12"/>
      <c r="B5" s="2" t="s">
        <v>8</v>
      </c>
      <c r="C5" s="4">
        <v>665580.85499999998</v>
      </c>
      <c r="E5" s="9" t="s">
        <v>32</v>
      </c>
      <c r="F5" s="8">
        <v>27.4122454</v>
      </c>
      <c r="G5" s="8">
        <v>3.6010067561007361E-4</v>
      </c>
    </row>
    <row r="6" spans="1:18" x14ac:dyDescent="0.3">
      <c r="E6" s="9" t="s">
        <v>33</v>
      </c>
      <c r="F6" s="8">
        <v>65.125972200000007</v>
      </c>
      <c r="G6" s="8">
        <v>2.8350575726244598E-4</v>
      </c>
    </row>
    <row r="7" spans="1:18" x14ac:dyDescent="0.3">
      <c r="A7" t="s">
        <v>10</v>
      </c>
      <c r="C7">
        <f>ATAN((C5-C3)/(C4-C2))</f>
        <v>0.98557857009485728</v>
      </c>
      <c r="D7" s="6">
        <f>C7*180/PI() +180</f>
        <v>236.46949244497389</v>
      </c>
    </row>
    <row r="9" spans="1:18" x14ac:dyDescent="0.3">
      <c r="E9" s="17" t="s">
        <v>11</v>
      </c>
      <c r="F9" s="17"/>
    </row>
    <row r="10" spans="1:18" x14ac:dyDescent="0.3">
      <c r="E10" s="14" t="s">
        <v>12</v>
      </c>
      <c r="F10" s="14" t="s">
        <v>13</v>
      </c>
      <c r="G10" s="14" t="s">
        <v>14</v>
      </c>
      <c r="H10" s="14" t="s">
        <v>15</v>
      </c>
      <c r="I10" s="14" t="s">
        <v>16</v>
      </c>
      <c r="J10" s="5" t="s">
        <v>17</v>
      </c>
      <c r="K10" s="5" t="s">
        <v>36</v>
      </c>
    </row>
    <row r="11" spans="1:18" x14ac:dyDescent="0.3">
      <c r="E11" s="9" t="s">
        <v>6</v>
      </c>
      <c r="F11" s="16"/>
      <c r="G11" s="16"/>
      <c r="H11" s="16"/>
      <c r="I11" s="10">
        <f>D7+F3-360</f>
        <v>18.511251704973915</v>
      </c>
      <c r="J11" s="7">
        <v>58.438000000000002</v>
      </c>
      <c r="K11">
        <v>5.773502691903314E-4</v>
      </c>
    </row>
    <row r="12" spans="1:18" x14ac:dyDescent="0.3">
      <c r="E12" s="9" t="s">
        <v>34</v>
      </c>
      <c r="F12" s="16">
        <v>87.457268499999998</v>
      </c>
      <c r="G12" s="16">
        <f>$F$16/3</f>
        <v>1.5046333333354294E-3</v>
      </c>
      <c r="H12" s="16">
        <f>F12+G12</f>
        <v>87.458773133333338</v>
      </c>
      <c r="I12" s="10">
        <f>I11+180+H12</f>
        <v>285.97002483830727</v>
      </c>
      <c r="J12" s="7">
        <v>115.161</v>
      </c>
      <c r="K12">
        <v>8.1649658093162463E-4</v>
      </c>
    </row>
    <row r="13" spans="1:18" x14ac:dyDescent="0.3">
      <c r="E13" s="9">
        <v>38</v>
      </c>
      <c r="F13" s="16">
        <v>27.4122454</v>
      </c>
      <c r="G13" s="16">
        <f t="shared" ref="G13:G14" si="0">$F$16/3</f>
        <v>1.5046333333354294E-3</v>
      </c>
      <c r="H13" s="16">
        <f t="shared" ref="H13:H14" si="1">F13+G13</f>
        <v>27.413750033333336</v>
      </c>
      <c r="I13" s="10">
        <f>I12-180+H13</f>
        <v>133.38377487164061</v>
      </c>
      <c r="J13" s="7">
        <v>126.80500000000001</v>
      </c>
      <c r="K13">
        <v>9.4280904158070347E-4</v>
      </c>
    </row>
    <row r="14" spans="1:18" x14ac:dyDescent="0.3">
      <c r="E14" s="9" t="s">
        <v>6</v>
      </c>
      <c r="F14" s="16">
        <v>65.125972200000007</v>
      </c>
      <c r="G14" s="16">
        <f t="shared" si="0"/>
        <v>1.5046333333354294E-3</v>
      </c>
      <c r="H14" s="16">
        <f t="shared" si="1"/>
        <v>65.127476833333347</v>
      </c>
      <c r="I14" s="10">
        <f>I13-180+H14</f>
        <v>18.511251704973958</v>
      </c>
      <c r="J14" s="7"/>
    </row>
    <row r="15" spans="1:18" x14ac:dyDescent="0.3">
      <c r="E15" s="19" t="s">
        <v>18</v>
      </c>
      <c r="F15" s="18">
        <f>SUM(F12:F14)</f>
        <v>179.99548609999999</v>
      </c>
      <c r="G15" s="18">
        <f>SUM(G12:G14)</f>
        <v>4.5139000000062879E-3</v>
      </c>
      <c r="H15" s="18">
        <f>SUM(H12:H14)</f>
        <v>180</v>
      </c>
      <c r="I15" s="7"/>
      <c r="J15" s="7"/>
    </row>
    <row r="16" spans="1:18" x14ac:dyDescent="0.3">
      <c r="E16" s="20" t="s">
        <v>28</v>
      </c>
      <c r="F16" s="21">
        <f>180-F15</f>
        <v>4.5139000000062879E-3</v>
      </c>
      <c r="R16" t="s">
        <v>37</v>
      </c>
    </row>
    <row r="18" spans="5:13" x14ac:dyDescent="0.3">
      <c r="H18" t="s">
        <v>26</v>
      </c>
      <c r="J18" t="s">
        <v>27</v>
      </c>
      <c r="L18" t="s">
        <v>29</v>
      </c>
    </row>
    <row r="19" spans="5:13" x14ac:dyDescent="0.3">
      <c r="E19" s="29" t="s">
        <v>12</v>
      </c>
      <c r="F19" s="29" t="s">
        <v>19</v>
      </c>
      <c r="G19" s="29" t="s">
        <v>16</v>
      </c>
      <c r="H19" s="29" t="s">
        <v>21</v>
      </c>
      <c r="I19" s="29" t="s">
        <v>22</v>
      </c>
      <c r="J19" s="29" t="s">
        <v>20</v>
      </c>
      <c r="K19" s="29" t="s">
        <v>23</v>
      </c>
      <c r="L19" s="29" t="s">
        <v>25</v>
      </c>
      <c r="M19" s="29" t="s">
        <v>24</v>
      </c>
    </row>
    <row r="20" spans="5:13" x14ac:dyDescent="0.3">
      <c r="E20" s="9" t="s">
        <v>6</v>
      </c>
      <c r="F20" s="8">
        <v>58.438000000000002</v>
      </c>
      <c r="G20" s="10">
        <f>I11</f>
        <v>18.511251704973915</v>
      </c>
      <c r="H20" s="8">
        <f>F20*COS(G20/180*PI())</f>
        <v>55.414495301868982</v>
      </c>
      <c r="I20" s="8">
        <f>-H25*F20/F25</f>
        <v>1.5322401085849651E-4</v>
      </c>
      <c r="J20" s="8">
        <f>F20*SIN(G20*PI()/180)</f>
        <v>18.553532128388419</v>
      </c>
      <c r="K20" s="8">
        <f>-$J$25*F20/$F$25</f>
        <v>9.6245348473490418E-4</v>
      </c>
      <c r="L20" s="30">
        <v>1519282.16</v>
      </c>
      <c r="M20" s="30">
        <v>665580.85499999998</v>
      </c>
    </row>
    <row r="21" spans="5:13" x14ac:dyDescent="0.3">
      <c r="E21" s="9" t="s">
        <v>34</v>
      </c>
      <c r="F21" s="8">
        <v>115.161</v>
      </c>
      <c r="G21" s="10">
        <f>I12</f>
        <v>285.97002483830727</v>
      </c>
      <c r="H21" s="8">
        <f>F21*COS(G21/180*PI())</f>
        <v>31.684754871196194</v>
      </c>
      <c r="I21" s="8">
        <f>-H25*F21/F25</f>
        <v>3.0195130419376632E-4</v>
      </c>
      <c r="J21" s="8">
        <f>F21*SIN(G21/180*PI())</f>
        <v>-110.7164496800372</v>
      </c>
      <c r="K21" s="8">
        <f t="shared" ref="K21:K22" si="2">-$J$25*F21/$F$25</f>
        <v>1.8966615174296909E-3</v>
      </c>
      <c r="L21" s="30">
        <f>L20+H20+I20</f>
        <v>1519337.5746485258</v>
      </c>
      <c r="M21" s="30">
        <f>M20+J20+K20</f>
        <v>665599.40949458175</v>
      </c>
    </row>
    <row r="22" spans="5:13" x14ac:dyDescent="0.3">
      <c r="E22" s="9">
        <v>38</v>
      </c>
      <c r="F22" s="8">
        <v>126.80500000000001</v>
      </c>
      <c r="G22" s="10">
        <f>I13</f>
        <v>133.38377487164061</v>
      </c>
      <c r="H22" s="8">
        <f>F22*COS(G22/180*PI())</f>
        <v>-87.100037830167707</v>
      </c>
      <c r="I22" s="8">
        <f>-H25*F22/F25</f>
        <v>3.3248178748265941E-4</v>
      </c>
      <c r="J22" s="8">
        <f>F22*SIN(G22/180*PI())</f>
        <v>92.157970002509032</v>
      </c>
      <c r="K22" s="8">
        <f t="shared" si="2"/>
        <v>2.0884341375784509E-3</v>
      </c>
      <c r="L22" s="30">
        <f>L21+H21+I21</f>
        <v>1519369.2597053484</v>
      </c>
      <c r="M22" s="30">
        <f>M21+J21+K21</f>
        <v>665488.69494156318</v>
      </c>
    </row>
    <row r="23" spans="5:13" x14ac:dyDescent="0.3">
      <c r="E23" s="9" t="s">
        <v>6</v>
      </c>
      <c r="F23" s="8"/>
      <c r="G23" s="8"/>
      <c r="H23" s="8"/>
      <c r="I23" s="8"/>
      <c r="J23" s="8"/>
      <c r="K23" s="8"/>
      <c r="L23" s="30">
        <f>L22+H22+I22</f>
        <v>1519282.16</v>
      </c>
      <c r="M23" s="30">
        <f>M22+J22+K22</f>
        <v>665580.85499999986</v>
      </c>
    </row>
    <row r="24" spans="5:13" x14ac:dyDescent="0.3">
      <c r="E24" s="8"/>
      <c r="F24" s="8"/>
      <c r="G24" s="8"/>
      <c r="H24" s="8"/>
      <c r="I24" s="8"/>
      <c r="J24" s="8"/>
      <c r="K24" s="8"/>
      <c r="L24" s="8"/>
      <c r="M24" s="8"/>
    </row>
    <row r="25" spans="5:13" x14ac:dyDescent="0.3">
      <c r="E25" s="9" t="s">
        <v>18</v>
      </c>
      <c r="F25" s="8">
        <f>SUM(F20:F22)</f>
        <v>300.404</v>
      </c>
      <c r="G25" s="8"/>
      <c r="H25" s="8">
        <f>SUM(H20:H22)</f>
        <v>-7.8765710253492216E-4</v>
      </c>
      <c r="I25" s="8">
        <f>SUM(I20:I22)</f>
        <v>7.8765710253492227E-4</v>
      </c>
      <c r="J25" s="8">
        <f t="shared" ref="J25:K25" si="3">SUM(J20:J22)</f>
        <v>-4.947549139743046E-3</v>
      </c>
      <c r="K25" s="8">
        <f t="shared" si="3"/>
        <v>4.947549139743046E-3</v>
      </c>
      <c r="L25" s="8"/>
      <c r="M25" s="8"/>
    </row>
    <row r="26" spans="5:13" x14ac:dyDescent="0.3">
      <c r="E26" s="26"/>
      <c r="F26" s="26"/>
      <c r="G26" s="26"/>
      <c r="H26" s="26"/>
      <c r="I26" s="26"/>
      <c r="J26" s="26"/>
      <c r="K26" s="26"/>
      <c r="L26" s="26"/>
      <c r="M26" s="26"/>
    </row>
    <row r="27" spans="5:13" x14ac:dyDescent="0.3">
      <c r="E27" s="26"/>
      <c r="F27" s="26"/>
      <c r="G27" s="26" t="s">
        <v>52</v>
      </c>
      <c r="H27" s="31">
        <f>(H25^2)+(J25^2)</f>
        <v>2.509864620134586E-5</v>
      </c>
      <c r="I27" s="26"/>
      <c r="J27" s="26"/>
      <c r="K27" s="26"/>
      <c r="L27" s="26"/>
      <c r="M27" s="26"/>
    </row>
    <row r="28" spans="5:13" x14ac:dyDescent="0.3">
      <c r="E28" s="26"/>
      <c r="F28" s="26"/>
      <c r="G28" s="26" t="s">
        <v>49</v>
      </c>
      <c r="H28" s="26">
        <f>H27/F25</f>
        <v>8.3549640488628182E-8</v>
      </c>
      <c r="I28" s="27" t="s">
        <v>51</v>
      </c>
      <c r="J28" s="28">
        <f>1/H28</f>
        <v>11968932.411338245</v>
      </c>
      <c r="K28" s="26"/>
      <c r="L28" s="26"/>
      <c r="M28" s="26"/>
    </row>
    <row r="30" spans="5:13" ht="16.8" customHeight="1" x14ac:dyDescent="0.3">
      <c r="F30" s="15" t="s">
        <v>44</v>
      </c>
      <c r="G30" s="15" t="s">
        <v>45</v>
      </c>
      <c r="H30" s="15" t="s">
        <v>48</v>
      </c>
    </row>
    <row r="31" spans="5:13" ht="16.8" customHeight="1" x14ac:dyDescent="0.3">
      <c r="F31" s="9" t="s">
        <v>43</v>
      </c>
      <c r="G31" s="8">
        <v>61.508000000000003</v>
      </c>
      <c r="H31" s="8">
        <v>1.258305739212153E-3</v>
      </c>
    </row>
    <row r="32" spans="5:13" ht="16.8" customHeight="1" x14ac:dyDescent="0.3">
      <c r="F32" s="9" t="s">
        <v>40</v>
      </c>
      <c r="G32" s="16">
        <v>58.438000000000002</v>
      </c>
      <c r="H32" s="8">
        <v>5.773502691903314E-4</v>
      </c>
    </row>
    <row r="33" spans="6:8" ht="16.8" customHeight="1" x14ac:dyDescent="0.3">
      <c r="F33" s="9" t="s">
        <v>41</v>
      </c>
      <c r="G33" s="16">
        <v>115.161</v>
      </c>
      <c r="H33" s="8">
        <v>8.1649658093162463E-4</v>
      </c>
    </row>
    <row r="34" spans="6:8" ht="16.8" customHeight="1" x14ac:dyDescent="0.3">
      <c r="F34" s="9" t="s">
        <v>42</v>
      </c>
      <c r="G34" s="16">
        <v>126.80500000000001</v>
      </c>
      <c r="H34" s="8">
        <v>9.4280904158070347E-4</v>
      </c>
    </row>
    <row r="35" spans="6:8" ht="16.8" customHeight="1" x14ac:dyDescent="0.3">
      <c r="F35" s="9" t="s">
        <v>46</v>
      </c>
      <c r="G35" s="8">
        <v>56.183999999999997</v>
      </c>
      <c r="H35" s="8">
        <v>6.87184270937547E-4</v>
      </c>
    </row>
    <row r="36" spans="6:8" ht="16.8" customHeight="1" x14ac:dyDescent="0.3">
      <c r="F36" s="9" t="s">
        <v>47</v>
      </c>
      <c r="G36" s="8">
        <v>105.93899999999999</v>
      </c>
      <c r="H36" s="8">
        <v>6.8718427093955798E-4</v>
      </c>
    </row>
  </sheetData>
  <mergeCells count="3">
    <mergeCell ref="A2:A3"/>
    <mergeCell ref="A4:A5"/>
    <mergeCell ref="E9:F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AAC14-093B-45DF-AC0B-37A5ACFED777}">
  <dimension ref="A2:M33"/>
  <sheetViews>
    <sheetView topLeftCell="B4" workbookViewId="0">
      <selection activeCell="J28" sqref="J28"/>
    </sheetView>
  </sheetViews>
  <sheetFormatPr defaultRowHeight="14.4" x14ac:dyDescent="0.3"/>
  <cols>
    <col min="2" max="2" width="5.21875" customWidth="1"/>
    <col min="3" max="5" width="11.44140625" customWidth="1"/>
    <col min="6" max="6" width="14.5546875" customWidth="1"/>
    <col min="7" max="7" width="15.88671875" customWidth="1"/>
    <col min="8" max="8" width="16.109375" customWidth="1"/>
    <col min="9" max="9" width="13.21875" customWidth="1"/>
    <col min="10" max="11" width="11.44140625" customWidth="1"/>
    <col min="12" max="13" width="14.33203125" customWidth="1"/>
  </cols>
  <sheetData>
    <row r="2" spans="1:11" x14ac:dyDescent="0.3">
      <c r="A2" s="11" t="s">
        <v>9</v>
      </c>
      <c r="B2" s="1" t="s">
        <v>7</v>
      </c>
      <c r="C2" s="3">
        <v>1519248.598</v>
      </c>
      <c r="E2" t="s">
        <v>0</v>
      </c>
      <c r="F2" t="s">
        <v>1</v>
      </c>
      <c r="G2" t="s">
        <v>35</v>
      </c>
    </row>
    <row r="3" spans="1:11" x14ac:dyDescent="0.3">
      <c r="A3" s="11"/>
      <c r="B3" s="1" t="s">
        <v>8</v>
      </c>
      <c r="C3" s="4">
        <v>665530.21299999999</v>
      </c>
      <c r="E3" t="s">
        <v>2</v>
      </c>
      <c r="F3">
        <v>76.913634299999998</v>
      </c>
      <c r="G3">
        <v>2.8538953716987563E-4</v>
      </c>
    </row>
    <row r="4" spans="1:11" x14ac:dyDescent="0.3">
      <c r="A4" s="12" t="s">
        <v>6</v>
      </c>
      <c r="B4" s="2" t="s">
        <v>7</v>
      </c>
      <c r="C4" s="3">
        <v>1519282.156</v>
      </c>
      <c r="E4" t="s">
        <v>3</v>
      </c>
      <c r="F4">
        <v>55.781990700000001</v>
      </c>
      <c r="G4">
        <v>1.3094570022519447E-4</v>
      </c>
    </row>
    <row r="5" spans="1:11" x14ac:dyDescent="0.3">
      <c r="A5" s="12"/>
      <c r="B5" s="2" t="s">
        <v>8</v>
      </c>
      <c r="C5" s="4">
        <v>665580.85499999998</v>
      </c>
      <c r="E5" t="s">
        <v>4</v>
      </c>
      <c r="F5">
        <v>98.209189800000004</v>
      </c>
      <c r="G5">
        <v>2.6795918756502684E-4</v>
      </c>
    </row>
    <row r="6" spans="1:11" x14ac:dyDescent="0.3">
      <c r="E6" t="s">
        <v>5</v>
      </c>
      <c r="F6">
        <v>26.008263899999999</v>
      </c>
      <c r="G6">
        <v>2.5983731852889685E-4</v>
      </c>
    </row>
    <row r="7" spans="1:11" x14ac:dyDescent="0.3">
      <c r="A7" t="s">
        <v>10</v>
      </c>
      <c r="C7">
        <f>ATAN((C5-C3)/(C4-C2))</f>
        <v>0.98557857009485728</v>
      </c>
      <c r="D7" s="6">
        <f>C7*180/PI() +180</f>
        <v>236.46949244497389</v>
      </c>
    </row>
    <row r="9" spans="1:11" x14ac:dyDescent="0.3">
      <c r="E9" s="17" t="s">
        <v>11</v>
      </c>
      <c r="F9" s="17"/>
    </row>
    <row r="10" spans="1:11" x14ac:dyDescent="0.3">
      <c r="E10" s="22" t="s">
        <v>12</v>
      </c>
      <c r="F10" s="22" t="s">
        <v>13</v>
      </c>
      <c r="G10" s="22" t="s">
        <v>14</v>
      </c>
      <c r="H10" s="22" t="s">
        <v>15</v>
      </c>
      <c r="I10" s="22" t="s">
        <v>16</v>
      </c>
      <c r="J10" s="5" t="s">
        <v>17</v>
      </c>
      <c r="K10" s="5" t="s">
        <v>36</v>
      </c>
    </row>
    <row r="11" spans="1:11" x14ac:dyDescent="0.3">
      <c r="E11" s="9" t="s">
        <v>6</v>
      </c>
      <c r="F11" s="16"/>
      <c r="G11" s="16"/>
      <c r="H11" s="16"/>
      <c r="I11" s="10">
        <f>D7+F3</f>
        <v>313.38312674497388</v>
      </c>
      <c r="J11" s="7">
        <v>126.804</v>
      </c>
      <c r="K11">
        <v>7.4535599250348896E-4</v>
      </c>
    </row>
    <row r="12" spans="1:11" x14ac:dyDescent="0.3">
      <c r="E12" s="9">
        <v>38</v>
      </c>
      <c r="F12" s="16">
        <v>55.781990700000001</v>
      </c>
      <c r="G12" s="16">
        <f>$F$16/3</f>
        <v>1.8519999999474143E-4</v>
      </c>
      <c r="H12" s="16">
        <f>F12+G12</f>
        <v>55.782175899999999</v>
      </c>
      <c r="I12" s="10">
        <f>I11-180+H12</f>
        <v>189.16530264497388</v>
      </c>
      <c r="J12" s="7">
        <v>56.183999999999997</v>
      </c>
      <c r="K12">
        <v>6.87184270937547E-4</v>
      </c>
    </row>
    <row r="13" spans="1:11" x14ac:dyDescent="0.3">
      <c r="E13" s="9">
        <v>28</v>
      </c>
      <c r="F13" s="16">
        <v>98.209189800000004</v>
      </c>
      <c r="G13" s="16">
        <f t="shared" ref="G13:G14" si="0">$F$16/3</f>
        <v>1.8519999999474143E-4</v>
      </c>
      <c r="H13" s="16">
        <f t="shared" ref="H13:H14" si="1">F13+G13</f>
        <v>98.209374999999994</v>
      </c>
      <c r="I13" s="10">
        <f>I12-180+H13</f>
        <v>107.37467764497387</v>
      </c>
      <c r="J13" s="7">
        <v>105.93899999999999</v>
      </c>
      <c r="K13">
        <v>6.8718427093955798E-4</v>
      </c>
    </row>
    <row r="14" spans="1:11" x14ac:dyDescent="0.3">
      <c r="E14" s="9" t="s">
        <v>6</v>
      </c>
      <c r="F14" s="16">
        <v>26.008263899999999</v>
      </c>
      <c r="G14" s="16">
        <f t="shared" si="0"/>
        <v>1.8519999999474143E-4</v>
      </c>
      <c r="H14" s="16">
        <f t="shared" si="1"/>
        <v>26.008449099999993</v>
      </c>
      <c r="I14" s="10">
        <f>I13+180+H14</f>
        <v>313.38312674497388</v>
      </c>
      <c r="J14" s="7"/>
    </row>
    <row r="15" spans="1:11" x14ac:dyDescent="0.3">
      <c r="E15" s="19" t="s">
        <v>18</v>
      </c>
      <c r="F15" s="23">
        <f>SUM(F12:F14)</f>
        <v>179.99944440000002</v>
      </c>
      <c r="G15" s="23">
        <f>SUM(G12:G14)</f>
        <v>5.5559999998422427E-4</v>
      </c>
      <c r="H15" s="23">
        <f>SUM(H12:H14)</f>
        <v>180</v>
      </c>
      <c r="I15" s="7"/>
      <c r="J15" s="7"/>
    </row>
    <row r="16" spans="1:11" x14ac:dyDescent="0.3">
      <c r="E16" s="20" t="s">
        <v>28</v>
      </c>
      <c r="F16" s="21">
        <f>180-F15</f>
        <v>5.5559999998422427E-4</v>
      </c>
    </row>
    <row r="18" spans="5:13" x14ac:dyDescent="0.3">
      <c r="H18" t="s">
        <v>26</v>
      </c>
      <c r="J18" t="s">
        <v>27</v>
      </c>
      <c r="L18" t="s">
        <v>29</v>
      </c>
    </row>
    <row r="19" spans="5:13" x14ac:dyDescent="0.3">
      <c r="E19" s="29" t="s">
        <v>12</v>
      </c>
      <c r="F19" s="29" t="s">
        <v>19</v>
      </c>
      <c r="G19" s="29" t="s">
        <v>16</v>
      </c>
      <c r="H19" s="29" t="s">
        <v>21</v>
      </c>
      <c r="I19" s="29" t="s">
        <v>22</v>
      </c>
      <c r="J19" s="29" t="s">
        <v>20</v>
      </c>
      <c r="K19" s="29" t="s">
        <v>23</v>
      </c>
      <c r="L19" s="29" t="s">
        <v>25</v>
      </c>
      <c r="M19" s="29" t="s">
        <v>24</v>
      </c>
    </row>
    <row r="20" spans="5:13" x14ac:dyDescent="0.3">
      <c r="E20" s="9" t="s">
        <v>6</v>
      </c>
      <c r="F20" s="8">
        <v>126.804</v>
      </c>
      <c r="G20" s="10">
        <v>313.38312674497388</v>
      </c>
      <c r="H20" s="8">
        <f>F20*COS(G20/180*PI())</f>
        <v>87.098308465261951</v>
      </c>
      <c r="I20" s="8">
        <f>-H25*F20/F25</f>
        <v>1.661749127456136E-3</v>
      </c>
      <c r="J20" s="8">
        <f>F20*SIN(G20*PI()/180)</f>
        <v>-92.158228490407083</v>
      </c>
      <c r="K20" s="8">
        <f>-$J$25*F20/$F$25</f>
        <v>9.4250198326849754E-4</v>
      </c>
      <c r="L20" s="30">
        <v>1519282.16</v>
      </c>
      <c r="M20" s="30">
        <v>665580.85499999998</v>
      </c>
    </row>
    <row r="21" spans="5:13" x14ac:dyDescent="0.3">
      <c r="E21" s="9">
        <v>38</v>
      </c>
      <c r="F21" s="8">
        <v>56.183999999999997</v>
      </c>
      <c r="G21" s="10">
        <v>189.16530264497388</v>
      </c>
      <c r="H21" s="8">
        <f>F21*COS(G21/180*PI())</f>
        <v>-55.466693557195207</v>
      </c>
      <c r="I21" s="8">
        <f>-H25*F21/F25</f>
        <v>7.3628365806280196E-4</v>
      </c>
      <c r="J21" s="8">
        <f>F21*SIN(G21/180*PI())</f>
        <v>-8.9491766007940647</v>
      </c>
      <c r="K21" s="8">
        <f t="shared" ref="K21:K22" si="2">-$J$25*F21/$F$25</f>
        <v>4.1760142762024279E-4</v>
      </c>
      <c r="L21" s="30">
        <f>L20+H20+I20</f>
        <v>1519369.2599702142</v>
      </c>
      <c r="M21" s="30">
        <f>M20+J20+K20</f>
        <v>665488.69771401153</v>
      </c>
    </row>
    <row r="22" spans="5:13" x14ac:dyDescent="0.3">
      <c r="E22" s="9">
        <v>28</v>
      </c>
      <c r="F22" s="8">
        <v>105.93899999999999</v>
      </c>
      <c r="G22" s="10">
        <v>107.37467764497387</v>
      </c>
      <c r="H22" s="8">
        <f>F22*COS(G22/180*PI())</f>
        <v>-31.635401257000126</v>
      </c>
      <c r="I22" s="8">
        <f>-H25*F22/F25</f>
        <v>1.3883161478626508E-3</v>
      </c>
      <c r="J22" s="8">
        <f>F22*SIN(G22/180*PI())</f>
        <v>101.10525757006207</v>
      </c>
      <c r="K22" s="8">
        <f t="shared" si="2"/>
        <v>7.8741772819060406E-4</v>
      </c>
      <c r="L22" s="30">
        <f>L21+H21+I21</f>
        <v>1519313.7940129407</v>
      </c>
      <c r="M22" s="30">
        <f>M21+J21+K21</f>
        <v>665479.74895501218</v>
      </c>
    </row>
    <row r="23" spans="5:13" x14ac:dyDescent="0.3">
      <c r="E23" s="9" t="s">
        <v>6</v>
      </c>
      <c r="F23" s="8"/>
      <c r="G23" s="8"/>
      <c r="H23" s="8"/>
      <c r="I23" s="8"/>
      <c r="J23" s="8"/>
      <c r="K23" s="8"/>
      <c r="L23" s="30">
        <f>L22+H22+I22</f>
        <v>1519282.1599999997</v>
      </c>
      <c r="M23" s="30">
        <f>M22+J22+K22</f>
        <v>665580.85499999998</v>
      </c>
    </row>
    <row r="24" spans="5:13" x14ac:dyDescent="0.3">
      <c r="E24" s="8"/>
      <c r="F24" s="8"/>
      <c r="G24" s="8"/>
      <c r="H24" s="8"/>
      <c r="I24" s="8"/>
      <c r="J24" s="8"/>
      <c r="K24" s="8"/>
      <c r="L24" s="8"/>
      <c r="M24" s="8"/>
    </row>
    <row r="25" spans="5:13" x14ac:dyDescent="0.3">
      <c r="E25" s="8" t="s">
        <v>18</v>
      </c>
      <c r="F25" s="8">
        <f>SUM(F20:F22)</f>
        <v>288.92700000000002</v>
      </c>
      <c r="G25" s="8"/>
      <c r="H25" s="8">
        <f>SUM(H20:H22)</f>
        <v>-3.7863489333815892E-3</v>
      </c>
      <c r="I25" s="8">
        <f>SUM(I20:I22)</f>
        <v>3.7863489333815892E-3</v>
      </c>
      <c r="J25" s="8">
        <f t="shared" ref="J25:K25" si="3">SUM(J20:J22)</f>
        <v>-2.1475211390793447E-3</v>
      </c>
      <c r="K25" s="8">
        <f t="shared" si="3"/>
        <v>2.1475211390793443E-3</v>
      </c>
      <c r="L25" s="8"/>
      <c r="M25" s="8"/>
    </row>
    <row r="27" spans="5:13" x14ac:dyDescent="0.3">
      <c r="G27" t="s">
        <v>50</v>
      </c>
      <c r="H27">
        <f>(H25^2)+(J25^2)</f>
        <v>1.8948285288112543E-5</v>
      </c>
    </row>
    <row r="28" spans="5:13" x14ac:dyDescent="0.3">
      <c r="G28" t="s">
        <v>49</v>
      </c>
      <c r="H28">
        <f>H27/F25</f>
        <v>6.5581566582951896E-8</v>
      </c>
      <c r="I28" s="24" t="s">
        <v>51</v>
      </c>
      <c r="J28" s="25">
        <f>1/H28</f>
        <v>15248187.137084229</v>
      </c>
    </row>
    <row r="31" spans="5:13" x14ac:dyDescent="0.3">
      <c r="F31" s="14" t="s">
        <v>44</v>
      </c>
      <c r="G31" s="14" t="s">
        <v>45</v>
      </c>
      <c r="H31" s="14" t="s">
        <v>36</v>
      </c>
    </row>
    <row r="32" spans="5:13" x14ac:dyDescent="0.3">
      <c r="F32" s="5" t="s">
        <v>46</v>
      </c>
      <c r="G32">
        <v>56.183999999999997</v>
      </c>
      <c r="H32">
        <v>6.87184270937547E-4</v>
      </c>
    </row>
    <row r="33" spans="6:8" x14ac:dyDescent="0.3">
      <c r="F33" s="5" t="s">
        <v>47</v>
      </c>
      <c r="G33">
        <v>105.93899999999999</v>
      </c>
      <c r="H33">
        <v>6.8718427093955798E-4</v>
      </c>
    </row>
  </sheetData>
  <mergeCells count="3">
    <mergeCell ref="A2:A3"/>
    <mergeCell ref="A4:A5"/>
    <mergeCell ref="E9:F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D7DC8-B74C-4347-ACE5-726E61A00767}">
  <dimension ref="A1:L9"/>
  <sheetViews>
    <sheetView workbookViewId="0">
      <selection activeCell="J25" sqref="J25"/>
    </sheetView>
  </sheetViews>
  <sheetFormatPr defaultRowHeight="14.4" x14ac:dyDescent="0.3"/>
  <cols>
    <col min="1" max="1" width="10.109375" customWidth="1"/>
    <col min="2" max="3" width="17.77734375" customWidth="1"/>
    <col min="6" max="12" width="14.44140625" customWidth="1"/>
  </cols>
  <sheetData>
    <row r="1" spans="1:12" x14ac:dyDescent="0.3">
      <c r="A1" s="13" t="s">
        <v>0</v>
      </c>
      <c r="B1" s="13" t="s">
        <v>38</v>
      </c>
      <c r="C1" s="13" t="s">
        <v>39</v>
      </c>
    </row>
    <row r="2" spans="1:12" x14ac:dyDescent="0.3">
      <c r="A2" s="9" t="s">
        <v>30</v>
      </c>
      <c r="B2" s="8">
        <v>142.04175925999999</v>
      </c>
      <c r="C2" s="8">
        <v>2.9096771043269156E-4</v>
      </c>
    </row>
    <row r="3" spans="1:12" x14ac:dyDescent="0.3">
      <c r="A3" s="9" t="s">
        <v>31</v>
      </c>
      <c r="B3" s="8">
        <v>87.457268499999998</v>
      </c>
      <c r="C3" s="8">
        <v>2.2915497537985481E-4</v>
      </c>
    </row>
    <row r="4" spans="1:12" x14ac:dyDescent="0.3">
      <c r="A4" s="9" t="s">
        <v>32</v>
      </c>
      <c r="B4" s="8">
        <v>27.4122454</v>
      </c>
      <c r="C4" s="8">
        <v>3.6010067561007361E-4</v>
      </c>
      <c r="F4" s="32" t="s">
        <v>12</v>
      </c>
      <c r="G4" s="33" t="s">
        <v>53</v>
      </c>
      <c r="H4" s="33"/>
      <c r="I4" s="34" t="s">
        <v>11</v>
      </c>
      <c r="J4" s="34"/>
      <c r="K4" s="35" t="s">
        <v>54</v>
      </c>
      <c r="L4" s="35"/>
    </row>
    <row r="5" spans="1:12" x14ac:dyDescent="0.3">
      <c r="A5" s="9" t="s">
        <v>33</v>
      </c>
      <c r="B5" s="8">
        <v>65.125972200000007</v>
      </c>
      <c r="C5" s="8">
        <v>2.8350575726244598E-4</v>
      </c>
      <c r="F5" s="32"/>
      <c r="G5" s="36" t="s">
        <v>55</v>
      </c>
      <c r="H5" s="36" t="s">
        <v>56</v>
      </c>
      <c r="I5" s="29" t="s">
        <v>55</v>
      </c>
      <c r="J5" s="29" t="s">
        <v>56</v>
      </c>
      <c r="K5" s="20" t="s">
        <v>57</v>
      </c>
      <c r="L5" s="20" t="s">
        <v>58</v>
      </c>
    </row>
    <row r="6" spans="1:12" x14ac:dyDescent="0.3">
      <c r="A6" s="8" t="s">
        <v>2</v>
      </c>
      <c r="B6" s="8">
        <v>76.913634299999998</v>
      </c>
      <c r="C6" s="8">
        <v>2.8538953716987563E-4</v>
      </c>
      <c r="F6" s="37">
        <v>38</v>
      </c>
      <c r="G6" s="8">
        <v>665488.69799999997</v>
      </c>
      <c r="H6" s="8">
        <v>1519369.2560000001</v>
      </c>
      <c r="I6" s="30">
        <v>665488.6949</v>
      </c>
      <c r="J6" s="30">
        <v>1519369.26</v>
      </c>
      <c r="K6" s="30">
        <f>ABS(G6-I6)</f>
        <v>3.0999999726191163E-3</v>
      </c>
      <c r="L6" s="30">
        <f>ABS(H6-J6)</f>
        <v>3.9999999571591616E-3</v>
      </c>
    </row>
    <row r="7" spans="1:12" x14ac:dyDescent="0.3">
      <c r="A7" s="8" t="s">
        <v>3</v>
      </c>
      <c r="B7" s="8">
        <v>55.781990700000001</v>
      </c>
      <c r="C7" s="8">
        <v>1.3094570022519447E-4</v>
      </c>
      <c r="F7" s="37">
        <v>28</v>
      </c>
      <c r="G7" s="8">
        <v>665479.74899999995</v>
      </c>
      <c r="H7" s="8">
        <v>1519313.791</v>
      </c>
      <c r="I7" s="30">
        <v>665479.74899999995</v>
      </c>
      <c r="J7" s="30">
        <v>1519313.794</v>
      </c>
      <c r="K7" s="30">
        <f t="shared" ref="K7:L8" si="0">ABS(G7-I7)</f>
        <v>0</v>
      </c>
      <c r="L7" s="30">
        <f t="shared" si="0"/>
        <v>3.0000000260770321E-3</v>
      </c>
    </row>
    <row r="8" spans="1:12" x14ac:dyDescent="0.3">
      <c r="A8" s="8" t="s">
        <v>4</v>
      </c>
      <c r="B8" s="8">
        <v>98.209189800000004</v>
      </c>
      <c r="C8" s="8">
        <v>2.6795918756502684E-4</v>
      </c>
      <c r="F8" s="37" t="s">
        <v>34</v>
      </c>
      <c r="G8" s="8">
        <v>665599.40899999999</v>
      </c>
      <c r="H8" s="8">
        <v>1519337.571</v>
      </c>
      <c r="I8" s="30">
        <v>665599.40949999995</v>
      </c>
      <c r="J8" s="8">
        <v>1519337.575</v>
      </c>
      <c r="K8" s="30">
        <f t="shared" si="0"/>
        <v>4.9999996554106474E-4</v>
      </c>
      <c r="L8" s="30">
        <f t="shared" si="0"/>
        <v>3.9999999571591616E-3</v>
      </c>
    </row>
    <row r="9" spans="1:12" x14ac:dyDescent="0.3">
      <c r="A9" s="8" t="s">
        <v>5</v>
      </c>
      <c r="B9" s="8">
        <v>26.008263899999999</v>
      </c>
      <c r="C9" s="8">
        <v>2.5983731852889685E-4</v>
      </c>
    </row>
  </sheetData>
  <mergeCells count="4">
    <mergeCell ref="F4:F5"/>
    <mergeCell ref="G4:H4"/>
    <mergeCell ref="I4:J4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party3</vt:lpstr>
      <vt:lpstr>party4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2020-11-08T08:20:45Z</dcterms:created>
  <dcterms:modified xsi:type="dcterms:W3CDTF">2020-11-09T15:30:54Z</dcterms:modified>
</cp:coreProperties>
</file>