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Survey\Geodetic Survey\data\"/>
    </mc:Choice>
  </mc:AlternateContent>
  <xr:revisionPtr revIDLastSave="0" documentId="13_ncr:1_{482C7247-63C7-4C08-AFC2-922698A34022}" xr6:coauthVersionLast="45" xr6:coauthVersionMax="45" xr10:uidLastSave="{00000000-0000-0000-0000-000000000000}"/>
  <bookViews>
    <workbookView xWindow="-108" yWindow="-108" windowWidth="23256" windowHeight="12576" xr2:uid="{DD1FA958-0A1A-4BE9-B456-641965609168}"/>
  </bookViews>
  <sheets>
    <sheet name="ภาคสนาม (party3)" sheetId="5" r:id="rId1"/>
    <sheet name="ภาคสนาม (party4)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10" i="5" l="1"/>
  <c r="AH57" i="1" l="1"/>
  <c r="AH56" i="1"/>
  <c r="AH40" i="1"/>
  <c r="AH39" i="1"/>
  <c r="AH23" i="1"/>
  <c r="AH22" i="1"/>
  <c r="AH5" i="1"/>
  <c r="AH4" i="1"/>
  <c r="AI59" i="5"/>
  <c r="AI58" i="5"/>
  <c r="AI41" i="5"/>
  <c r="AI40" i="5"/>
  <c r="AI25" i="5"/>
  <c r="AI24" i="5"/>
  <c r="AI9" i="5"/>
  <c r="AI8" i="5"/>
  <c r="X32" i="1" l="1"/>
  <c r="R67" i="1" l="1"/>
  <c r="R66" i="1"/>
  <c r="R50" i="1"/>
  <c r="R49" i="1"/>
  <c r="R33" i="1"/>
  <c r="R32" i="1"/>
  <c r="R16" i="1"/>
  <c r="R15" i="1"/>
  <c r="R67" i="5"/>
  <c r="R66" i="5"/>
  <c r="R50" i="5"/>
  <c r="R49" i="5"/>
  <c r="R33" i="5"/>
  <c r="R32" i="5"/>
  <c r="R16" i="5"/>
  <c r="R15" i="5"/>
  <c r="Z67" i="5" l="1"/>
  <c r="Z66" i="5"/>
  <c r="Z50" i="5"/>
  <c r="Z49" i="5"/>
  <c r="Z33" i="5"/>
  <c r="Z32" i="5"/>
  <c r="Z16" i="5"/>
  <c r="Z15" i="5"/>
  <c r="Z67" i="1"/>
  <c r="Z66" i="1"/>
  <c r="Z50" i="1"/>
  <c r="Z49" i="1"/>
  <c r="Z33" i="1"/>
  <c r="Z32" i="1"/>
  <c r="Z16" i="1"/>
  <c r="Z15" i="1"/>
  <c r="T4" i="5" l="1"/>
  <c r="T5" i="5"/>
  <c r="T8" i="5"/>
  <c r="T9" i="5"/>
  <c r="T10" i="5"/>
  <c r="T12" i="5"/>
  <c r="T13" i="5"/>
  <c r="T14" i="5"/>
  <c r="T55" i="5"/>
  <c r="T54" i="5"/>
  <c r="T56" i="5"/>
  <c r="T57" i="5"/>
  <c r="T63" i="5"/>
  <c r="U63" i="5" s="1"/>
  <c r="V63" i="5" s="1"/>
  <c r="T62" i="5"/>
  <c r="T64" i="5"/>
  <c r="T65" i="5"/>
  <c r="T59" i="5"/>
  <c r="T58" i="5"/>
  <c r="T60" i="5"/>
  <c r="T61" i="5"/>
  <c r="T38" i="5"/>
  <c r="T37" i="5"/>
  <c r="T39" i="5"/>
  <c r="T40" i="5"/>
  <c r="T46" i="5"/>
  <c r="T45" i="5"/>
  <c r="T47" i="5"/>
  <c r="T48" i="5"/>
  <c r="T42" i="5"/>
  <c r="T41" i="5"/>
  <c r="T43" i="5"/>
  <c r="T44" i="5"/>
  <c r="T21" i="5"/>
  <c r="T20" i="5"/>
  <c r="T22" i="5"/>
  <c r="T23" i="5"/>
  <c r="T29" i="5"/>
  <c r="T28" i="5"/>
  <c r="T30" i="5"/>
  <c r="T31" i="5"/>
  <c r="T25" i="5"/>
  <c r="T24" i="5"/>
  <c r="T26" i="5"/>
  <c r="T27" i="5"/>
  <c r="T3" i="5"/>
  <c r="T6" i="5"/>
  <c r="T11" i="5"/>
  <c r="T7" i="5"/>
  <c r="U8" i="5" s="1"/>
  <c r="V8" i="5" s="1"/>
  <c r="T56" i="1"/>
  <c r="T57" i="1"/>
  <c r="T47" i="1"/>
  <c r="T48" i="1"/>
  <c r="T43" i="1"/>
  <c r="T44" i="1"/>
  <c r="T55" i="1"/>
  <c r="T54" i="1"/>
  <c r="T63" i="1"/>
  <c r="T62" i="1"/>
  <c r="T65" i="1"/>
  <c r="T64" i="1"/>
  <c r="T59" i="1"/>
  <c r="T58" i="1"/>
  <c r="T61" i="1"/>
  <c r="T60" i="1"/>
  <c r="T40" i="1"/>
  <c r="T39" i="1"/>
  <c r="T38" i="1"/>
  <c r="U38" i="1" s="1"/>
  <c r="V38" i="1" s="1"/>
  <c r="T37" i="1"/>
  <c r="T46" i="1"/>
  <c r="T45" i="1"/>
  <c r="T42" i="1"/>
  <c r="T41" i="1"/>
  <c r="T5" i="1"/>
  <c r="T6" i="1"/>
  <c r="T21" i="1"/>
  <c r="U21" i="1" s="1"/>
  <c r="V21" i="1" s="1"/>
  <c r="T20" i="1"/>
  <c r="T22" i="1"/>
  <c r="T23" i="1"/>
  <c r="T29" i="1"/>
  <c r="T28" i="1"/>
  <c r="T30" i="1"/>
  <c r="T31" i="1"/>
  <c r="T25" i="1"/>
  <c r="T24" i="1"/>
  <c r="T26" i="1"/>
  <c r="T27" i="1"/>
  <c r="T4" i="1"/>
  <c r="T3" i="1"/>
  <c r="T8" i="1"/>
  <c r="T7" i="1"/>
  <c r="T9" i="1"/>
  <c r="T10" i="1"/>
  <c r="T12" i="1"/>
  <c r="T11" i="1"/>
  <c r="T13" i="1"/>
  <c r="T14" i="1"/>
  <c r="U59" i="5" l="1"/>
  <c r="V59" i="5" s="1"/>
  <c r="H59" i="5" s="1"/>
  <c r="I59" i="5" s="1"/>
  <c r="U6" i="1"/>
  <c r="V6" i="1" s="1"/>
  <c r="H6" i="1" s="1"/>
  <c r="I6" i="1" s="1"/>
  <c r="U63" i="1"/>
  <c r="V63" i="1" s="1"/>
  <c r="U14" i="1"/>
  <c r="V14" i="1" s="1"/>
  <c r="U42" i="1"/>
  <c r="V42" i="1" s="1"/>
  <c r="U29" i="5"/>
  <c r="V29" i="5" s="1"/>
  <c r="H29" i="5" s="1"/>
  <c r="I29" i="5" s="1"/>
  <c r="U38" i="5"/>
  <c r="V38" i="5" s="1"/>
  <c r="U23" i="5"/>
  <c r="V23" i="5" s="1"/>
  <c r="H23" i="5" s="1"/>
  <c r="I23" i="5" s="1"/>
  <c r="U25" i="5"/>
  <c r="V25" i="5" s="1"/>
  <c r="U65" i="5"/>
  <c r="V65" i="5" s="1"/>
  <c r="H65" i="5" s="1"/>
  <c r="I65" i="5" s="1"/>
  <c r="J65" i="5" s="1"/>
  <c r="U14" i="5"/>
  <c r="V14" i="5" s="1"/>
  <c r="U27" i="5"/>
  <c r="V27" i="5" s="1"/>
  <c r="U48" i="5"/>
  <c r="V48" i="5" s="1"/>
  <c r="H48" i="5" s="1"/>
  <c r="I48" i="5" s="1"/>
  <c r="U31" i="5"/>
  <c r="V31" i="5" s="1"/>
  <c r="H31" i="5" s="1"/>
  <c r="U21" i="5"/>
  <c r="V21" i="5" s="1"/>
  <c r="H21" i="5" s="1"/>
  <c r="I21" i="5" s="1"/>
  <c r="U57" i="5"/>
  <c r="V57" i="5" s="1"/>
  <c r="H57" i="5" s="1"/>
  <c r="U55" i="5"/>
  <c r="V55" i="5" s="1"/>
  <c r="H55" i="5" s="1"/>
  <c r="I55" i="5" s="1"/>
  <c r="U44" i="5"/>
  <c r="V44" i="5" s="1"/>
  <c r="H44" i="5" s="1"/>
  <c r="I44" i="5" s="1"/>
  <c r="U40" i="5"/>
  <c r="V40" i="5" s="1"/>
  <c r="U12" i="1"/>
  <c r="V12" i="1" s="1"/>
  <c r="W13" i="1" s="1"/>
  <c r="U57" i="1"/>
  <c r="V57" i="1" s="1"/>
  <c r="U61" i="1"/>
  <c r="V61" i="1" s="1"/>
  <c r="H61" i="1" s="1"/>
  <c r="U23" i="1"/>
  <c r="V23" i="1" s="1"/>
  <c r="H23" i="1" s="1"/>
  <c r="U65" i="1"/>
  <c r="V65" i="1" s="1"/>
  <c r="H65" i="1" s="1"/>
  <c r="I65" i="1" s="1"/>
  <c r="J65" i="1" s="1"/>
  <c r="U55" i="1"/>
  <c r="V55" i="1" s="1"/>
  <c r="H55" i="1" s="1"/>
  <c r="U46" i="1"/>
  <c r="V46" i="1" s="1"/>
  <c r="H46" i="1" s="1"/>
  <c r="I46" i="1" s="1"/>
  <c r="U4" i="1"/>
  <c r="V4" i="1" s="1"/>
  <c r="W5" i="1" s="1"/>
  <c r="U29" i="1"/>
  <c r="V29" i="1" s="1"/>
  <c r="U40" i="1"/>
  <c r="V40" i="1" s="1"/>
  <c r="W39" i="1" s="1"/>
  <c r="U8" i="1"/>
  <c r="V8" i="1" s="1"/>
  <c r="H8" i="1" s="1"/>
  <c r="U44" i="1"/>
  <c r="V44" i="1" s="1"/>
  <c r="U48" i="1"/>
  <c r="V48" i="1" s="1"/>
  <c r="H48" i="1" s="1"/>
  <c r="I48" i="1" s="1"/>
  <c r="U31" i="1"/>
  <c r="V31" i="1" s="1"/>
  <c r="H31" i="1" s="1"/>
  <c r="I31" i="1" s="1"/>
  <c r="J31" i="1" s="1"/>
  <c r="U10" i="1"/>
  <c r="V10" i="1" s="1"/>
  <c r="H10" i="1" s="1"/>
  <c r="U27" i="1"/>
  <c r="V27" i="1" s="1"/>
  <c r="H27" i="1" s="1"/>
  <c r="U25" i="1"/>
  <c r="V25" i="1" s="1"/>
  <c r="H25" i="1" s="1"/>
  <c r="U59" i="1"/>
  <c r="V59" i="1" s="1"/>
  <c r="U4" i="5"/>
  <c r="V4" i="5" s="1"/>
  <c r="H4" i="5" s="1"/>
  <c r="U46" i="5"/>
  <c r="V46" i="5" s="1"/>
  <c r="H46" i="5" s="1"/>
  <c r="U61" i="5"/>
  <c r="V61" i="5" s="1"/>
  <c r="H61" i="5" s="1"/>
  <c r="U12" i="5"/>
  <c r="V12" i="5" s="1"/>
  <c r="H12" i="5" s="1"/>
  <c r="U42" i="5"/>
  <c r="V42" i="5" s="1"/>
  <c r="H42" i="5" s="1"/>
  <c r="U10" i="5"/>
  <c r="V10" i="5" s="1"/>
  <c r="W9" i="5" s="1"/>
  <c r="U6" i="5"/>
  <c r="V6" i="5" s="1"/>
  <c r="H27" i="5"/>
  <c r="I27" i="5" s="1"/>
  <c r="H8" i="5"/>
  <c r="I8" i="5" s="1"/>
  <c r="H63" i="5"/>
  <c r="I63" i="5" s="1"/>
  <c r="H38" i="5"/>
  <c r="I38" i="5" s="1"/>
  <c r="H14" i="5"/>
  <c r="I14" i="5" s="1"/>
  <c r="H21" i="1"/>
  <c r="I21" i="1" s="1"/>
  <c r="J21" i="1" s="1"/>
  <c r="H14" i="1"/>
  <c r="I14" i="1" s="1"/>
  <c r="H12" i="1"/>
  <c r="H38" i="1"/>
  <c r="I38" i="1" s="1"/>
  <c r="H29" i="1"/>
  <c r="I29" i="1" s="1"/>
  <c r="J29" i="1" s="1"/>
  <c r="H63" i="1"/>
  <c r="W64" i="1"/>
  <c r="J6" i="1"/>
  <c r="H42" i="1"/>
  <c r="I42" i="1" s="1"/>
  <c r="W60" i="5" l="1"/>
  <c r="K60" i="5" s="1"/>
  <c r="L60" i="5" s="1"/>
  <c r="W26" i="5"/>
  <c r="K26" i="5" s="1"/>
  <c r="W30" i="5"/>
  <c r="H25" i="5"/>
  <c r="I25" i="5" s="1"/>
  <c r="W39" i="5"/>
  <c r="K39" i="5" s="1"/>
  <c r="L39" i="5" s="1"/>
  <c r="W56" i="1"/>
  <c r="W30" i="1"/>
  <c r="W47" i="1"/>
  <c r="K47" i="1" s="1"/>
  <c r="H40" i="1"/>
  <c r="I40" i="1" s="1"/>
  <c r="J40" i="1" s="1"/>
  <c r="I61" i="1"/>
  <c r="J61" i="1" s="1"/>
  <c r="W60" i="1"/>
  <c r="X62" i="1" s="1"/>
  <c r="H59" i="1"/>
  <c r="I59" i="1" s="1"/>
  <c r="J59" i="1" s="1"/>
  <c r="W9" i="1"/>
  <c r="X11" i="1" s="1"/>
  <c r="W5" i="5"/>
  <c r="K5" i="5" s="1"/>
  <c r="L5" i="5" s="1"/>
  <c r="W22" i="5"/>
  <c r="H40" i="5"/>
  <c r="I40" i="5" s="1"/>
  <c r="J40" i="5" s="1"/>
  <c r="I46" i="5"/>
  <c r="J46" i="5" s="1"/>
  <c r="W64" i="5"/>
  <c r="K64" i="5" s="1"/>
  <c r="L64" i="5" s="1"/>
  <c r="M64" i="5" s="1"/>
  <c r="W56" i="5"/>
  <c r="J25" i="5"/>
  <c r="H6" i="5"/>
  <c r="I6" i="5" s="1"/>
  <c r="J6" i="5" s="1"/>
  <c r="W43" i="5"/>
  <c r="K43" i="5" s="1"/>
  <c r="L43" i="5" s="1"/>
  <c r="M43" i="5" s="1"/>
  <c r="H10" i="5"/>
  <c r="I10" i="5" s="1"/>
  <c r="J63" i="5"/>
  <c r="W47" i="5"/>
  <c r="I57" i="5"/>
  <c r="J57" i="5" s="1"/>
  <c r="H57" i="1"/>
  <c r="I57" i="1" s="1"/>
  <c r="J57" i="1" s="1"/>
  <c r="W22" i="1"/>
  <c r="K22" i="1" s="1"/>
  <c r="L22" i="1" s="1"/>
  <c r="H4" i="1"/>
  <c r="I4" i="1" s="1"/>
  <c r="J4" i="1" s="1"/>
  <c r="J38" i="1"/>
  <c r="I23" i="1"/>
  <c r="J23" i="1" s="1"/>
  <c r="I10" i="1"/>
  <c r="J10" i="1" s="1"/>
  <c r="I25" i="1"/>
  <c r="J25" i="1" s="1"/>
  <c r="W43" i="1"/>
  <c r="I63" i="1"/>
  <c r="J63" i="1" s="1"/>
  <c r="H44" i="1"/>
  <c r="I44" i="1" s="1"/>
  <c r="J44" i="1" s="1"/>
  <c r="I27" i="1"/>
  <c r="J27" i="1" s="1"/>
  <c r="J48" i="1"/>
  <c r="W26" i="1"/>
  <c r="I4" i="5"/>
  <c r="J4" i="5" s="1"/>
  <c r="J55" i="5"/>
  <c r="W13" i="5"/>
  <c r="I12" i="5"/>
  <c r="J12" i="5" s="1"/>
  <c r="J14" i="5"/>
  <c r="I42" i="5"/>
  <c r="J42" i="5" s="1"/>
  <c r="J38" i="5"/>
  <c r="J48" i="5"/>
  <c r="J29" i="5"/>
  <c r="J59" i="5"/>
  <c r="I31" i="5"/>
  <c r="J31" i="5" s="1"/>
  <c r="J44" i="5"/>
  <c r="J23" i="5"/>
  <c r="K30" i="5"/>
  <c r="L30" i="5" s="1"/>
  <c r="J27" i="5"/>
  <c r="X7" i="5"/>
  <c r="J8" i="5"/>
  <c r="I61" i="5"/>
  <c r="J61" i="5" s="1"/>
  <c r="J21" i="5"/>
  <c r="K56" i="5"/>
  <c r="L56" i="5" s="1"/>
  <c r="K9" i="5"/>
  <c r="L9" i="5" s="1"/>
  <c r="K9" i="1"/>
  <c r="L9" i="1" s="1"/>
  <c r="M9" i="1" s="1"/>
  <c r="K56" i="1"/>
  <c r="L56" i="1" s="1"/>
  <c r="M56" i="1" s="1"/>
  <c r="K64" i="1"/>
  <c r="L64" i="1" s="1"/>
  <c r="M64" i="1" s="1"/>
  <c r="K30" i="1"/>
  <c r="L30" i="1" s="1"/>
  <c r="I55" i="1"/>
  <c r="J55" i="1" s="1"/>
  <c r="J46" i="1"/>
  <c r="K5" i="1"/>
  <c r="K39" i="1"/>
  <c r="L39" i="1" s="1"/>
  <c r="M39" i="1" s="1"/>
  <c r="I12" i="1"/>
  <c r="J12" i="1" s="1"/>
  <c r="J42" i="1"/>
  <c r="I8" i="1"/>
  <c r="J8" i="1" s="1"/>
  <c r="J14" i="1"/>
  <c r="K13" i="1"/>
  <c r="L13" i="1" s="1"/>
  <c r="X58" i="5" l="1"/>
  <c r="X24" i="5"/>
  <c r="N24" i="5" s="1"/>
  <c r="O24" i="5" s="1"/>
  <c r="X41" i="5"/>
  <c r="X45" i="5"/>
  <c r="N45" i="5" s="1"/>
  <c r="X11" i="5"/>
  <c r="N11" i="5" s="1"/>
  <c r="X49" i="5"/>
  <c r="X32" i="5"/>
  <c r="K22" i="5"/>
  <c r="L22" i="5" s="1"/>
  <c r="M22" i="5" s="1"/>
  <c r="X28" i="5"/>
  <c r="N28" i="5" s="1"/>
  <c r="O28" i="5" s="1"/>
  <c r="X62" i="5"/>
  <c r="N62" i="5" s="1"/>
  <c r="O62" i="5" s="1"/>
  <c r="P62" i="5" s="1"/>
  <c r="K47" i="5"/>
  <c r="X66" i="5"/>
  <c r="N66" i="5" s="1"/>
  <c r="O66" i="5" s="1"/>
  <c r="P66" i="5" s="1"/>
  <c r="X15" i="1"/>
  <c r="X7" i="1"/>
  <c r="X28" i="1"/>
  <c r="N28" i="1" s="1"/>
  <c r="X49" i="1"/>
  <c r="N49" i="1" s="1"/>
  <c r="O49" i="1" s="1"/>
  <c r="P49" i="1" s="1"/>
  <c r="K60" i="1"/>
  <c r="L60" i="1" s="1"/>
  <c r="M60" i="1" s="1"/>
  <c r="X58" i="1"/>
  <c r="X66" i="1"/>
  <c r="N66" i="1" s="1"/>
  <c r="O66" i="1" s="1"/>
  <c r="P66" i="1" s="1"/>
  <c r="X15" i="5"/>
  <c r="N15" i="5" s="1"/>
  <c r="O15" i="5" s="1"/>
  <c r="P15" i="5" s="1"/>
  <c r="K13" i="5"/>
  <c r="L13" i="5" s="1"/>
  <c r="N49" i="5"/>
  <c r="O49" i="5" s="1"/>
  <c r="P49" i="5" s="1"/>
  <c r="N32" i="5"/>
  <c r="O32" i="5" s="1"/>
  <c r="P32" i="5" s="1"/>
  <c r="M9" i="5"/>
  <c r="AD9" i="5" s="1"/>
  <c r="J10" i="5"/>
  <c r="X41" i="1"/>
  <c r="N41" i="1" s="1"/>
  <c r="K26" i="1"/>
  <c r="L26" i="1" s="1"/>
  <c r="N32" i="1"/>
  <c r="O32" i="1" s="1"/>
  <c r="X24" i="1"/>
  <c r="N24" i="1" s="1"/>
  <c r="O24" i="1" s="1"/>
  <c r="X45" i="1"/>
  <c r="K43" i="1"/>
  <c r="L43" i="1" s="1"/>
  <c r="L47" i="1"/>
  <c r="M47" i="1" s="1"/>
  <c r="M30" i="1"/>
  <c r="M13" i="1"/>
  <c r="N15" i="1"/>
  <c r="O15" i="1" s="1"/>
  <c r="P15" i="1" s="1"/>
  <c r="M30" i="5"/>
  <c r="AD30" i="5" s="1"/>
  <c r="L47" i="5"/>
  <c r="M47" i="5" s="1"/>
  <c r="AD47" i="5" s="1"/>
  <c r="M60" i="5"/>
  <c r="AD60" i="5" s="1"/>
  <c r="N41" i="5"/>
  <c r="O41" i="5" s="1"/>
  <c r="M5" i="5"/>
  <c r="N58" i="5"/>
  <c r="O58" i="5" s="1"/>
  <c r="AD43" i="5"/>
  <c r="N7" i="5"/>
  <c r="O7" i="5" s="1"/>
  <c r="M56" i="5"/>
  <c r="M39" i="5"/>
  <c r="AD64" i="5"/>
  <c r="L26" i="5"/>
  <c r="M26" i="5" s="1"/>
  <c r="N7" i="1"/>
  <c r="O7" i="1" s="1"/>
  <c r="P7" i="1" s="1"/>
  <c r="AB9" i="1" s="1"/>
  <c r="N11" i="1"/>
  <c r="O11" i="1" s="1"/>
  <c r="L5" i="1"/>
  <c r="M5" i="1" s="1"/>
  <c r="N58" i="1"/>
  <c r="O58" i="1" s="1"/>
  <c r="P58" i="1" s="1"/>
  <c r="AB60" i="1" s="1"/>
  <c r="N62" i="1"/>
  <c r="M22" i="1"/>
  <c r="M43" i="1" l="1"/>
  <c r="M13" i="5"/>
  <c r="AD13" i="5" s="1"/>
  <c r="N45" i="1"/>
  <c r="O45" i="1" s="1"/>
  <c r="P45" i="1" s="1"/>
  <c r="M26" i="1"/>
  <c r="P11" i="1"/>
  <c r="AC13" i="1" s="1"/>
  <c r="O41" i="1"/>
  <c r="P41" i="1" s="1"/>
  <c r="P32" i="1"/>
  <c r="O45" i="5"/>
  <c r="P45" i="5" s="1"/>
  <c r="O11" i="5"/>
  <c r="P11" i="5" s="1"/>
  <c r="AC9" i="5" s="1"/>
  <c r="P58" i="5"/>
  <c r="AB60" i="5" s="1"/>
  <c r="P28" i="5"/>
  <c r="AC30" i="5" s="1"/>
  <c r="AD26" i="5"/>
  <c r="AC60" i="5"/>
  <c r="AC64" i="5"/>
  <c r="P24" i="5"/>
  <c r="AB26" i="5" s="1"/>
  <c r="P7" i="5"/>
  <c r="AB9" i="5" s="1"/>
  <c r="P41" i="5"/>
  <c r="AB43" i="5" s="1"/>
  <c r="AD5" i="5"/>
  <c r="AD22" i="5"/>
  <c r="AD39" i="5"/>
  <c r="AD49" i="5" s="1"/>
  <c r="AC56" i="5"/>
  <c r="AD56" i="5"/>
  <c r="AD66" i="5" s="1"/>
  <c r="AB5" i="1"/>
  <c r="AB15" i="1" s="1"/>
  <c r="P8" i="1" s="1"/>
  <c r="O28" i="1"/>
  <c r="P28" i="1" s="1"/>
  <c r="AC22" i="1" s="1"/>
  <c r="O62" i="1"/>
  <c r="P62" i="1" s="1"/>
  <c r="AB56" i="1"/>
  <c r="AB66" i="1" s="1"/>
  <c r="P59" i="1" s="1"/>
  <c r="P24" i="1"/>
  <c r="AC26" i="5" l="1"/>
  <c r="AC39" i="1"/>
  <c r="AC43" i="1"/>
  <c r="AC5" i="1"/>
  <c r="AD15" i="5"/>
  <c r="AB56" i="5"/>
  <c r="AB66" i="5" s="1"/>
  <c r="P59" i="5" s="1"/>
  <c r="AC5" i="5"/>
  <c r="AC66" i="5"/>
  <c r="P63" i="5" s="1"/>
  <c r="AB39" i="5"/>
  <c r="AB49" i="5" s="1"/>
  <c r="P42" i="5" s="1"/>
  <c r="AC47" i="1"/>
  <c r="AB26" i="1"/>
  <c r="AB39" i="1"/>
  <c r="AB43" i="1"/>
  <c r="AC9" i="1"/>
  <c r="AC15" i="1" s="1"/>
  <c r="P12" i="1" s="1"/>
  <c r="AB22" i="1"/>
  <c r="AC43" i="5"/>
  <c r="AC47" i="5"/>
  <c r="AC39" i="5"/>
  <c r="AC13" i="5"/>
  <c r="AC22" i="5"/>
  <c r="AC32" i="5" s="1"/>
  <c r="P29" i="5" s="1"/>
  <c r="AD32" i="5"/>
  <c r="AB22" i="5"/>
  <c r="AB32" i="5" s="1"/>
  <c r="P25" i="5" s="1"/>
  <c r="AB5" i="5"/>
  <c r="AB15" i="5" s="1"/>
  <c r="P8" i="5" s="1"/>
  <c r="AC26" i="1"/>
  <c r="AC30" i="1"/>
  <c r="AC64" i="1"/>
  <c r="AC60" i="1"/>
  <c r="AC56" i="1"/>
  <c r="AC15" i="5" l="1"/>
  <c r="P12" i="5" s="1"/>
  <c r="AC49" i="1"/>
  <c r="P46" i="1" s="1"/>
  <c r="AB49" i="1"/>
  <c r="P42" i="1" s="1"/>
  <c r="AC49" i="5"/>
  <c r="P46" i="5" s="1"/>
  <c r="AB32" i="1"/>
  <c r="P25" i="1" s="1"/>
  <c r="AC32" i="1"/>
  <c r="P29" i="1" s="1"/>
  <c r="AC66" i="1"/>
  <c r="P63" i="1" s="1"/>
</calcChain>
</file>

<file path=xl/sharedStrings.xml><?xml version="1.0" encoding="utf-8"?>
<sst xmlns="http://schemas.openxmlformats.org/spreadsheetml/2006/main" count="342" uniqueCount="27">
  <si>
    <t>Station</t>
  </si>
  <si>
    <t>Face</t>
  </si>
  <si>
    <t>Obj.</t>
  </si>
  <si>
    <t>Hor. Rdg</t>
  </si>
  <si>
    <t>Hor. Ang.</t>
  </si>
  <si>
    <t>Mean Hor. Ang.</t>
  </si>
  <si>
    <t>Hor. Ang</t>
  </si>
  <si>
    <t>Hor. Ang (rad)</t>
  </si>
  <si>
    <t>L</t>
  </si>
  <si>
    <t>R</t>
  </si>
  <si>
    <t>Set</t>
  </si>
  <si>
    <t>Dist</t>
  </si>
  <si>
    <t>Mean Dist.</t>
  </si>
  <si>
    <t>Cumulative Mean Hor. Ang</t>
  </si>
  <si>
    <t>Diff Hor. Ang.</t>
  </si>
  <si>
    <t>second</t>
  </si>
  <si>
    <t>PASS</t>
  </si>
  <si>
    <t>UNPASS</t>
  </si>
  <si>
    <t>A</t>
  </si>
  <si>
    <t>CU09</t>
  </si>
  <si>
    <t>05</t>
  </si>
  <si>
    <t>38</t>
  </si>
  <si>
    <t>Angle</t>
  </si>
  <si>
    <t>Dis</t>
  </si>
  <si>
    <t>Distance</t>
  </si>
  <si>
    <t>CU-A</t>
  </si>
  <si>
    <t>05-CU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</si>
</sst>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FFFF"/>
      <name val="TH SarabunPSK"/>
      <family val="2"/>
      <charset val="222"/>
    </font>
    <font>
      <b/>
      <sz val="14"/>
      <color rgb="FFFFFFFF"/>
      <name val="TH SarabunPSK"/>
      <family val="2"/>
      <charset val="222"/>
    </font>
    <font>
      <sz val="14"/>
      <color theme="1"/>
      <name val="TH SarabunPSK"/>
      <family val="2"/>
      <charset val="222"/>
    </font>
    <font>
      <b/>
      <sz val="14"/>
      <color rgb="FF44546A"/>
      <name val="TH SarabunPSK"/>
      <family val="2"/>
      <charset val="222"/>
    </font>
    <font>
      <b/>
      <sz val="14"/>
      <color rgb="FF000000"/>
      <name val="TH SarabunPSK"/>
      <family val="2"/>
      <charset val="222"/>
    </font>
    <font>
      <b/>
      <sz val="14"/>
      <color theme="1"/>
      <name val="TH SarabunPSK"/>
      <family val="2"/>
      <charset val="222"/>
    </font>
    <font>
      <sz val="14"/>
      <color rgb="FF000000"/>
      <name val="TH SarabunPSK"/>
      <family val="2"/>
      <charset val="222"/>
    </font>
    <font>
      <b/>
      <i/>
      <sz val="14"/>
      <color rgb="FFFFFFFF"/>
      <name val="TH SarabunPSK"/>
      <family val="2"/>
      <charset val="222"/>
    </font>
    <font>
      <b/>
      <i/>
      <sz val="14"/>
      <color theme="1"/>
      <name val="TH SarabunPSK"/>
      <family val="2"/>
      <charset val="222"/>
    </font>
    <font>
      <b/>
      <i/>
      <sz val="14"/>
      <color rgb="FF000000"/>
      <name val="TH SarabunPSK"/>
      <family val="2"/>
      <charset val="222"/>
    </font>
    <font>
      <b/>
      <sz val="14"/>
      <color theme="0"/>
      <name val="TH SarabunPSK"/>
      <family val="2"/>
      <charset val="222"/>
    </font>
    <font>
      <b/>
      <sz val="14"/>
      <name val="TH SarabunPSK"/>
      <family val="2"/>
      <charset val="22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TH SarabunPSK"/>
      <family val="2"/>
      <charset val="222"/>
    </font>
    <font>
      <b/>
      <sz val="14"/>
      <color rgb="FFFF0000"/>
      <name val="TH SarabunPSK"/>
      <family val="2"/>
      <charset val="222"/>
    </font>
    <font>
      <b/>
      <i/>
      <sz val="14"/>
      <color rgb="FFFF0000"/>
      <name val="TH SarabunPSK"/>
      <family val="2"/>
      <charset val="22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4472C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5">
    <xf numFmtId="0" fontId="0" fillId="0" borderId="0" xfId="0"/>
    <xf numFmtId="0" fontId="0" fillId="0" borderId="0" xfId="0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 wrapText="1"/>
    </xf>
    <xf numFmtId="0" fontId="4" fillId="6" borderId="0" xfId="0" applyFont="1" applyFill="1"/>
    <xf numFmtId="0" fontId="6" fillId="6" borderId="0" xfId="0" applyFont="1" applyFill="1" applyAlignment="1">
      <alignment wrapText="1"/>
    </xf>
    <xf numFmtId="1" fontId="4" fillId="6" borderId="0" xfId="0" applyNumberFormat="1" applyFont="1" applyFill="1"/>
    <xf numFmtId="2" fontId="4" fillId="6" borderId="0" xfId="0" applyNumberFormat="1" applyFont="1" applyFill="1"/>
    <xf numFmtId="0" fontId="4" fillId="0" borderId="0" xfId="0" applyFont="1" applyAlignment="1">
      <alignment horizontal="left"/>
    </xf>
    <xf numFmtId="0" fontId="5" fillId="7" borderId="1" xfId="0" applyFont="1" applyFill="1" applyBorder="1" applyAlignment="1">
      <alignment horizontal="center" wrapText="1"/>
    </xf>
    <xf numFmtId="0" fontId="4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1" fontId="4" fillId="0" borderId="0" xfId="0" applyNumberFormat="1" applyFont="1"/>
    <xf numFmtId="2" fontId="4" fillId="0" borderId="0" xfId="0" applyNumberFormat="1" applyFont="1"/>
    <xf numFmtId="1" fontId="8" fillId="0" borderId="0" xfId="0" applyNumberFormat="1" applyFont="1" applyAlignment="1">
      <alignment wrapText="1"/>
    </xf>
    <xf numFmtId="0" fontId="10" fillId="6" borderId="0" xfId="0" applyFont="1" applyFill="1"/>
    <xf numFmtId="2" fontId="10" fillId="6" borderId="0" xfId="0" applyNumberFormat="1" applyFont="1" applyFill="1"/>
    <xf numFmtId="0" fontId="10" fillId="0" borderId="0" xfId="0" applyFont="1"/>
    <xf numFmtId="2" fontId="10" fillId="0" borderId="0" xfId="0" applyNumberFormat="1" applyFont="1"/>
    <xf numFmtId="0" fontId="11" fillId="0" borderId="0" xfId="0" applyFont="1" applyAlignment="1">
      <alignment wrapText="1"/>
    </xf>
    <xf numFmtId="164" fontId="12" fillId="3" borderId="0" xfId="2" applyNumberFormat="1" applyFont="1" applyAlignment="1">
      <alignment vertical="center"/>
    </xf>
    <xf numFmtId="0" fontId="2" fillId="8" borderId="0" xfId="0" applyFont="1" applyFill="1" applyAlignment="1">
      <alignment vertical="center"/>
    </xf>
    <xf numFmtId="0" fontId="11" fillId="6" borderId="0" xfId="0" applyFont="1" applyFill="1" applyAlignment="1">
      <alignment wrapText="1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3" fillId="8" borderId="0" xfId="0" applyFont="1" applyFill="1" applyAlignment="1">
      <alignment vertical="center"/>
    </xf>
    <xf numFmtId="164" fontId="0" fillId="9" borderId="0" xfId="0" applyNumberFormat="1" applyFill="1"/>
    <xf numFmtId="0" fontId="0" fillId="9" borderId="0" xfId="0" applyFill="1"/>
    <xf numFmtId="0" fontId="13" fillId="0" borderId="0" xfId="1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164" fontId="12" fillId="2" borderId="0" xfId="1" applyNumberFormat="1" applyFont="1" applyAlignment="1">
      <alignment vertical="center"/>
    </xf>
    <xf numFmtId="0" fontId="4" fillId="6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165" fontId="4" fillId="6" borderId="0" xfId="0" applyNumberFormat="1" applyFont="1" applyFill="1"/>
    <xf numFmtId="165" fontId="4" fillId="0" borderId="0" xfId="0" applyNumberFormat="1" applyFont="1"/>
    <xf numFmtId="165" fontId="7" fillId="0" borderId="0" xfId="0" applyNumberFormat="1" applyFont="1"/>
    <xf numFmtId="1" fontId="6" fillId="6" borderId="0" xfId="0" applyNumberFormat="1" applyFont="1" applyFill="1" applyAlignment="1">
      <alignment wrapText="1"/>
    </xf>
    <xf numFmtId="1" fontId="6" fillId="0" borderId="0" xfId="0" applyNumberFormat="1" applyFont="1" applyAlignment="1">
      <alignment wrapText="1"/>
    </xf>
    <xf numFmtId="1" fontId="7" fillId="0" borderId="0" xfId="0" applyNumberFormat="1" applyFont="1"/>
    <xf numFmtId="165" fontId="7" fillId="6" borderId="0" xfId="0" applyNumberFormat="1" applyFont="1" applyFill="1"/>
    <xf numFmtId="164" fontId="4" fillId="6" borderId="0" xfId="0" applyNumberFormat="1" applyFont="1" applyFill="1"/>
    <xf numFmtId="164" fontId="4" fillId="0" borderId="0" xfId="0" applyNumberFormat="1" applyFont="1"/>
    <xf numFmtId="164" fontId="7" fillId="0" borderId="0" xfId="0" applyNumberFormat="1" applyFont="1"/>
    <xf numFmtId="49" fontId="4" fillId="6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11" borderId="0" xfId="0" applyNumberFormat="1" applyFont="1" applyFill="1" applyAlignment="1">
      <alignment horizontal="center"/>
    </xf>
    <xf numFmtId="0" fontId="16" fillId="0" borderId="0" xfId="0" applyFont="1"/>
    <xf numFmtId="0" fontId="16" fillId="0" borderId="0" xfId="0" applyNumberFormat="1" applyFont="1" applyAlignment="1">
      <alignment horizontal="center"/>
    </xf>
    <xf numFmtId="165" fontId="16" fillId="0" borderId="0" xfId="0" applyNumberFormat="1" applyFont="1"/>
    <xf numFmtId="0" fontId="17" fillId="0" borderId="0" xfId="0" applyFont="1"/>
    <xf numFmtId="1" fontId="17" fillId="0" borderId="0" xfId="0" applyNumberFormat="1" applyFont="1"/>
    <xf numFmtId="165" fontId="17" fillId="0" borderId="0" xfId="0" applyNumberFormat="1" applyFont="1"/>
    <xf numFmtId="0" fontId="18" fillId="0" borderId="0" xfId="0" applyFont="1"/>
    <xf numFmtId="164" fontId="16" fillId="0" borderId="0" xfId="0" applyNumberFormat="1" applyFont="1"/>
    <xf numFmtId="0" fontId="15" fillId="9" borderId="0" xfId="0" applyFont="1" applyFill="1"/>
    <xf numFmtId="0" fontId="15" fillId="0" borderId="0" xfId="0" applyFont="1"/>
    <xf numFmtId="0" fontId="0" fillId="0" borderId="0" xfId="0" applyAlignment="1">
      <alignment horizontal="center"/>
    </xf>
    <xf numFmtId="0" fontId="12" fillId="3" borderId="0" xfId="2" applyFont="1" applyAlignment="1">
      <alignment horizontal="center" vertical="center"/>
    </xf>
    <xf numFmtId="165" fontId="12" fillId="3" borderId="0" xfId="2" applyNumberFormat="1" applyFont="1" applyAlignment="1">
      <alignment horizontal="center" vertical="center"/>
    </xf>
    <xf numFmtId="166" fontId="12" fillId="3" borderId="0" xfId="2" applyNumberFormat="1" applyFont="1" applyAlignment="1">
      <alignment horizontal="center" vertical="center"/>
    </xf>
    <xf numFmtId="164" fontId="12" fillId="2" borderId="0" xfId="1" applyNumberFormat="1" applyFont="1" applyAlignment="1">
      <alignment horizontal="center" vertical="center" wrapText="1"/>
    </xf>
    <xf numFmtId="164" fontId="12" fillId="2" borderId="0" xfId="1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167" fontId="12" fillId="3" borderId="0" xfId="2" applyNumberFormat="1" applyFont="1" applyAlignment="1">
      <alignment horizontal="center" vertical="center"/>
    </xf>
    <xf numFmtId="164" fontId="12" fillId="2" borderId="0" xfId="1" applyNumberFormat="1" applyFont="1" applyAlignment="1">
      <alignment vertical="center"/>
    </xf>
    <xf numFmtId="49" fontId="3" fillId="4" borderId="3" xfId="0" applyNumberFormat="1" applyFont="1" applyFill="1" applyBorder="1" applyAlignment="1">
      <alignment horizontal="center" vertical="center" wrapText="1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3779-6482-5947-A782-759861BAF225}">
  <dimension ref="A1:AI68"/>
  <sheetViews>
    <sheetView tabSelected="1" topLeftCell="L1" zoomScale="90" zoomScaleNormal="90" workbookViewId="0">
      <selection activeCell="AI10" sqref="AI10"/>
    </sheetView>
  </sheetViews>
  <sheetFormatPr defaultRowHeight="21" x14ac:dyDescent="0.6"/>
  <cols>
    <col min="1" max="2" width="8.88671875" style="11" customWidth="1"/>
    <col min="3" max="3" width="8.5546875" style="11"/>
    <col min="4" max="4" width="8.5546875" style="34"/>
    <col min="5" max="6" width="8.5546875" style="11"/>
    <col min="7" max="7" width="8.5546875" style="36"/>
    <col min="8" max="8" width="8.5546875" style="13"/>
    <col min="9" max="9" width="8.5546875" style="40"/>
    <col min="10" max="10" width="8.5546875" style="37"/>
    <col min="11" max="13" width="8.5546875" style="19"/>
    <col min="14" max="15" width="8.5546875" style="11"/>
    <col min="16" max="16" width="8.88671875" style="11" customWidth="1"/>
    <col min="17" max="17" width="12" style="43" customWidth="1"/>
    <col min="18" max="18" width="10" style="11" customWidth="1"/>
    <col min="19" max="19" width="10" style="29" customWidth="1"/>
    <col min="20" max="20" width="11.109375" style="11" customWidth="1"/>
    <col min="21" max="21" width="12.88671875" style="11" customWidth="1"/>
    <col min="22" max="22" width="10.5546875" style="11" customWidth="1"/>
    <col min="23" max="24" width="13" style="11" customWidth="1"/>
    <col min="25" max="25" width="11.44140625" style="43" customWidth="1"/>
    <col min="26" max="26" width="10.88671875" style="11" customWidth="1"/>
    <col min="27" max="27" width="6.88671875" style="29" customWidth="1"/>
    <col min="28" max="30" width="4.5546875" customWidth="1"/>
    <col min="35" max="35" width="13.77734375" customWidth="1"/>
  </cols>
  <sheetData>
    <row r="1" spans="1:35" ht="25.35" customHeight="1" x14ac:dyDescent="0.3">
      <c r="A1" s="64" t="s">
        <v>0</v>
      </c>
      <c r="B1" s="65" t="s">
        <v>10</v>
      </c>
      <c r="C1" s="66" t="s">
        <v>1</v>
      </c>
      <c r="D1" s="68" t="s">
        <v>2</v>
      </c>
      <c r="E1" s="64" t="s">
        <v>3</v>
      </c>
      <c r="F1" s="64"/>
      <c r="G1" s="64"/>
      <c r="H1" s="69" t="s">
        <v>4</v>
      </c>
      <c r="I1" s="69"/>
      <c r="J1" s="69"/>
      <c r="K1" s="70" t="s">
        <v>5</v>
      </c>
      <c r="L1" s="70"/>
      <c r="M1" s="70"/>
      <c r="N1" s="69" t="s">
        <v>13</v>
      </c>
      <c r="O1" s="69"/>
      <c r="P1" s="69"/>
      <c r="Q1" s="62" t="s">
        <v>11</v>
      </c>
      <c r="R1" s="63" t="s">
        <v>12</v>
      </c>
      <c r="S1" s="28"/>
      <c r="T1" s="64" t="s">
        <v>3</v>
      </c>
      <c r="U1" s="69" t="s">
        <v>4</v>
      </c>
      <c r="V1" s="69" t="s">
        <v>6</v>
      </c>
      <c r="W1" s="69" t="s">
        <v>5</v>
      </c>
      <c r="X1" s="71" t="s">
        <v>7</v>
      </c>
      <c r="Y1" s="62" t="s">
        <v>11</v>
      </c>
      <c r="Z1" s="63" t="s">
        <v>12</v>
      </c>
      <c r="AA1" s="28"/>
      <c r="AB1" s="32" t="s">
        <v>14</v>
      </c>
      <c r="AC1" s="32"/>
      <c r="AD1" s="32"/>
      <c r="AF1" s="31">
        <v>4</v>
      </c>
      <c r="AG1" s="31" t="s">
        <v>15</v>
      </c>
    </row>
    <row r="2" spans="1:35" ht="15.6" customHeight="1" x14ac:dyDescent="0.3">
      <c r="A2" s="64"/>
      <c r="B2" s="65"/>
      <c r="C2" s="67"/>
      <c r="D2" s="68"/>
      <c r="E2" s="64"/>
      <c r="F2" s="64"/>
      <c r="G2" s="64"/>
      <c r="H2" s="69"/>
      <c r="I2" s="69"/>
      <c r="J2" s="69"/>
      <c r="K2" s="70"/>
      <c r="L2" s="70"/>
      <c r="M2" s="70"/>
      <c r="N2" s="69"/>
      <c r="O2" s="69"/>
      <c r="P2" s="69"/>
      <c r="Q2" s="62"/>
      <c r="R2" s="63"/>
      <c r="S2" s="28"/>
      <c r="T2" s="64"/>
      <c r="U2" s="69"/>
      <c r="V2" s="69"/>
      <c r="W2" s="69"/>
      <c r="X2" s="71"/>
      <c r="Y2" s="62"/>
      <c r="Z2" s="63"/>
      <c r="AA2" s="28"/>
      <c r="AB2" s="30">
        <v>1</v>
      </c>
      <c r="AC2" s="1">
        <v>2</v>
      </c>
      <c r="AD2" s="1">
        <v>3</v>
      </c>
      <c r="AF2" t="s">
        <v>16</v>
      </c>
      <c r="AG2" t="s">
        <v>17</v>
      </c>
    </row>
    <row r="3" spans="1:35" ht="22.35" customHeight="1" x14ac:dyDescent="0.6">
      <c r="A3" s="2" t="s">
        <v>19</v>
      </c>
      <c r="B3" s="3">
        <v>1</v>
      </c>
      <c r="C3" s="4" t="s">
        <v>8</v>
      </c>
      <c r="D3" s="33">
        <v>5</v>
      </c>
      <c r="E3" s="5">
        <v>0</v>
      </c>
      <c r="F3" s="5">
        <v>0</v>
      </c>
      <c r="G3" s="35">
        <v>0</v>
      </c>
      <c r="H3" s="6"/>
      <c r="I3" s="38"/>
      <c r="J3" s="41"/>
      <c r="K3" s="17"/>
      <c r="L3" s="17"/>
      <c r="M3" s="18"/>
      <c r="N3" s="5"/>
      <c r="O3" s="7"/>
      <c r="P3" s="8"/>
      <c r="Q3" s="42">
        <v>61.506999999999998</v>
      </c>
      <c r="R3" s="25"/>
      <c r="S3" s="28"/>
      <c r="T3" s="5">
        <f t="shared" ref="T3:T14" si="0">E3+F3/60 + G3/3600</f>
        <v>0</v>
      </c>
      <c r="U3" s="5"/>
      <c r="V3" s="5"/>
      <c r="W3" s="5"/>
      <c r="X3" s="5"/>
      <c r="Y3" s="42">
        <v>61.506999999999998</v>
      </c>
      <c r="Z3" s="25"/>
      <c r="AA3" s="28"/>
    </row>
    <row r="4" spans="1:35" ht="22.35" customHeight="1" x14ac:dyDescent="0.6">
      <c r="A4" s="9"/>
      <c r="B4" s="9"/>
      <c r="C4" s="10" t="s">
        <v>8</v>
      </c>
      <c r="D4" s="34" t="s">
        <v>18</v>
      </c>
      <c r="E4" s="11">
        <v>142</v>
      </c>
      <c r="F4" s="11">
        <v>2</v>
      </c>
      <c r="G4" s="36">
        <v>31</v>
      </c>
      <c r="H4" s="12">
        <f>ROUNDDOWN(V4,0)</f>
        <v>142</v>
      </c>
      <c r="I4" s="39">
        <f>ROUNDDOWN((V4-H4)*60,0)</f>
        <v>2</v>
      </c>
      <c r="J4" s="37">
        <f>(V4-H4-I4/60)*3600</f>
        <v>31.000000000033197</v>
      </c>
      <c r="M4" s="20"/>
      <c r="O4" s="14"/>
      <c r="P4" s="15"/>
      <c r="Q4" s="43">
        <v>58.439</v>
      </c>
      <c r="R4" s="25"/>
      <c r="S4" s="28"/>
      <c r="T4" s="11">
        <f t="shared" si="0"/>
        <v>142.04194444444445</v>
      </c>
      <c r="U4" s="11">
        <f>IF(A4&lt;0,T3-T4,T4-T3)</f>
        <v>142.04194444444445</v>
      </c>
      <c r="V4" s="11">
        <f>IF(U4&lt;0,U4+360,U4)</f>
        <v>142.04194444444445</v>
      </c>
      <c r="X4" s="26"/>
      <c r="Y4" s="43">
        <v>58.439</v>
      </c>
      <c r="Z4" s="25"/>
      <c r="AA4" s="28"/>
    </row>
    <row r="5" spans="1:35" ht="22.35" customHeight="1" x14ac:dyDescent="0.6">
      <c r="A5" s="9"/>
      <c r="B5" s="9"/>
      <c r="C5" s="10" t="s">
        <v>9</v>
      </c>
      <c r="D5" s="34" t="s">
        <v>18</v>
      </c>
      <c r="E5" s="11">
        <v>322</v>
      </c>
      <c r="F5" s="11">
        <v>2</v>
      </c>
      <c r="G5" s="36">
        <v>34.5</v>
      </c>
      <c r="H5" s="12"/>
      <c r="I5" s="39"/>
      <c r="K5" s="19">
        <f>ROUNDDOWN(W5,0)</f>
        <v>142</v>
      </c>
      <c r="L5" s="21">
        <f>ROUNDDOWN((W5-K5)*60,0)</f>
        <v>2</v>
      </c>
      <c r="M5" s="20">
        <f>(W5-K5-L5/60)*3600</f>
        <v>31.750000000083674</v>
      </c>
      <c r="O5" s="16"/>
      <c r="P5" s="15"/>
      <c r="Q5" s="43">
        <v>58.438000000000002</v>
      </c>
      <c r="R5" s="25"/>
      <c r="S5" s="28"/>
      <c r="T5" s="11">
        <f t="shared" si="0"/>
        <v>322.04291666666671</v>
      </c>
      <c r="W5" s="11">
        <f>(V4+V6)/2</f>
        <v>142.0421527777778</v>
      </c>
      <c r="Y5" s="43">
        <v>58.438000000000002</v>
      </c>
      <c r="Z5" s="25"/>
      <c r="AA5" s="28"/>
      <c r="AB5">
        <f>ABS(M5-P7)</f>
        <v>1.2500000000841283</v>
      </c>
      <c r="AC5">
        <f>ABS(M5-P11)</f>
        <v>1.416666666727906</v>
      </c>
      <c r="AD5" t="e">
        <f>ABS(M5-#REF!)</f>
        <v>#REF!</v>
      </c>
    </row>
    <row r="6" spans="1:35" ht="22.35" customHeight="1" x14ac:dyDescent="0.6">
      <c r="A6" s="9"/>
      <c r="B6" s="9"/>
      <c r="C6" s="10" t="s">
        <v>9</v>
      </c>
      <c r="D6" s="34">
        <v>5</v>
      </c>
      <c r="E6" s="11">
        <v>180</v>
      </c>
      <c r="F6" s="11">
        <v>0</v>
      </c>
      <c r="G6" s="36">
        <v>2</v>
      </c>
      <c r="H6" s="12">
        <f>ROUNDDOWN(V6,0)</f>
        <v>142</v>
      </c>
      <c r="I6" s="39">
        <f>ROUNDDOWN((V6-H6)*60,0)</f>
        <v>2</v>
      </c>
      <c r="J6" s="37">
        <f>(V6-H6-I6/60)*3600</f>
        <v>32.50000000013415</v>
      </c>
      <c r="M6" s="20"/>
      <c r="O6" s="14"/>
      <c r="P6" s="15"/>
      <c r="Q6" s="43">
        <v>61.508000000000003</v>
      </c>
      <c r="R6" s="25"/>
      <c r="S6" s="28"/>
      <c r="T6" s="11">
        <f t="shared" si="0"/>
        <v>180.00055555555556</v>
      </c>
      <c r="U6" s="11">
        <f>T5-T6</f>
        <v>142.04236111111115</v>
      </c>
      <c r="V6" s="11">
        <f>IF(U6&lt;0,U6+360,U6)</f>
        <v>142.04236111111115</v>
      </c>
      <c r="X6" s="26"/>
      <c r="Y6" s="43">
        <v>61.508000000000003</v>
      </c>
      <c r="Z6" s="25"/>
      <c r="AA6" s="28"/>
    </row>
    <row r="7" spans="1:35" ht="22.35" customHeight="1" x14ac:dyDescent="0.6">
      <c r="B7" s="3">
        <v>2</v>
      </c>
      <c r="C7" s="4" t="s">
        <v>8</v>
      </c>
      <c r="D7" s="33">
        <v>5</v>
      </c>
      <c r="E7" s="5">
        <v>40</v>
      </c>
      <c r="F7" s="5">
        <v>0</v>
      </c>
      <c r="G7" s="35">
        <v>0</v>
      </c>
      <c r="H7" s="6"/>
      <c r="I7" s="38"/>
      <c r="J7" s="41"/>
      <c r="K7" s="17"/>
      <c r="L7" s="17"/>
      <c r="M7" s="18"/>
      <c r="N7" s="17">
        <f>ROUNDDOWN(X7,0)</f>
        <v>142</v>
      </c>
      <c r="O7" s="24">
        <f>ROUNDDOWN((X7-N7)*60,0)</f>
        <v>2</v>
      </c>
      <c r="P7" s="18">
        <f>(X7-N7-O7/60)*3600</f>
        <v>30.499999999999545</v>
      </c>
      <c r="Q7" s="42">
        <v>61.506</v>
      </c>
      <c r="R7" s="25"/>
      <c r="S7" s="28"/>
      <c r="T7" s="5">
        <f t="shared" si="0"/>
        <v>40</v>
      </c>
      <c r="U7" s="5"/>
      <c r="V7" s="5"/>
      <c r="W7" s="5"/>
      <c r="X7" s="5">
        <f>SUM(W5+W9)/2</f>
        <v>142.04180555555556</v>
      </c>
      <c r="Y7" s="42">
        <v>61.506</v>
      </c>
      <c r="Z7" s="25"/>
      <c r="AA7" s="28"/>
    </row>
    <row r="8" spans="1:35" ht="22.35" customHeight="1" x14ac:dyDescent="0.6">
      <c r="B8" s="9"/>
      <c r="C8" s="10" t="s">
        <v>8</v>
      </c>
      <c r="D8" s="34" t="s">
        <v>18</v>
      </c>
      <c r="E8" s="11">
        <v>182</v>
      </c>
      <c r="F8" s="11">
        <v>2</v>
      </c>
      <c r="G8" s="36">
        <v>30</v>
      </c>
      <c r="H8" s="12">
        <f>ROUNDDOWN(V8,0)</f>
        <v>142</v>
      </c>
      <c r="I8" s="39">
        <f>ROUNDDOWN((V8-H8)*60,0)</f>
        <v>2</v>
      </c>
      <c r="J8" s="37">
        <f>(V8-H8-I8/60)*3600</f>
        <v>29.999999999965894</v>
      </c>
      <c r="M8" s="20"/>
      <c r="O8" s="14"/>
      <c r="P8" s="15" t="str">
        <f>IF(AB15&lt;AF1,AF2, AG2)</f>
        <v>PASS</v>
      </c>
      <c r="Q8" s="43">
        <v>58.438000000000002</v>
      </c>
      <c r="R8" s="25"/>
      <c r="S8" s="28"/>
      <c r="T8" s="11">
        <f t="shared" si="0"/>
        <v>182.04166666666666</v>
      </c>
      <c r="U8" s="11">
        <f>IF(A8&lt;0,T7-T8,T8-T7)</f>
        <v>142.04166666666666</v>
      </c>
      <c r="V8" s="11">
        <f>IF(U8&lt;0,U8+360,U8)</f>
        <v>142.04166666666666</v>
      </c>
      <c r="X8" s="26"/>
      <c r="Y8" s="43">
        <v>58.438000000000002</v>
      </c>
      <c r="Z8" s="25"/>
      <c r="AA8" s="28"/>
      <c r="AH8" t="s">
        <v>22</v>
      </c>
      <c r="AI8">
        <f>_xlfn.STDEV.P(W5,W9,W13)</f>
        <v>2.9096771043269156E-4</v>
      </c>
    </row>
    <row r="9" spans="1:35" ht="22.35" customHeight="1" x14ac:dyDescent="0.6">
      <c r="B9" s="9"/>
      <c r="C9" s="10" t="s">
        <v>9</v>
      </c>
      <c r="D9" s="34" t="s">
        <v>18</v>
      </c>
      <c r="E9" s="11">
        <v>2</v>
      </c>
      <c r="F9" s="11">
        <v>2</v>
      </c>
      <c r="G9" s="36">
        <v>34.5</v>
      </c>
      <c r="H9" s="12"/>
      <c r="I9" s="39"/>
      <c r="K9" s="19">
        <f>ROUNDDOWN(W9,0)</f>
        <v>142</v>
      </c>
      <c r="L9" s="21">
        <f>ROUNDDOWN((W9-K9)*60,0)</f>
        <v>2</v>
      </c>
      <c r="M9" s="20">
        <f>(W9-K9-L9/60)*3600</f>
        <v>29.249999999915417</v>
      </c>
      <c r="O9" s="16"/>
      <c r="P9" s="15"/>
      <c r="Q9" s="43">
        <v>58.438000000000002</v>
      </c>
      <c r="R9" s="25"/>
      <c r="S9" s="28"/>
      <c r="T9" s="11">
        <f t="shared" si="0"/>
        <v>2.0429166666666667</v>
      </c>
      <c r="W9" s="11">
        <f>(V8+V10)/2</f>
        <v>142.04145833333331</v>
      </c>
      <c r="Y9" s="43">
        <v>58.438000000000002</v>
      </c>
      <c r="Z9" s="25"/>
      <c r="AA9" s="28"/>
      <c r="AB9">
        <f>ABS(M9-P7)</f>
        <v>1.2500000000841283</v>
      </c>
      <c r="AC9">
        <f>ABS(M9-P11)</f>
        <v>1.0833333334403505</v>
      </c>
      <c r="AD9" t="e">
        <f>ABS(M9-#REF!)</f>
        <v>#REF!</v>
      </c>
      <c r="AG9" t="s">
        <v>25</v>
      </c>
      <c r="AH9" t="s">
        <v>23</v>
      </c>
      <c r="AI9">
        <f>_xlfn.STDEV.P(Y4,Y5,Y8,Y9,Y12,Y13)</f>
        <v>5.773502691903314E-4</v>
      </c>
    </row>
    <row r="10" spans="1:35" ht="22.35" customHeight="1" x14ac:dyDescent="0.6">
      <c r="B10" s="9"/>
      <c r="C10" s="10" t="s">
        <v>9</v>
      </c>
      <c r="D10" s="34">
        <v>5</v>
      </c>
      <c r="E10" s="11">
        <v>220</v>
      </c>
      <c r="F10" s="11">
        <v>0</v>
      </c>
      <c r="G10" s="36">
        <v>6</v>
      </c>
      <c r="H10" s="12">
        <f>ROUNDDOWN(V10,0)</f>
        <v>142</v>
      </c>
      <c r="I10" s="39">
        <f>ROUNDDOWN((V10-H10)*60,0)</f>
        <v>2</v>
      </c>
      <c r="J10" s="37">
        <f>(V10-H10-I10/60)*3600</f>
        <v>28.499999999967258</v>
      </c>
      <c r="M10" s="20"/>
      <c r="O10" s="14"/>
      <c r="P10" s="15"/>
      <c r="Q10" s="43">
        <v>61.506</v>
      </c>
      <c r="R10" s="25"/>
      <c r="S10" s="28"/>
      <c r="T10" s="11">
        <f t="shared" si="0"/>
        <v>220.00166666666667</v>
      </c>
      <c r="U10" s="11">
        <f>T9-T10</f>
        <v>-217.95875000000001</v>
      </c>
      <c r="V10" s="11">
        <f>IF(U10&lt;0,U10+360,U10)</f>
        <v>142.04124999999999</v>
      </c>
      <c r="X10" s="26"/>
      <c r="Y10" s="43">
        <v>61.506</v>
      </c>
      <c r="Z10" s="25"/>
      <c r="AA10" s="28"/>
      <c r="AG10" t="s">
        <v>26</v>
      </c>
      <c r="AH10" t="s">
        <v>23</v>
      </c>
      <c r="AI10">
        <f>_xlfn.STDEV.P(Y3,Y6,Y7,Y10,Y11,Y14)</f>
        <v>1.258305739212153E-3</v>
      </c>
    </row>
    <row r="11" spans="1:35" ht="22.35" customHeight="1" x14ac:dyDescent="0.6">
      <c r="B11" s="3">
        <v>3</v>
      </c>
      <c r="C11" s="4" t="s">
        <v>8</v>
      </c>
      <c r="D11" s="33">
        <v>5</v>
      </c>
      <c r="E11" s="5">
        <v>80</v>
      </c>
      <c r="F11" s="5">
        <v>0</v>
      </c>
      <c r="G11" s="35">
        <v>0</v>
      </c>
      <c r="H11" s="6"/>
      <c r="I11" s="38"/>
      <c r="J11" s="41"/>
      <c r="K11" s="17"/>
      <c r="L11" s="17"/>
      <c r="M11" s="18"/>
      <c r="N11" s="17">
        <f>ROUNDDOWN(X11,0)</f>
        <v>142</v>
      </c>
      <c r="O11" s="24">
        <f>ROUNDDOWN((X11-N11)*60,0)</f>
        <v>2</v>
      </c>
      <c r="P11" s="18">
        <f>(X11-N11-O11/60)*3600</f>
        <v>30.333333333355768</v>
      </c>
      <c r="Q11" s="42">
        <v>61.509</v>
      </c>
      <c r="R11" s="25"/>
      <c r="S11" s="28"/>
      <c r="T11" s="5">
        <f t="shared" si="0"/>
        <v>80</v>
      </c>
      <c r="U11" s="5"/>
      <c r="V11" s="5"/>
      <c r="W11" s="5"/>
      <c r="X11" s="5">
        <f>SUM(W9,W5,W13)/3</f>
        <v>142.04175925925927</v>
      </c>
      <c r="Y11" s="42">
        <v>61.509</v>
      </c>
      <c r="Z11" s="25"/>
      <c r="AA11" s="28"/>
    </row>
    <row r="12" spans="1:35" ht="22.35" customHeight="1" x14ac:dyDescent="0.6">
      <c r="B12" s="9"/>
      <c r="C12" s="10" t="s">
        <v>8</v>
      </c>
      <c r="D12" s="34" t="s">
        <v>18</v>
      </c>
      <c r="E12" s="11">
        <v>222</v>
      </c>
      <c r="F12" s="11">
        <v>2</v>
      </c>
      <c r="G12" s="36">
        <v>31</v>
      </c>
      <c r="H12" s="12">
        <f>ROUNDDOWN(V12,0)</f>
        <v>142</v>
      </c>
      <c r="I12" s="39">
        <f>ROUNDDOWN((V12-H12)*60,0)</f>
        <v>2</v>
      </c>
      <c r="J12" s="37">
        <f>(V12-H12-I12/60)*3600</f>
        <v>31.000000000033197</v>
      </c>
      <c r="M12" s="20"/>
      <c r="O12" s="14"/>
      <c r="P12" s="15" t="str">
        <f>IF(AC15&lt;AF1,AF2, AG2)</f>
        <v>PASS</v>
      </c>
      <c r="Q12" s="43">
        <v>58.438000000000002</v>
      </c>
      <c r="R12" s="25"/>
      <c r="S12" s="28"/>
      <c r="T12" s="11">
        <f t="shared" si="0"/>
        <v>222.04194444444445</v>
      </c>
      <c r="U12" s="11">
        <f>IF(A12&lt;0,T11-T12,T12-T11)</f>
        <v>142.04194444444445</v>
      </c>
      <c r="V12" s="11">
        <f>IF(U12&lt;0,U12+360,U12)</f>
        <v>142.04194444444445</v>
      </c>
      <c r="X12" s="26"/>
      <c r="Y12" s="43">
        <v>58.438000000000002</v>
      </c>
      <c r="Z12" s="25"/>
      <c r="AA12" s="28"/>
    </row>
    <row r="13" spans="1:35" ht="22.35" customHeight="1" x14ac:dyDescent="0.6">
      <c r="B13" s="9"/>
      <c r="C13" s="10" t="s">
        <v>9</v>
      </c>
      <c r="D13" s="34" t="s">
        <v>18</v>
      </c>
      <c r="E13" s="11">
        <v>42</v>
      </c>
      <c r="F13" s="11">
        <v>2</v>
      </c>
      <c r="G13" s="36">
        <v>35.5</v>
      </c>
      <c r="H13" s="12"/>
      <c r="I13" s="39"/>
      <c r="K13" s="19">
        <f>ROUNDDOWN(W13,0)</f>
        <v>142</v>
      </c>
      <c r="L13" s="21">
        <f>ROUNDDOWN((W13-K13)*60,0)</f>
        <v>2</v>
      </c>
      <c r="M13" s="20">
        <f>(W13-K13-L13/60)*3600</f>
        <v>30.000000000068212</v>
      </c>
      <c r="O13" s="16"/>
      <c r="P13" s="15"/>
      <c r="Q13" s="43">
        <v>58.436999999999998</v>
      </c>
      <c r="R13" s="25"/>
      <c r="S13" s="28"/>
      <c r="T13" s="11">
        <f t="shared" si="0"/>
        <v>42.043194444444445</v>
      </c>
      <c r="W13" s="11">
        <f>(V12+V14)/2</f>
        <v>142.04166666666669</v>
      </c>
      <c r="Y13" s="43">
        <v>58.436999999999998</v>
      </c>
      <c r="Z13" s="25"/>
      <c r="AA13" s="28"/>
      <c r="AC13">
        <f>ABS(M13-P11)</f>
        <v>0.33333333328755543</v>
      </c>
      <c r="AD13" t="e">
        <f>ABS(M13-#REF!)</f>
        <v>#REF!</v>
      </c>
    </row>
    <row r="14" spans="1:35" ht="22.35" customHeight="1" x14ac:dyDescent="0.6">
      <c r="B14" s="9"/>
      <c r="C14" s="10" t="s">
        <v>9</v>
      </c>
      <c r="D14" s="34">
        <v>5</v>
      </c>
      <c r="E14" s="11">
        <v>260</v>
      </c>
      <c r="F14" s="11">
        <v>0</v>
      </c>
      <c r="G14" s="36">
        <v>6.5</v>
      </c>
      <c r="H14" s="12">
        <f>ROUNDDOWN(V14,0)</f>
        <v>142</v>
      </c>
      <c r="I14" s="39">
        <f>ROUNDDOWN((V14-H14)*60,0)</f>
        <v>2</v>
      </c>
      <c r="J14" s="37">
        <f>(V14-H14-I14/60)*3600</f>
        <v>29.000000000000909</v>
      </c>
      <c r="M14" s="20"/>
      <c r="O14" s="14"/>
      <c r="P14" s="15"/>
      <c r="Q14" s="43">
        <v>61.509</v>
      </c>
      <c r="R14" s="25"/>
      <c r="S14" s="28"/>
      <c r="T14" s="11">
        <f t="shared" si="0"/>
        <v>260.00180555555556</v>
      </c>
      <c r="U14" s="11">
        <f>T13-T14</f>
        <v>-217.95861111111111</v>
      </c>
      <c r="V14" s="11">
        <f>IF(U14&lt;0,U14+360,U14)</f>
        <v>142.04138888888889</v>
      </c>
      <c r="X14" s="26"/>
      <c r="Y14" s="43">
        <v>61.509</v>
      </c>
      <c r="Z14" s="25"/>
      <c r="AA14" s="28"/>
    </row>
    <row r="15" spans="1:35" ht="14.1" customHeight="1" x14ac:dyDescent="0.6">
      <c r="N15" s="59">
        <f>ROUNDDOWN(X15,0)</f>
        <v>142</v>
      </c>
      <c r="O15" s="59">
        <f>ROUNDDOWN((X15-N15)*60,0)</f>
        <v>2</v>
      </c>
      <c r="P15" s="60">
        <f>(X15-N15-O15/60)*3600</f>
        <v>30.333333333355768</v>
      </c>
      <c r="Q15" s="44"/>
      <c r="R15" s="22">
        <f>(Q3+Q6+Q7+Q10+Q11+Q14)/6</f>
        <v>61.5075</v>
      </c>
      <c r="X15" s="72">
        <f>SUM(W3:W14)/3</f>
        <v>142.04175925925927</v>
      </c>
      <c r="Y15" s="44"/>
      <c r="Z15" s="22">
        <f>(Y3+Y6+Y7+Y10+Y11+Y14)/6</f>
        <v>61.5075</v>
      </c>
      <c r="AB15" s="58">
        <f>MAX(AB3:AB14)</f>
        <v>1.2500000000841283</v>
      </c>
      <c r="AC15" s="58">
        <f>MAX(AC3:AC14)</f>
        <v>1.416666666727906</v>
      </c>
      <c r="AD15" s="58" t="e">
        <f>MAX(AD3:AD14)</f>
        <v>#REF!</v>
      </c>
    </row>
    <row r="16" spans="1:35" ht="14.4" customHeight="1" x14ac:dyDescent="0.6">
      <c r="N16" s="59"/>
      <c r="O16" s="59"/>
      <c r="P16" s="60"/>
      <c r="Q16" s="44"/>
      <c r="R16" s="22">
        <f>SUM(Q4,Q5,Q8,Q9,Q12,Q13)/6</f>
        <v>58.437999999999995</v>
      </c>
      <c r="X16" s="72"/>
      <c r="Y16" s="44"/>
      <c r="Z16" s="22">
        <f>SUM(Y4,Y5,Y8,Y9,Y12,Y13)/6</f>
        <v>58.437999999999995</v>
      </c>
      <c r="AB16" s="58"/>
      <c r="AC16" s="58"/>
      <c r="AD16" s="58"/>
    </row>
    <row r="18" spans="1:35" x14ac:dyDescent="0.3">
      <c r="A18" s="64" t="s">
        <v>0</v>
      </c>
      <c r="B18" s="65" t="s">
        <v>10</v>
      </c>
      <c r="C18" s="66" t="s">
        <v>1</v>
      </c>
      <c r="D18" s="68" t="s">
        <v>2</v>
      </c>
      <c r="E18" s="64" t="s">
        <v>3</v>
      </c>
      <c r="F18" s="64"/>
      <c r="G18" s="64"/>
      <c r="H18" s="69" t="s">
        <v>4</v>
      </c>
      <c r="I18" s="69"/>
      <c r="J18" s="69"/>
      <c r="K18" s="70" t="s">
        <v>5</v>
      </c>
      <c r="L18" s="70"/>
      <c r="M18" s="70"/>
      <c r="N18" s="69" t="s">
        <v>13</v>
      </c>
      <c r="O18" s="69"/>
      <c r="P18" s="69"/>
      <c r="Q18" s="62" t="s">
        <v>11</v>
      </c>
      <c r="R18" s="63" t="s">
        <v>12</v>
      </c>
      <c r="S18" s="28"/>
      <c r="T18" s="64" t="s">
        <v>3</v>
      </c>
      <c r="U18" s="69" t="s">
        <v>4</v>
      </c>
      <c r="V18" s="69" t="s">
        <v>6</v>
      </c>
      <c r="W18" s="69" t="s">
        <v>5</v>
      </c>
      <c r="X18" s="71" t="s">
        <v>7</v>
      </c>
      <c r="Y18" s="62" t="s">
        <v>11</v>
      </c>
      <c r="Z18" s="63" t="s">
        <v>12</v>
      </c>
      <c r="AA18" s="28"/>
      <c r="AB18" s="32" t="s">
        <v>14</v>
      </c>
      <c r="AC18" s="32"/>
      <c r="AD18" s="32"/>
      <c r="AF18" s="31">
        <v>4</v>
      </c>
      <c r="AG18" s="31" t="s">
        <v>15</v>
      </c>
    </row>
    <row r="19" spans="1:35" x14ac:dyDescent="0.3">
      <c r="A19" s="64"/>
      <c r="B19" s="65"/>
      <c r="C19" s="67"/>
      <c r="D19" s="68"/>
      <c r="E19" s="64"/>
      <c r="F19" s="64"/>
      <c r="G19" s="64"/>
      <c r="H19" s="69"/>
      <c r="I19" s="69"/>
      <c r="J19" s="69"/>
      <c r="K19" s="70"/>
      <c r="L19" s="70"/>
      <c r="M19" s="70"/>
      <c r="N19" s="69"/>
      <c r="O19" s="69"/>
      <c r="P19" s="69"/>
      <c r="Q19" s="62"/>
      <c r="R19" s="63"/>
      <c r="S19" s="28"/>
      <c r="T19" s="64"/>
      <c r="U19" s="69"/>
      <c r="V19" s="69"/>
      <c r="W19" s="69"/>
      <c r="X19" s="71"/>
      <c r="Y19" s="62"/>
      <c r="Z19" s="63"/>
      <c r="AA19" s="28"/>
      <c r="AB19" s="30">
        <v>1</v>
      </c>
      <c r="AC19" s="1">
        <v>2</v>
      </c>
      <c r="AD19" s="1">
        <v>3</v>
      </c>
      <c r="AF19" t="s">
        <v>16</v>
      </c>
      <c r="AG19" t="s">
        <v>17</v>
      </c>
    </row>
    <row r="20" spans="1:35" x14ac:dyDescent="0.6">
      <c r="A20" s="2" t="s">
        <v>18</v>
      </c>
      <c r="B20" s="3">
        <v>1</v>
      </c>
      <c r="C20" s="4" t="s">
        <v>8</v>
      </c>
      <c r="D20" s="33" t="s">
        <v>19</v>
      </c>
      <c r="E20" s="5">
        <v>0</v>
      </c>
      <c r="F20" s="5">
        <v>0</v>
      </c>
      <c r="G20" s="35">
        <v>0</v>
      </c>
      <c r="H20" s="6"/>
      <c r="I20" s="38"/>
      <c r="J20" s="41"/>
      <c r="K20" s="17"/>
      <c r="L20" s="17"/>
      <c r="M20" s="18"/>
      <c r="N20" s="5"/>
      <c r="O20" s="7"/>
      <c r="P20" s="8"/>
      <c r="Q20" s="42">
        <v>58.436999999999998</v>
      </c>
      <c r="R20" s="25"/>
      <c r="S20" s="28"/>
      <c r="T20" s="5">
        <f t="shared" ref="T20:T31" si="1">E20+F20/60 + G20/3600</f>
        <v>0</v>
      </c>
      <c r="U20" s="5"/>
      <c r="V20" s="5"/>
      <c r="W20" s="5"/>
      <c r="X20" s="5"/>
      <c r="Y20" s="42">
        <v>58.436999999999998</v>
      </c>
      <c r="Z20" s="25"/>
      <c r="AA20" s="28"/>
    </row>
    <row r="21" spans="1:35" x14ac:dyDescent="0.6">
      <c r="A21" s="9"/>
      <c r="B21" s="9"/>
      <c r="C21" s="10" t="s">
        <v>8</v>
      </c>
      <c r="D21" s="34">
        <v>38</v>
      </c>
      <c r="E21" s="11">
        <v>87</v>
      </c>
      <c r="F21" s="11">
        <v>27</v>
      </c>
      <c r="G21" s="36">
        <v>28</v>
      </c>
      <c r="H21" s="12">
        <f>ROUNDDOWN(V21,0)</f>
        <v>87</v>
      </c>
      <c r="I21" s="39">
        <f>ROUNDDOWN((V21-H21)*60,0)</f>
        <v>27</v>
      </c>
      <c r="J21" s="37">
        <f>(V21-H21-I21/60)*3600</f>
        <v>28.00000000000178</v>
      </c>
      <c r="M21" s="20"/>
      <c r="O21" s="14"/>
      <c r="P21" s="15"/>
      <c r="Q21" s="43">
        <v>115.16200000000001</v>
      </c>
      <c r="R21" s="25"/>
      <c r="S21" s="28"/>
      <c r="T21" s="11">
        <f t="shared" si="1"/>
        <v>87.457777777777778</v>
      </c>
      <c r="U21" s="11">
        <f>IF(A21&lt;0,T20-T21,T21-T20)</f>
        <v>87.457777777777778</v>
      </c>
      <c r="V21" s="11">
        <f>IF(U21&lt;0,U21+360,U21)</f>
        <v>87.457777777777778</v>
      </c>
      <c r="X21" s="26"/>
      <c r="Y21" s="43">
        <v>115.16200000000001</v>
      </c>
      <c r="Z21" s="25"/>
      <c r="AA21" s="28"/>
    </row>
    <row r="22" spans="1:35" x14ac:dyDescent="0.6">
      <c r="A22" s="9"/>
      <c r="B22" s="9"/>
      <c r="C22" s="10" t="s">
        <v>9</v>
      </c>
      <c r="D22" s="34">
        <v>38</v>
      </c>
      <c r="E22" s="11">
        <v>267</v>
      </c>
      <c r="F22" s="11">
        <v>27</v>
      </c>
      <c r="G22" s="36">
        <v>34</v>
      </c>
      <c r="H22" s="12"/>
      <c r="I22" s="39"/>
      <c r="K22" s="19">
        <f>ROUNDDOWN(W22,0)</f>
        <v>87</v>
      </c>
      <c r="L22" s="21">
        <f>ROUNDDOWN((W22-K22)*60,0)</f>
        <v>27</v>
      </c>
      <c r="M22" s="20">
        <f>(W22-K22-L22/60)*3600</f>
        <v>26.75000000001997</v>
      </c>
      <c r="O22" s="16"/>
      <c r="P22" s="15"/>
      <c r="Q22" s="43">
        <v>115.161</v>
      </c>
      <c r="R22" s="25"/>
      <c r="S22" s="28"/>
      <c r="T22" s="11">
        <f t="shared" si="1"/>
        <v>267.45944444444444</v>
      </c>
      <c r="W22" s="11">
        <f>(V21+V23)/2</f>
        <v>87.457430555555561</v>
      </c>
      <c r="Y22" s="43">
        <v>115.161</v>
      </c>
      <c r="Z22" s="25"/>
      <c r="AA22" s="28"/>
      <c r="AB22">
        <f>ABS(M22-P24)</f>
        <v>0.8750000000077307</v>
      </c>
      <c r="AC22">
        <f>ABS(M22-P28)</f>
        <v>0.58333333340669924</v>
      </c>
      <c r="AD22" t="e">
        <f>ABS(M22-#REF!)</f>
        <v>#REF!</v>
      </c>
    </row>
    <row r="23" spans="1:35" x14ac:dyDescent="0.6">
      <c r="A23" s="9"/>
      <c r="B23" s="9"/>
      <c r="C23" s="10" t="s">
        <v>9</v>
      </c>
      <c r="D23" s="34" t="s">
        <v>19</v>
      </c>
      <c r="E23" s="11">
        <v>180</v>
      </c>
      <c r="F23" s="11">
        <v>0</v>
      </c>
      <c r="G23" s="36">
        <v>8.5</v>
      </c>
      <c r="H23" s="12">
        <f>ROUNDDOWN(V23,0)</f>
        <v>87</v>
      </c>
      <c r="I23" s="39">
        <f>ROUNDDOWN((V23-H23)*60,0)</f>
        <v>27</v>
      </c>
      <c r="J23" s="37">
        <f>(V23-H23-I23/60)*3600</f>
        <v>25.50000000003816</v>
      </c>
      <c r="M23" s="20"/>
      <c r="O23" s="14"/>
      <c r="P23" s="15"/>
      <c r="Q23" s="43">
        <v>58.439</v>
      </c>
      <c r="R23" s="25"/>
      <c r="S23" s="28"/>
      <c r="T23" s="11">
        <f t="shared" si="1"/>
        <v>180.0023611111111</v>
      </c>
      <c r="U23" s="11">
        <f>T22-T23</f>
        <v>87.457083333333344</v>
      </c>
      <c r="V23" s="11">
        <f>IF(U23&lt;0,U23+360,U23)</f>
        <v>87.457083333333344</v>
      </c>
      <c r="X23" s="26"/>
      <c r="Y23" s="43">
        <v>58.439</v>
      </c>
      <c r="Z23" s="25"/>
      <c r="AA23" s="28"/>
    </row>
    <row r="24" spans="1:35" x14ac:dyDescent="0.6">
      <c r="B24" s="3">
        <v>2</v>
      </c>
      <c r="C24" s="4" t="s">
        <v>8</v>
      </c>
      <c r="D24" s="33" t="s">
        <v>19</v>
      </c>
      <c r="E24" s="5">
        <v>40</v>
      </c>
      <c r="F24" s="5">
        <v>0</v>
      </c>
      <c r="G24" s="35">
        <v>0</v>
      </c>
      <c r="H24" s="6"/>
      <c r="I24" s="38"/>
      <c r="J24" s="41"/>
      <c r="K24" s="17"/>
      <c r="L24" s="17"/>
      <c r="M24" s="18"/>
      <c r="N24" s="17">
        <f>ROUNDDOWN(X24,0)</f>
        <v>87</v>
      </c>
      <c r="O24" s="24">
        <f>ROUNDDOWN((X24-N24)*60,0)</f>
        <v>27</v>
      </c>
      <c r="P24" s="18">
        <f>(X24-N24-O24/60)*3600</f>
        <v>25.875000000012239</v>
      </c>
      <c r="Q24" s="42">
        <v>58.438000000000002</v>
      </c>
      <c r="R24" s="25"/>
      <c r="S24" s="28"/>
      <c r="T24" s="5">
        <f t="shared" si="1"/>
        <v>40</v>
      </c>
      <c r="U24" s="5"/>
      <c r="V24" s="5"/>
      <c r="W24" s="5"/>
      <c r="X24" s="5">
        <f>SUM(W22+W26)/2</f>
        <v>87.457187500000003</v>
      </c>
      <c r="Y24" s="42">
        <v>58.438000000000002</v>
      </c>
      <c r="Z24" s="25"/>
      <c r="AA24" s="28"/>
      <c r="AH24" t="s">
        <v>22</v>
      </c>
      <c r="AI24">
        <f>_xlfn.STDEV.P(W22,W26,W30)</f>
        <v>2.2915497537985481E-4</v>
      </c>
    </row>
    <row r="25" spans="1:35" x14ac:dyDescent="0.6">
      <c r="B25" s="9"/>
      <c r="C25" s="10" t="s">
        <v>8</v>
      </c>
      <c r="D25" s="34">
        <v>38</v>
      </c>
      <c r="E25" s="11">
        <v>127</v>
      </c>
      <c r="F25" s="11">
        <v>27</v>
      </c>
      <c r="G25" s="36">
        <v>27</v>
      </c>
      <c r="H25" s="12">
        <f>ROUNDDOWN(V25,0)</f>
        <v>87</v>
      </c>
      <c r="I25" s="39">
        <f>ROUNDDOWN((V25-H25)*60,0)</f>
        <v>27</v>
      </c>
      <c r="J25" s="37">
        <f>(V25-H25-I25/60)*3600</f>
        <v>26.999999999985636</v>
      </c>
      <c r="M25" s="20"/>
      <c r="O25" s="14"/>
      <c r="P25" s="15" t="str">
        <f>IF(AB32&lt;AF18,AF19, AG19)</f>
        <v>PASS</v>
      </c>
      <c r="Q25" s="43">
        <v>115.16200000000001</v>
      </c>
      <c r="R25" s="25"/>
      <c r="S25" s="28"/>
      <c r="T25" s="11">
        <f t="shared" si="1"/>
        <v>127.4575</v>
      </c>
      <c r="U25" s="11">
        <f>IF(A25&lt;0,T24-T25,T25-T24)</f>
        <v>87.457499999999996</v>
      </c>
      <c r="V25" s="11">
        <f>IF(U25&lt;0,U25+360,U25)</f>
        <v>87.457499999999996</v>
      </c>
      <c r="X25" s="26"/>
      <c r="Y25" s="43">
        <v>115.16200000000001</v>
      </c>
      <c r="Z25" s="25"/>
      <c r="AA25" s="28"/>
      <c r="AH25" t="s">
        <v>24</v>
      </c>
      <c r="AI25">
        <f>_xlfn.STDEV.P(Y21,Y22,Y25,Y26,Y29,Y30)</f>
        <v>8.1649658093162463E-4</v>
      </c>
    </row>
    <row r="26" spans="1:35" x14ac:dyDescent="0.6">
      <c r="B26" s="9"/>
      <c r="C26" s="10" t="s">
        <v>9</v>
      </c>
      <c r="D26" s="34">
        <v>38</v>
      </c>
      <c r="E26" s="11">
        <v>307</v>
      </c>
      <c r="F26" s="11">
        <v>27</v>
      </c>
      <c r="G26" s="36">
        <v>24</v>
      </c>
      <c r="H26" s="12"/>
      <c r="I26" s="39"/>
      <c r="K26" s="19">
        <f>ROUNDDOWN(W26,0)</f>
        <v>87</v>
      </c>
      <c r="L26" s="21">
        <f>ROUNDDOWN((W26-K26)*60,0)</f>
        <v>27</v>
      </c>
      <c r="M26" s="20">
        <f>(W26-K26-L26/60)*3600</f>
        <v>25.000000000004508</v>
      </c>
      <c r="O26" s="16"/>
      <c r="P26" s="15"/>
      <c r="Q26" s="43">
        <v>115.16</v>
      </c>
      <c r="R26" s="25"/>
      <c r="S26" s="28"/>
      <c r="T26" s="11">
        <f t="shared" si="1"/>
        <v>307.45666666666665</v>
      </c>
      <c r="W26" s="11">
        <f>(V25+V27)/2</f>
        <v>87.456944444444446</v>
      </c>
      <c r="Y26" s="43">
        <v>115.16</v>
      </c>
      <c r="Z26" s="25"/>
      <c r="AA26" s="28"/>
      <c r="AB26">
        <f>ABS(M26-P24)</f>
        <v>0.8750000000077307</v>
      </c>
      <c r="AC26">
        <f>ABS(M26-P28)</f>
        <v>1.1666666666087622</v>
      </c>
      <c r="AD26" t="e">
        <f>ABS(M26-#REF!)</f>
        <v>#REF!</v>
      </c>
    </row>
    <row r="27" spans="1:35" x14ac:dyDescent="0.6">
      <c r="B27" s="9"/>
      <c r="C27" s="10" t="s">
        <v>9</v>
      </c>
      <c r="D27" s="47" t="s">
        <v>19</v>
      </c>
      <c r="E27" s="11">
        <v>220</v>
      </c>
      <c r="F27" s="11">
        <v>0</v>
      </c>
      <c r="G27" s="36">
        <v>1</v>
      </c>
      <c r="H27" s="12">
        <f>ROUNDDOWN(V27,0)</f>
        <v>87</v>
      </c>
      <c r="I27" s="39">
        <f>ROUNDDOWN((V27-H27)*60,0)</f>
        <v>27</v>
      </c>
      <c r="J27" s="37">
        <f>(V27-H27-I27/60)*3600</f>
        <v>22.999999999972221</v>
      </c>
      <c r="M27" s="20"/>
      <c r="O27" s="14"/>
      <c r="P27" s="15"/>
      <c r="Q27" s="43">
        <v>58.438000000000002</v>
      </c>
      <c r="R27" s="25"/>
      <c r="S27" s="28"/>
      <c r="T27" s="11">
        <f t="shared" si="1"/>
        <v>220.00027777777777</v>
      </c>
      <c r="U27" s="11">
        <f>T26-T27</f>
        <v>87.456388888888881</v>
      </c>
      <c r="V27" s="11">
        <f>IF(U27&lt;0,U27+360,U27)</f>
        <v>87.456388888888881</v>
      </c>
      <c r="X27" s="26"/>
      <c r="Y27" s="43">
        <v>58.438000000000002</v>
      </c>
      <c r="Z27" s="25"/>
      <c r="AA27" s="28"/>
    </row>
    <row r="28" spans="1:35" x14ac:dyDescent="0.6">
      <c r="B28" s="3">
        <v>3</v>
      </c>
      <c r="C28" s="4" t="s">
        <v>8</v>
      </c>
      <c r="D28" s="33" t="s">
        <v>19</v>
      </c>
      <c r="E28" s="5">
        <v>80</v>
      </c>
      <c r="F28" s="5">
        <v>0</v>
      </c>
      <c r="G28" s="35">
        <v>0</v>
      </c>
      <c r="H28" s="6"/>
      <c r="I28" s="38"/>
      <c r="J28" s="41"/>
      <c r="K28" s="17"/>
      <c r="L28" s="17"/>
      <c r="M28" s="18"/>
      <c r="N28" s="17">
        <f>ROUNDDOWN(X28,0)</f>
        <v>87</v>
      </c>
      <c r="O28" s="24">
        <f>ROUNDDOWN((X28-N28)*60,0)</f>
        <v>27</v>
      </c>
      <c r="P28" s="18">
        <f>(X28-N28-O28/60)*3600</f>
        <v>26.166666666613271</v>
      </c>
      <c r="Q28" s="42">
        <v>58.438000000000002</v>
      </c>
      <c r="R28" s="25"/>
      <c r="S28" s="28"/>
      <c r="T28" s="5">
        <f t="shared" si="1"/>
        <v>80</v>
      </c>
      <c r="U28" s="5"/>
      <c r="V28" s="5"/>
      <c r="W28" s="5"/>
      <c r="X28" s="5">
        <f>SUM(W26,W22,W30)/3</f>
        <v>87.457268518518504</v>
      </c>
      <c r="Y28" s="42">
        <v>58.438000000000002</v>
      </c>
      <c r="Z28" s="25"/>
      <c r="AA28" s="28"/>
    </row>
    <row r="29" spans="1:35" x14ac:dyDescent="0.6">
      <c r="B29" s="9"/>
      <c r="C29" s="10" t="s">
        <v>8</v>
      </c>
      <c r="D29" s="34">
        <v>38</v>
      </c>
      <c r="E29" s="11">
        <v>167</v>
      </c>
      <c r="F29" s="11">
        <v>27</v>
      </c>
      <c r="G29" s="36">
        <v>25</v>
      </c>
      <c r="H29" s="12">
        <f>ROUNDDOWN(V29,0)</f>
        <v>87</v>
      </c>
      <c r="I29" s="39">
        <f>ROUNDDOWN((V29-H29)*60,0)</f>
        <v>27</v>
      </c>
      <c r="J29" s="37">
        <f>(V29-H29-I29/60)*3600</f>
        <v>25.000000000004508</v>
      </c>
      <c r="M29" s="20"/>
      <c r="O29" s="14"/>
      <c r="P29" s="15" t="str">
        <f>IF(AC32&lt;AF18,AF19, AG19)</f>
        <v>PASS</v>
      </c>
      <c r="Q29" s="43">
        <v>115.161</v>
      </c>
      <c r="R29" s="25"/>
      <c r="S29" s="28"/>
      <c r="T29" s="11">
        <f t="shared" si="1"/>
        <v>167.45694444444445</v>
      </c>
      <c r="U29" s="11">
        <f>IF(A29&lt;0,T28-T29,T29-T28)</f>
        <v>87.456944444444446</v>
      </c>
      <c r="V29" s="11">
        <f>IF(U29&lt;0,U29+360,U29)</f>
        <v>87.456944444444446</v>
      </c>
      <c r="X29" s="26"/>
      <c r="Y29" s="43">
        <v>115.161</v>
      </c>
      <c r="Z29" s="25"/>
      <c r="AA29" s="28"/>
    </row>
    <row r="30" spans="1:35" x14ac:dyDescent="0.6">
      <c r="B30" s="9"/>
      <c r="C30" s="10" t="s">
        <v>9</v>
      </c>
      <c r="D30" s="34">
        <v>38</v>
      </c>
      <c r="E30" s="11">
        <v>347</v>
      </c>
      <c r="F30" s="11">
        <v>27</v>
      </c>
      <c r="G30" s="36">
        <v>33</v>
      </c>
      <c r="H30" s="12"/>
      <c r="I30" s="39"/>
      <c r="K30" s="19">
        <f>ROUNDDOWN(W30,0)</f>
        <v>87</v>
      </c>
      <c r="L30" s="21">
        <f>ROUNDDOWN((W30-K30)*60,0)</f>
        <v>27</v>
      </c>
      <c r="M30" s="20">
        <f>(W30-K30-L30/60)*3600</f>
        <v>26.749999999917652</v>
      </c>
      <c r="O30" s="16"/>
      <c r="P30" s="15"/>
      <c r="Q30" s="43">
        <v>115.16</v>
      </c>
      <c r="R30" s="25"/>
      <c r="S30" s="28"/>
      <c r="T30" s="11">
        <f t="shared" si="1"/>
        <v>347.45916666666665</v>
      </c>
      <c r="W30" s="11">
        <f>(V29+V31)/2</f>
        <v>87.457430555555533</v>
      </c>
      <c r="Y30" s="43">
        <v>115.16</v>
      </c>
      <c r="Z30" s="25"/>
      <c r="AA30" s="28"/>
      <c r="AC30">
        <f>ABS(M30-P28)</f>
        <v>0.58333333330438109</v>
      </c>
      <c r="AD30" t="e">
        <f>ABS(M30-#REF!)</f>
        <v>#REF!</v>
      </c>
    </row>
    <row r="31" spans="1:35" x14ac:dyDescent="0.6">
      <c r="B31" s="9"/>
      <c r="C31" s="10" t="s">
        <v>9</v>
      </c>
      <c r="D31" s="47" t="s">
        <v>19</v>
      </c>
      <c r="E31" s="11">
        <v>260</v>
      </c>
      <c r="F31" s="11">
        <v>0</v>
      </c>
      <c r="G31" s="36">
        <v>4.5</v>
      </c>
      <c r="H31" s="12">
        <f>ROUNDDOWN(V31,0)</f>
        <v>87</v>
      </c>
      <c r="I31" s="39">
        <f>ROUNDDOWN((V31-H31)*60,0)</f>
        <v>27</v>
      </c>
      <c r="J31" s="37">
        <f>(V31-H31-I31/60)*3600</f>
        <v>28.499999999830795</v>
      </c>
      <c r="M31" s="20"/>
      <c r="O31" s="14"/>
      <c r="P31" s="15"/>
      <c r="Q31" s="43">
        <v>58.439</v>
      </c>
      <c r="R31" s="25"/>
      <c r="S31" s="28"/>
      <c r="T31" s="11">
        <f t="shared" si="1"/>
        <v>260.00125000000003</v>
      </c>
      <c r="U31" s="11">
        <f>T30-T31</f>
        <v>87.45791666666662</v>
      </c>
      <c r="V31" s="11">
        <f>IF(U31&lt;0,U31+360,U31)</f>
        <v>87.45791666666662</v>
      </c>
      <c r="X31" s="26"/>
      <c r="Y31" s="43">
        <v>58.439</v>
      </c>
      <c r="Z31" s="25"/>
      <c r="AA31" s="28"/>
    </row>
    <row r="32" spans="1:35" x14ac:dyDescent="0.6">
      <c r="N32" s="59">
        <f>ROUNDDOWN(X32,0)</f>
        <v>87</v>
      </c>
      <c r="O32" s="59">
        <f>ROUNDDOWN((X32-N32)*60,0)</f>
        <v>27</v>
      </c>
      <c r="P32" s="60">
        <f>(X32-N32-O32/60)*3600</f>
        <v>26.166666666613271</v>
      </c>
      <c r="Q32" s="44"/>
      <c r="R32" s="22">
        <f>(Q20+Q23+Q24+Q27+Q28+Q31)/6</f>
        <v>58.438166666666667</v>
      </c>
      <c r="X32" s="61">
        <f>SUM(W20:W31)/3</f>
        <v>87.457268518518504</v>
      </c>
      <c r="Y32" s="44"/>
      <c r="Z32" s="22">
        <f>(Y20+Y23+Y24+Y27+Y28+Y31)/6</f>
        <v>58.438166666666667</v>
      </c>
      <c r="AB32" s="58">
        <f>MAX(AB20:AB31)</f>
        <v>0.8750000000077307</v>
      </c>
      <c r="AC32" s="58">
        <f>MAX(AC20:AC31)</f>
        <v>1.1666666666087622</v>
      </c>
      <c r="AD32" s="58" t="e">
        <f>MAX(AD20:AD31)</f>
        <v>#REF!</v>
      </c>
    </row>
    <row r="33" spans="1:35" x14ac:dyDescent="0.6">
      <c r="N33" s="59"/>
      <c r="O33" s="59"/>
      <c r="P33" s="60"/>
      <c r="Q33" s="44"/>
      <c r="R33" s="22">
        <f>SUM(Q21,Q22,Q25,Q26,Q29,Q30)/6</f>
        <v>115.161</v>
      </c>
      <c r="X33" s="61"/>
      <c r="Y33" s="44"/>
      <c r="Z33" s="22">
        <f>SUM(Y21,Y22,Y25,Y26,Y29,Y30)/6</f>
        <v>115.161</v>
      </c>
      <c r="AB33" s="58"/>
      <c r="AC33" s="58"/>
      <c r="AD33" s="58"/>
    </row>
    <row r="35" spans="1:35" x14ac:dyDescent="0.3">
      <c r="A35" s="64" t="s">
        <v>0</v>
      </c>
      <c r="B35" s="65" t="s">
        <v>10</v>
      </c>
      <c r="C35" s="66" t="s">
        <v>1</v>
      </c>
      <c r="D35" s="68" t="s">
        <v>2</v>
      </c>
      <c r="E35" s="64" t="s">
        <v>3</v>
      </c>
      <c r="F35" s="64"/>
      <c r="G35" s="64"/>
      <c r="H35" s="69" t="s">
        <v>4</v>
      </c>
      <c r="I35" s="69"/>
      <c r="J35" s="69"/>
      <c r="K35" s="70" t="s">
        <v>5</v>
      </c>
      <c r="L35" s="70"/>
      <c r="M35" s="70"/>
      <c r="N35" s="69" t="s">
        <v>13</v>
      </c>
      <c r="O35" s="69"/>
      <c r="P35" s="69"/>
      <c r="Q35" s="62" t="s">
        <v>11</v>
      </c>
      <c r="R35" s="63" t="s">
        <v>12</v>
      </c>
      <c r="S35" s="28"/>
      <c r="T35" s="64" t="s">
        <v>3</v>
      </c>
      <c r="U35" s="69" t="s">
        <v>4</v>
      </c>
      <c r="V35" s="69" t="s">
        <v>6</v>
      </c>
      <c r="W35" s="69" t="s">
        <v>5</v>
      </c>
      <c r="X35" s="71" t="s">
        <v>7</v>
      </c>
      <c r="Y35" s="62" t="s">
        <v>11</v>
      </c>
      <c r="Z35" s="63" t="s">
        <v>12</v>
      </c>
      <c r="AA35" s="28"/>
      <c r="AB35" s="32" t="s">
        <v>14</v>
      </c>
      <c r="AC35" s="32"/>
      <c r="AD35" s="32"/>
      <c r="AF35" s="31">
        <v>4</v>
      </c>
      <c r="AG35" s="31" t="s">
        <v>15</v>
      </c>
    </row>
    <row r="36" spans="1:35" x14ac:dyDescent="0.3">
      <c r="A36" s="64"/>
      <c r="B36" s="65"/>
      <c r="C36" s="67"/>
      <c r="D36" s="68"/>
      <c r="E36" s="64"/>
      <c r="F36" s="64"/>
      <c r="G36" s="64"/>
      <c r="H36" s="69"/>
      <c r="I36" s="69"/>
      <c r="J36" s="69"/>
      <c r="K36" s="70"/>
      <c r="L36" s="70"/>
      <c r="M36" s="70"/>
      <c r="N36" s="69"/>
      <c r="O36" s="69"/>
      <c r="P36" s="69"/>
      <c r="Q36" s="62"/>
      <c r="R36" s="63"/>
      <c r="S36" s="28"/>
      <c r="T36" s="64"/>
      <c r="U36" s="69"/>
      <c r="V36" s="69"/>
      <c r="W36" s="69"/>
      <c r="X36" s="71"/>
      <c r="Y36" s="62"/>
      <c r="Z36" s="63"/>
      <c r="AA36" s="28"/>
      <c r="AB36" s="30">
        <v>1</v>
      </c>
      <c r="AC36" s="1">
        <v>2</v>
      </c>
      <c r="AD36" s="1">
        <v>3</v>
      </c>
      <c r="AF36" t="s">
        <v>16</v>
      </c>
      <c r="AG36" t="s">
        <v>17</v>
      </c>
    </row>
    <row r="37" spans="1:35" x14ac:dyDescent="0.6">
      <c r="A37" s="2">
        <v>38</v>
      </c>
      <c r="B37" s="3">
        <v>1</v>
      </c>
      <c r="C37" s="4" t="s">
        <v>8</v>
      </c>
      <c r="D37" s="33" t="s">
        <v>18</v>
      </c>
      <c r="E37" s="5">
        <v>0</v>
      </c>
      <c r="F37" s="5">
        <v>0</v>
      </c>
      <c r="G37" s="35">
        <v>0</v>
      </c>
      <c r="H37" s="6"/>
      <c r="I37" s="38"/>
      <c r="J37" s="41"/>
      <c r="K37" s="17"/>
      <c r="L37" s="17"/>
      <c r="M37" s="18"/>
      <c r="N37" s="5"/>
      <c r="O37" s="7"/>
      <c r="P37" s="8"/>
      <c r="Q37" s="42">
        <v>115.16</v>
      </c>
      <c r="R37" s="25"/>
      <c r="S37" s="28"/>
      <c r="T37" s="5">
        <f t="shared" ref="T37:T48" si="2">E37+F37/60 + G37/3600</f>
        <v>0</v>
      </c>
      <c r="U37" s="5"/>
      <c r="V37" s="5"/>
      <c r="W37" s="5"/>
      <c r="X37" s="5"/>
      <c r="Y37" s="42">
        <v>115.16</v>
      </c>
      <c r="Z37" s="25"/>
      <c r="AA37" s="28"/>
    </row>
    <row r="38" spans="1:35" x14ac:dyDescent="0.6">
      <c r="A38" s="9"/>
      <c r="B38" s="9"/>
      <c r="C38" s="10" t="s">
        <v>8</v>
      </c>
      <c r="D38" s="34" t="s">
        <v>19</v>
      </c>
      <c r="E38" s="11">
        <v>27</v>
      </c>
      <c r="F38" s="11">
        <v>24</v>
      </c>
      <c r="G38" s="36">
        <v>44</v>
      </c>
      <c r="H38" s="12">
        <f>ROUNDDOWN(V38,0)</f>
        <v>27</v>
      </c>
      <c r="I38" s="39">
        <f>ROUNDDOWN((V38-H38)*60,0)</f>
        <v>24</v>
      </c>
      <c r="J38" s="37">
        <f>(V38-H38-I38/60)*3600</f>
        <v>43.999999999988894</v>
      </c>
      <c r="M38" s="20"/>
      <c r="O38" s="14"/>
      <c r="P38" s="15"/>
      <c r="Q38" s="43">
        <v>126.80500000000001</v>
      </c>
      <c r="R38" s="25"/>
      <c r="S38" s="28"/>
      <c r="T38" s="11">
        <f t="shared" si="2"/>
        <v>27.412222222222219</v>
      </c>
      <c r="U38" s="11">
        <f>IF(A38&lt;0,T37-T38,T38-T37)</f>
        <v>27.412222222222219</v>
      </c>
      <c r="V38" s="11">
        <f>IF(U38&lt;0,U38+360,U38)</f>
        <v>27.412222222222219</v>
      </c>
      <c r="X38" s="26"/>
      <c r="Y38" s="43">
        <v>126.80500000000001</v>
      </c>
      <c r="Z38" s="25"/>
      <c r="AA38" s="28"/>
    </row>
    <row r="39" spans="1:35" x14ac:dyDescent="0.6">
      <c r="A39" s="9"/>
      <c r="B39" s="9"/>
      <c r="C39" s="10" t="s">
        <v>9</v>
      </c>
      <c r="D39" s="34" t="s">
        <v>19</v>
      </c>
      <c r="E39" s="11">
        <v>207</v>
      </c>
      <c r="F39" s="11">
        <v>24</v>
      </c>
      <c r="G39" s="36">
        <v>45.5</v>
      </c>
      <c r="H39" s="12"/>
      <c r="I39" s="39"/>
      <c r="K39" s="19">
        <f>ROUNDDOWN(W39,0)</f>
        <v>27</v>
      </c>
      <c r="L39" s="21">
        <f>ROUNDDOWN((W39-K39)*60,0)</f>
        <v>24</v>
      </c>
      <c r="M39" s="20">
        <f>(W39-K39-L39/60)*3600</f>
        <v>42.249999999986223</v>
      </c>
      <c r="O39" s="16"/>
      <c r="P39" s="15"/>
      <c r="Q39" s="43">
        <v>126.80500000000001</v>
      </c>
      <c r="R39" s="25"/>
      <c r="S39" s="28"/>
      <c r="T39" s="11">
        <f t="shared" si="2"/>
        <v>207.41263888888889</v>
      </c>
      <c r="W39" s="11">
        <f>(V38+V40)/2</f>
        <v>27.411736111111107</v>
      </c>
      <c r="Y39" s="43">
        <v>126.80500000000001</v>
      </c>
      <c r="Z39" s="25"/>
      <c r="AA39" s="28"/>
      <c r="AB39">
        <f>ABS(M39-P41)</f>
        <v>1.3750000000030127</v>
      </c>
      <c r="AC39">
        <f>ABS(M39-P45)</f>
        <v>1.8333333333629298</v>
      </c>
      <c r="AD39" t="e">
        <f>ABS(M39-#REF!)</f>
        <v>#REF!</v>
      </c>
    </row>
    <row r="40" spans="1:35" x14ac:dyDescent="0.6">
      <c r="A40" s="9"/>
      <c r="B40" s="9"/>
      <c r="C40" s="10" t="s">
        <v>9</v>
      </c>
      <c r="D40" s="34" t="s">
        <v>18</v>
      </c>
      <c r="E40" s="11">
        <v>180</v>
      </c>
      <c r="F40" s="11">
        <v>0</v>
      </c>
      <c r="G40" s="36">
        <v>5</v>
      </c>
      <c r="H40" s="12">
        <f>ROUNDDOWN(V40,0)</f>
        <v>27</v>
      </c>
      <c r="I40" s="39">
        <f>ROUNDDOWN((V40-H40)*60,0)</f>
        <v>24</v>
      </c>
      <c r="J40" s="37">
        <f>(V40-H40-I40/60)*3600</f>
        <v>40.499999999983551</v>
      </c>
      <c r="M40" s="20"/>
      <c r="O40" s="14"/>
      <c r="P40" s="15"/>
      <c r="Q40" s="43">
        <v>115.161</v>
      </c>
      <c r="R40" s="25"/>
      <c r="S40" s="28"/>
      <c r="T40" s="11">
        <f t="shared" si="2"/>
        <v>180.0013888888889</v>
      </c>
      <c r="U40" s="11">
        <f>T39-T40</f>
        <v>27.411249999999995</v>
      </c>
      <c r="V40" s="11">
        <f>IF(U40&lt;0,U40+360,U40)</f>
        <v>27.411249999999995</v>
      </c>
      <c r="X40" s="26"/>
      <c r="Y40" s="43">
        <v>115.161</v>
      </c>
      <c r="Z40" s="25"/>
      <c r="AA40" s="28"/>
      <c r="AH40" t="s">
        <v>22</v>
      </c>
      <c r="AI40">
        <f>_xlfn.STDEV.P(W39,W43,W47)</f>
        <v>3.6010067561007361E-4</v>
      </c>
    </row>
    <row r="41" spans="1:35" x14ac:dyDescent="0.6">
      <c r="B41" s="3">
        <v>2</v>
      </c>
      <c r="C41" s="4" t="s">
        <v>8</v>
      </c>
      <c r="D41" s="33" t="s">
        <v>18</v>
      </c>
      <c r="E41" s="5">
        <v>40</v>
      </c>
      <c r="F41" s="5">
        <v>0</v>
      </c>
      <c r="G41" s="35">
        <v>0</v>
      </c>
      <c r="H41" s="6"/>
      <c r="I41" s="38"/>
      <c r="J41" s="41"/>
      <c r="K41" s="17"/>
      <c r="L41" s="17"/>
      <c r="M41" s="18"/>
      <c r="N41" s="17">
        <f>ROUNDDOWN(X41,0)</f>
        <v>27</v>
      </c>
      <c r="O41" s="24">
        <f>ROUNDDOWN((X41-N41)*60,0)</f>
        <v>24</v>
      </c>
      <c r="P41" s="18">
        <f>(X41-N41-O41/60)*3600</f>
        <v>43.624999999989235</v>
      </c>
      <c r="Q41" s="42">
        <v>115.16</v>
      </c>
      <c r="R41" s="25"/>
      <c r="S41" s="28"/>
      <c r="T41" s="5">
        <f t="shared" si="2"/>
        <v>40</v>
      </c>
      <c r="U41" s="5"/>
      <c r="V41" s="5"/>
      <c r="W41" s="5"/>
      <c r="X41" s="5">
        <f>SUM(W39+W43)/2</f>
        <v>27.412118055555553</v>
      </c>
      <c r="Y41" s="42">
        <v>115.16</v>
      </c>
      <c r="Z41" s="25"/>
      <c r="AA41" s="28"/>
      <c r="AH41" t="s">
        <v>24</v>
      </c>
      <c r="AI41">
        <f>_xlfn.STDEV.P(Y38,Y39,Y42,Y43,Y46,Y47)</f>
        <v>9.4280904158070347E-4</v>
      </c>
    </row>
    <row r="42" spans="1:35" x14ac:dyDescent="0.6">
      <c r="B42" s="9"/>
      <c r="C42" s="10" t="s">
        <v>8</v>
      </c>
      <c r="D42" s="34" t="s">
        <v>19</v>
      </c>
      <c r="E42" s="11">
        <v>67</v>
      </c>
      <c r="F42" s="11">
        <v>24</v>
      </c>
      <c r="G42" s="36">
        <v>46</v>
      </c>
      <c r="H42" s="12">
        <f>ROUNDDOWN(V42,0)</f>
        <v>27</v>
      </c>
      <c r="I42" s="39">
        <f>ROUNDDOWN((V42-H42)*60,0)</f>
        <v>24</v>
      </c>
      <c r="J42" s="37">
        <f>(V42-H42-I42/60)*3600</f>
        <v>45.999999999995602</v>
      </c>
      <c r="M42" s="20"/>
      <c r="O42" s="14"/>
      <c r="P42" s="15" t="str">
        <f>IF(AB49&lt;AF35,AF36, AG36)</f>
        <v>PASS</v>
      </c>
      <c r="Q42" s="43">
        <v>126.807</v>
      </c>
      <c r="R42" s="25"/>
      <c r="S42" s="28"/>
      <c r="T42" s="11">
        <f t="shared" si="2"/>
        <v>67.412777777777777</v>
      </c>
      <c r="U42" s="11">
        <f>IF(A42&lt;0,T41-T42,T42-T41)</f>
        <v>27.412777777777777</v>
      </c>
      <c r="V42" s="11">
        <f>IF(U42&lt;0,U42+360,U42)</f>
        <v>27.412777777777777</v>
      </c>
      <c r="X42" s="26"/>
      <c r="Y42" s="43">
        <v>126.807</v>
      </c>
      <c r="Z42" s="25"/>
      <c r="AA42" s="28"/>
    </row>
    <row r="43" spans="1:35" x14ac:dyDescent="0.6">
      <c r="B43" s="9"/>
      <c r="C43" s="10" t="s">
        <v>9</v>
      </c>
      <c r="D43" s="34" t="s">
        <v>19</v>
      </c>
      <c r="E43" s="11">
        <v>247</v>
      </c>
      <c r="F43" s="11">
        <v>24</v>
      </c>
      <c r="G43" s="36">
        <v>51</v>
      </c>
      <c r="H43" s="12"/>
      <c r="I43" s="39"/>
      <c r="K43" s="19">
        <f>ROUNDDOWN(W43,0)</f>
        <v>27</v>
      </c>
      <c r="L43" s="21">
        <f>ROUNDDOWN((W43-K43)*60,0)</f>
        <v>24</v>
      </c>
      <c r="M43" s="20">
        <f>(W43-K43-L43/60)*3600</f>
        <v>45.000000000005038</v>
      </c>
      <c r="O43" s="16"/>
      <c r="P43" s="15"/>
      <c r="Q43" s="43">
        <v>126.804</v>
      </c>
      <c r="R43" s="25"/>
      <c r="S43" s="28"/>
      <c r="T43" s="11">
        <f t="shared" si="2"/>
        <v>247.41416666666666</v>
      </c>
      <c r="W43" s="11">
        <f>(V42+V44)/2</f>
        <v>27.412500000000001</v>
      </c>
      <c r="Y43" s="43">
        <v>126.804</v>
      </c>
      <c r="Z43" s="25"/>
      <c r="AA43" s="28"/>
      <c r="AB43">
        <f>ABS(M43-P41)</f>
        <v>1.3750000000158025</v>
      </c>
      <c r="AC43">
        <f>ABS(M43-P45)</f>
        <v>0.91666666665588536</v>
      </c>
      <c r="AD43" t="e">
        <f>ABS(M43-#REF!)</f>
        <v>#REF!</v>
      </c>
    </row>
    <row r="44" spans="1:35" x14ac:dyDescent="0.6">
      <c r="B44" s="9"/>
      <c r="C44" s="10" t="s">
        <v>9</v>
      </c>
      <c r="D44" s="34" t="s">
        <v>18</v>
      </c>
      <c r="E44" s="11">
        <v>220</v>
      </c>
      <c r="F44" s="11">
        <v>0</v>
      </c>
      <c r="G44" s="36">
        <v>7</v>
      </c>
      <c r="H44" s="12">
        <f>ROUNDDOWN(V44,0)</f>
        <v>27</v>
      </c>
      <c r="I44" s="39">
        <f>ROUNDDOWN((V44-H44)*60,0)</f>
        <v>24</v>
      </c>
      <c r="J44" s="37">
        <f>(V44-H44-I44/60)*3600</f>
        <v>44.000000000014474</v>
      </c>
      <c r="M44" s="20"/>
      <c r="O44" s="14"/>
      <c r="P44" s="15"/>
      <c r="Q44" s="43">
        <v>115.16</v>
      </c>
      <c r="R44" s="25"/>
      <c r="S44" s="28"/>
      <c r="T44" s="11">
        <f t="shared" si="2"/>
        <v>220.00194444444443</v>
      </c>
      <c r="U44" s="11">
        <f>T43-T44</f>
        <v>27.412222222222226</v>
      </c>
      <c r="V44" s="11">
        <f>IF(U44&lt;0,U44+360,U44)</f>
        <v>27.412222222222226</v>
      </c>
      <c r="X44" s="26"/>
      <c r="Y44" s="43">
        <v>115.16</v>
      </c>
      <c r="Z44" s="25"/>
      <c r="AA44" s="28"/>
    </row>
    <row r="45" spans="1:35" x14ac:dyDescent="0.6">
      <c r="B45" s="3">
        <v>3</v>
      </c>
      <c r="C45" s="4" t="s">
        <v>8</v>
      </c>
      <c r="D45" s="33" t="s">
        <v>18</v>
      </c>
      <c r="E45" s="5">
        <v>80</v>
      </c>
      <c r="F45" s="5"/>
      <c r="G45" s="35"/>
      <c r="H45" s="6"/>
      <c r="I45" s="38"/>
      <c r="J45" s="41"/>
      <c r="K45" s="17"/>
      <c r="L45" s="17"/>
      <c r="M45" s="18"/>
      <c r="N45" s="17">
        <f>ROUNDDOWN(X45,0)</f>
        <v>27</v>
      </c>
      <c r="O45" s="24">
        <f>ROUNDDOWN((X45-N45)*60,0)</f>
        <v>24</v>
      </c>
      <c r="P45" s="18">
        <f>(X45-N45-O45/60)*3600</f>
        <v>44.083333333349152</v>
      </c>
      <c r="Q45" s="42">
        <v>115.16</v>
      </c>
      <c r="R45" s="25"/>
      <c r="S45" s="28"/>
      <c r="T45" s="5">
        <f t="shared" si="2"/>
        <v>80</v>
      </c>
      <c r="U45" s="5"/>
      <c r="V45" s="5"/>
      <c r="W45" s="5"/>
      <c r="X45" s="5">
        <f>SUM(W43,W39,W47)/3</f>
        <v>27.412245370370375</v>
      </c>
      <c r="Y45" s="42">
        <v>115.16</v>
      </c>
      <c r="Z45" s="25"/>
      <c r="AA45" s="28"/>
    </row>
    <row r="46" spans="1:35" x14ac:dyDescent="0.6">
      <c r="B46" s="9"/>
      <c r="C46" s="10" t="s">
        <v>8</v>
      </c>
      <c r="D46" s="34" t="s">
        <v>19</v>
      </c>
      <c r="E46" s="11">
        <v>107</v>
      </c>
      <c r="F46" s="11">
        <v>24</v>
      </c>
      <c r="G46" s="36">
        <v>45</v>
      </c>
      <c r="H46" s="12">
        <f>ROUNDDOWN(V46,0)</f>
        <v>27</v>
      </c>
      <c r="I46" s="39">
        <f>ROUNDDOWN((V46-H46)*60,0)</f>
        <v>24</v>
      </c>
      <c r="J46" s="37">
        <f>(V46-H46-I46/60)*3600</f>
        <v>45.000000000030617</v>
      </c>
      <c r="M46" s="20"/>
      <c r="O46" s="14"/>
      <c r="P46" s="15" t="str">
        <f>IF(AC49&lt;AF35,AF36, AG36)</f>
        <v>PASS</v>
      </c>
      <c r="Q46" s="43">
        <v>126.806</v>
      </c>
      <c r="R46" s="25"/>
      <c r="S46" s="28"/>
      <c r="T46" s="11">
        <f t="shared" si="2"/>
        <v>107.41250000000001</v>
      </c>
      <c r="U46" s="11">
        <f>IF(A46&lt;0,T45-T46,T46-T45)</f>
        <v>27.412500000000009</v>
      </c>
      <c r="V46" s="11">
        <f>IF(U46&lt;0,U46+360,U46)</f>
        <v>27.412500000000009</v>
      </c>
      <c r="X46" s="26"/>
      <c r="Y46" s="43">
        <v>126.806</v>
      </c>
      <c r="Z46" s="25"/>
      <c r="AA46" s="28"/>
    </row>
    <row r="47" spans="1:35" x14ac:dyDescent="0.6">
      <c r="B47" s="9"/>
      <c r="C47" s="10" t="s">
        <v>9</v>
      </c>
      <c r="D47" s="34" t="s">
        <v>19</v>
      </c>
      <c r="E47" s="11">
        <v>287</v>
      </c>
      <c r="F47" s="11">
        <v>24</v>
      </c>
      <c r="G47" s="36">
        <v>47</v>
      </c>
      <c r="H47" s="12"/>
      <c r="I47" s="39"/>
      <c r="K47" s="19">
        <f>ROUNDDOWN(W47,0)</f>
        <v>27</v>
      </c>
      <c r="L47" s="21">
        <f>ROUNDDOWN((W47-K47)*60,0)</f>
        <v>24</v>
      </c>
      <c r="M47" s="20">
        <f>(W47-K47-L47/60)*3600</f>
        <v>45.000000000056197</v>
      </c>
      <c r="O47" s="16"/>
      <c r="P47" s="15"/>
      <c r="Q47" s="43">
        <v>126.80500000000001</v>
      </c>
      <c r="R47" s="25"/>
      <c r="S47" s="28"/>
      <c r="T47" s="11">
        <f t="shared" si="2"/>
        <v>287.41305555555556</v>
      </c>
      <c r="W47" s="11">
        <f>(V46+V48)/2</f>
        <v>27.412500000000016</v>
      </c>
      <c r="Y47" s="43">
        <v>126.80500000000001</v>
      </c>
      <c r="Z47" s="25"/>
      <c r="AA47" s="28"/>
      <c r="AC47">
        <f>ABS(M47-P45)</f>
        <v>0.91666666670704444</v>
      </c>
      <c r="AD47" t="e">
        <f>ABS(M47-#REF!)</f>
        <v>#REF!</v>
      </c>
    </row>
    <row r="48" spans="1:35" x14ac:dyDescent="0.6">
      <c r="B48" s="9"/>
      <c r="C48" s="10" t="s">
        <v>9</v>
      </c>
      <c r="D48" s="34" t="s">
        <v>18</v>
      </c>
      <c r="E48" s="11">
        <v>260</v>
      </c>
      <c r="F48" s="11">
        <v>0</v>
      </c>
      <c r="G48" s="36">
        <v>2</v>
      </c>
      <c r="H48" s="12">
        <f>ROUNDDOWN(V48,0)</f>
        <v>27</v>
      </c>
      <c r="I48" s="39">
        <f>ROUNDDOWN((V48-H48)*60,0)</f>
        <v>24</v>
      </c>
      <c r="J48" s="37">
        <f>(V48-H48-I48/60)*3600</f>
        <v>45.000000000081776</v>
      </c>
      <c r="M48" s="20"/>
      <c r="O48" s="14"/>
      <c r="P48" s="15"/>
      <c r="Q48" s="43">
        <v>115.15900000000001</v>
      </c>
      <c r="R48" s="25"/>
      <c r="S48" s="28"/>
      <c r="T48" s="11">
        <f t="shared" si="2"/>
        <v>260.00055555555554</v>
      </c>
      <c r="U48" s="11">
        <f>T47-T48</f>
        <v>27.412500000000023</v>
      </c>
      <c r="V48" s="11">
        <f>IF(U48&lt;0,U48+360,U48)</f>
        <v>27.412500000000023</v>
      </c>
      <c r="X48" s="26"/>
      <c r="Y48" s="43">
        <v>115.15900000000001</v>
      </c>
      <c r="Z48" s="25"/>
      <c r="AA48" s="28"/>
    </row>
    <row r="49" spans="1:35" x14ac:dyDescent="0.6">
      <c r="N49" s="59">
        <f>ROUNDDOWN(X49,0)</f>
        <v>27</v>
      </c>
      <c r="O49" s="59">
        <f>ROUNDDOWN((X49-N49)*60,0)</f>
        <v>24</v>
      </c>
      <c r="P49" s="60">
        <f>(X49-N49-O49/60)*3600</f>
        <v>44.083333333349152</v>
      </c>
      <c r="Q49" s="44"/>
      <c r="R49" s="22">
        <f>(Q37+Q40+Q41+Q44+Q45+Q48)/6</f>
        <v>115.15999999999998</v>
      </c>
      <c r="X49" s="61">
        <f>SUM(W37:W48)/3</f>
        <v>27.412245370370375</v>
      </c>
      <c r="Y49" s="44"/>
      <c r="Z49" s="22">
        <f>(Y37+Y40+Y41+Y44+Y45+Y48)/6</f>
        <v>115.15999999999998</v>
      </c>
      <c r="AB49" s="58">
        <f>MAX(AB37:AB48)</f>
        <v>1.3750000000158025</v>
      </c>
      <c r="AC49" s="58">
        <f>MAX(AC37:AC48)</f>
        <v>1.8333333333629298</v>
      </c>
      <c r="AD49" s="58" t="e">
        <f>MAX(AD37:AD48)</f>
        <v>#REF!</v>
      </c>
    </row>
    <row r="50" spans="1:35" x14ac:dyDescent="0.6">
      <c r="N50" s="59"/>
      <c r="O50" s="59"/>
      <c r="P50" s="60"/>
      <c r="Q50" s="44"/>
      <c r="R50" s="22">
        <f>SUM(Q38,Q39,Q42,Q43,Q46,Q47)/6</f>
        <v>126.80533333333335</v>
      </c>
      <c r="X50" s="61"/>
      <c r="Y50" s="44"/>
      <c r="Z50" s="22">
        <f>SUM(Y38,Y39,Y42,Y43,Y46,Y47)/6</f>
        <v>126.80533333333335</v>
      </c>
      <c r="AB50" s="58"/>
      <c r="AC50" s="58"/>
      <c r="AD50" s="58"/>
    </row>
    <row r="52" spans="1:35" x14ac:dyDescent="0.3">
      <c r="A52" s="64" t="s">
        <v>0</v>
      </c>
      <c r="B52" s="65" t="s">
        <v>10</v>
      </c>
      <c r="C52" s="66" t="s">
        <v>1</v>
      </c>
      <c r="D52" s="68" t="s">
        <v>2</v>
      </c>
      <c r="E52" s="64" t="s">
        <v>3</v>
      </c>
      <c r="F52" s="64"/>
      <c r="G52" s="64"/>
      <c r="H52" s="69" t="s">
        <v>4</v>
      </c>
      <c r="I52" s="69"/>
      <c r="J52" s="69"/>
      <c r="K52" s="70" t="s">
        <v>5</v>
      </c>
      <c r="L52" s="70"/>
      <c r="M52" s="70"/>
      <c r="N52" s="69" t="s">
        <v>13</v>
      </c>
      <c r="O52" s="69"/>
      <c r="P52" s="69"/>
      <c r="Q52" s="62" t="s">
        <v>11</v>
      </c>
      <c r="R52" s="63" t="s">
        <v>12</v>
      </c>
      <c r="S52" s="28"/>
      <c r="T52" s="64" t="s">
        <v>3</v>
      </c>
      <c r="U52" s="69" t="s">
        <v>4</v>
      </c>
      <c r="V52" s="69" t="s">
        <v>6</v>
      </c>
      <c r="W52" s="69" t="s">
        <v>5</v>
      </c>
      <c r="X52" s="71" t="s">
        <v>7</v>
      </c>
      <c r="Y52" s="62" t="s">
        <v>11</v>
      </c>
      <c r="Z52" s="63" t="s">
        <v>12</v>
      </c>
      <c r="AA52" s="28"/>
      <c r="AB52" s="32" t="s">
        <v>14</v>
      </c>
      <c r="AC52" s="32"/>
      <c r="AD52" s="32"/>
      <c r="AF52" s="31">
        <v>4</v>
      </c>
      <c r="AG52" s="31" t="s">
        <v>15</v>
      </c>
    </row>
    <row r="53" spans="1:35" x14ac:dyDescent="0.3">
      <c r="A53" s="64"/>
      <c r="B53" s="65"/>
      <c r="C53" s="67"/>
      <c r="D53" s="68"/>
      <c r="E53" s="64"/>
      <c r="F53" s="64"/>
      <c r="G53" s="64"/>
      <c r="H53" s="69"/>
      <c r="I53" s="69"/>
      <c r="J53" s="69"/>
      <c r="K53" s="70"/>
      <c r="L53" s="70"/>
      <c r="M53" s="70"/>
      <c r="N53" s="69"/>
      <c r="O53" s="69"/>
      <c r="P53" s="69"/>
      <c r="Q53" s="62"/>
      <c r="R53" s="63"/>
      <c r="S53" s="28"/>
      <c r="T53" s="64"/>
      <c r="U53" s="69"/>
      <c r="V53" s="69"/>
      <c r="W53" s="69"/>
      <c r="X53" s="71"/>
      <c r="Y53" s="62"/>
      <c r="Z53" s="63"/>
      <c r="AA53" s="28"/>
      <c r="AB53" s="30">
        <v>1</v>
      </c>
      <c r="AC53" s="1">
        <v>2</v>
      </c>
      <c r="AD53" s="1">
        <v>3</v>
      </c>
      <c r="AF53" t="s">
        <v>16</v>
      </c>
      <c r="AG53" t="s">
        <v>17</v>
      </c>
    </row>
    <row r="54" spans="1:35" x14ac:dyDescent="0.6">
      <c r="A54" s="2" t="s">
        <v>19</v>
      </c>
      <c r="B54" s="3">
        <v>1</v>
      </c>
      <c r="C54" s="4" t="s">
        <v>8</v>
      </c>
      <c r="D54" s="33">
        <v>38</v>
      </c>
      <c r="E54" s="5">
        <v>0</v>
      </c>
      <c r="F54" s="5">
        <v>0</v>
      </c>
      <c r="G54" s="35">
        <v>0</v>
      </c>
      <c r="H54" s="6"/>
      <c r="I54" s="38"/>
      <c r="J54" s="41"/>
      <c r="K54" s="17"/>
      <c r="L54" s="17"/>
      <c r="M54" s="18"/>
      <c r="N54" s="5"/>
      <c r="O54" s="7"/>
      <c r="P54" s="8"/>
      <c r="Q54" s="42">
        <v>126.803</v>
      </c>
      <c r="R54" s="25"/>
      <c r="S54" s="28"/>
      <c r="T54" s="5">
        <f t="shared" ref="T54:T65" si="3">E54+F54/60 + G54/3600</f>
        <v>0</v>
      </c>
      <c r="U54" s="5"/>
      <c r="V54" s="5"/>
      <c r="W54" s="5"/>
      <c r="X54" s="5"/>
      <c r="Y54" s="42">
        <v>126.803</v>
      </c>
      <c r="Z54" s="25"/>
      <c r="AA54" s="28"/>
    </row>
    <row r="55" spans="1:35" x14ac:dyDescent="0.6">
      <c r="A55" s="9"/>
      <c r="B55" s="9"/>
      <c r="C55" s="10" t="s">
        <v>8</v>
      </c>
      <c r="D55" s="34" t="s">
        <v>18</v>
      </c>
      <c r="E55" s="11">
        <v>65</v>
      </c>
      <c r="F55" s="11">
        <v>7</v>
      </c>
      <c r="G55" s="36">
        <v>33.5</v>
      </c>
      <c r="H55" s="12">
        <f>ROUNDDOWN(V55,0)</f>
        <v>65</v>
      </c>
      <c r="I55" s="39">
        <f>ROUNDDOWN((V55-H55)*60,0)</f>
        <v>7</v>
      </c>
      <c r="J55" s="37">
        <f>(V55-H55-I55/60)*3600</f>
        <v>33.499999999979757</v>
      </c>
      <c r="M55" s="20"/>
      <c r="O55" s="14"/>
      <c r="P55" s="15"/>
      <c r="Q55" s="43">
        <v>58.438000000000002</v>
      </c>
      <c r="R55" s="25"/>
      <c r="S55" s="28"/>
      <c r="T55" s="11">
        <f t="shared" si="3"/>
        <v>65.125972222222217</v>
      </c>
      <c r="U55" s="11">
        <f>IF(A55&lt;0,T54-T55,T55-T54)</f>
        <v>65.125972222222217</v>
      </c>
      <c r="V55" s="11">
        <f>IF(U55&lt;0,U55+360,U55)</f>
        <v>65.125972222222217</v>
      </c>
      <c r="X55" s="26"/>
      <c r="Y55" s="43">
        <v>58.438000000000002</v>
      </c>
      <c r="Z55" s="25"/>
      <c r="AA55" s="28"/>
    </row>
    <row r="56" spans="1:35" x14ac:dyDescent="0.6">
      <c r="A56" s="9"/>
      <c r="B56" s="9"/>
      <c r="C56" s="10" t="s">
        <v>9</v>
      </c>
      <c r="D56" s="34" t="s">
        <v>18</v>
      </c>
      <c r="E56" s="11">
        <v>245</v>
      </c>
      <c r="F56" s="11">
        <v>7</v>
      </c>
      <c r="G56" s="36">
        <v>38</v>
      </c>
      <c r="H56" s="12"/>
      <c r="I56" s="39"/>
      <c r="K56" s="19">
        <f>ROUNDDOWN(W56,0)</f>
        <v>65</v>
      </c>
      <c r="L56" s="21">
        <f>ROUNDDOWN((W56-K56)*60,0)</f>
        <v>7</v>
      </c>
      <c r="M56" s="20">
        <f>(W56-K56-L56/60)*3600</f>
        <v>34.750000000012726</v>
      </c>
      <c r="O56" s="16"/>
      <c r="P56" s="15"/>
      <c r="Q56" s="43">
        <v>58.438000000000002</v>
      </c>
      <c r="R56" s="25"/>
      <c r="S56" s="28"/>
      <c r="T56" s="11">
        <f t="shared" si="3"/>
        <v>245.12722222222223</v>
      </c>
      <c r="W56" s="11">
        <f>(V55+V57)/2</f>
        <v>65.126319444444448</v>
      </c>
      <c r="Y56" s="43">
        <v>58.438000000000002</v>
      </c>
      <c r="Z56" s="25"/>
      <c r="AA56" s="28"/>
      <c r="AB56">
        <f>ABS(M56-P58)</f>
        <v>1.2499999999818101</v>
      </c>
      <c r="AC56">
        <f>ABS(M56-P62)</f>
        <v>1.2499999999818101</v>
      </c>
      <c r="AD56" t="e">
        <f>ABS(M56-#REF!)</f>
        <v>#REF!</v>
      </c>
    </row>
    <row r="57" spans="1:35" x14ac:dyDescent="0.6">
      <c r="A57" s="9"/>
      <c r="B57" s="9"/>
      <c r="C57" s="10" t="s">
        <v>9</v>
      </c>
      <c r="D57" s="34">
        <v>38</v>
      </c>
      <c r="E57" s="11">
        <v>180</v>
      </c>
      <c r="F57" s="11">
        <v>0</v>
      </c>
      <c r="G57" s="36">
        <v>2</v>
      </c>
      <c r="H57" s="12">
        <f>ROUNDDOWN(V57,0)</f>
        <v>65</v>
      </c>
      <c r="I57" s="39">
        <f>ROUNDDOWN((V57-H57)*60,0)</f>
        <v>7</v>
      </c>
      <c r="J57" s="37">
        <f>(V57-H57-I57/60)*3600</f>
        <v>35.999999999994536</v>
      </c>
      <c r="M57" s="20"/>
      <c r="O57" s="14"/>
      <c r="P57" s="15"/>
      <c r="Q57" s="43">
        <v>126.804</v>
      </c>
      <c r="R57" s="25"/>
      <c r="S57" s="28"/>
      <c r="T57" s="11">
        <f t="shared" si="3"/>
        <v>180.00055555555556</v>
      </c>
      <c r="U57" s="11">
        <f>T56-T57</f>
        <v>65.126666666666665</v>
      </c>
      <c r="V57" s="11">
        <f>IF(U57&lt;0,U57+360,U57)</f>
        <v>65.126666666666665</v>
      </c>
      <c r="X57" s="26"/>
      <c r="Y57" s="43">
        <v>126.804</v>
      </c>
      <c r="Z57" s="25"/>
      <c r="AA57" s="28"/>
    </row>
    <row r="58" spans="1:35" x14ac:dyDescent="0.6">
      <c r="B58" s="3">
        <v>2</v>
      </c>
      <c r="C58" s="4" t="s">
        <v>8</v>
      </c>
      <c r="D58" s="33">
        <v>38</v>
      </c>
      <c r="E58" s="5">
        <v>40</v>
      </c>
      <c r="F58" s="5">
        <v>0</v>
      </c>
      <c r="G58" s="35">
        <v>0</v>
      </c>
      <c r="H58" s="6"/>
      <c r="I58" s="38"/>
      <c r="J58" s="41"/>
      <c r="K58" s="17"/>
      <c r="L58" s="17"/>
      <c r="M58" s="18"/>
      <c r="N58" s="17">
        <f>ROUNDDOWN(X58,0)</f>
        <v>65</v>
      </c>
      <c r="O58" s="24">
        <f>ROUNDDOWN((X58-N58)*60,0)</f>
        <v>7</v>
      </c>
      <c r="P58" s="18">
        <f>(X58-N58-O58/60)*3600</f>
        <v>33.500000000030916</v>
      </c>
      <c r="Q58" s="42">
        <v>126.807</v>
      </c>
      <c r="R58" s="25"/>
      <c r="S58" s="28"/>
      <c r="T58" s="5">
        <f t="shared" si="3"/>
        <v>40</v>
      </c>
      <c r="U58" s="5"/>
      <c r="V58" s="5"/>
      <c r="W58" s="5"/>
      <c r="X58" s="5">
        <f>SUM(W56+W60)/2</f>
        <v>65.125972222222231</v>
      </c>
      <c r="Y58" s="42">
        <v>126.807</v>
      </c>
      <c r="Z58" s="25"/>
      <c r="AA58" s="28"/>
      <c r="AH58" t="s">
        <v>22</v>
      </c>
      <c r="AI58">
        <f>_xlfn.STDEV.P(W56,W60,W64)</f>
        <v>2.8350575726244598E-4</v>
      </c>
    </row>
    <row r="59" spans="1:35" x14ac:dyDescent="0.6">
      <c r="B59" s="9"/>
      <c r="C59" s="10" t="s">
        <v>8</v>
      </c>
      <c r="D59" s="34" t="s">
        <v>18</v>
      </c>
      <c r="E59" s="11">
        <v>105</v>
      </c>
      <c r="F59" s="11">
        <v>7</v>
      </c>
      <c r="G59" s="36">
        <v>33</v>
      </c>
      <c r="H59" s="12">
        <f>ROUNDDOWN(V59,0)</f>
        <v>65</v>
      </c>
      <c r="I59" s="39">
        <f>ROUNDDOWN((V59-H59)*60,0)</f>
        <v>7</v>
      </c>
      <c r="J59" s="37">
        <f>(V59-H59-I59/60)*3600</f>
        <v>32.999999999997264</v>
      </c>
      <c r="M59" s="20"/>
      <c r="O59" s="14"/>
      <c r="P59" s="15" t="str">
        <f>IF(AB66&lt;AF52,AF53, AG53)</f>
        <v>PASS</v>
      </c>
      <c r="Q59" s="43">
        <v>58.436999999999998</v>
      </c>
      <c r="R59" s="25"/>
      <c r="S59" s="28"/>
      <c r="T59" s="11">
        <f t="shared" si="3"/>
        <v>105.12583333333333</v>
      </c>
      <c r="U59" s="11">
        <f>IF(A59&lt;0,T58-T59,T59-T58)</f>
        <v>65.125833333333333</v>
      </c>
      <c r="V59" s="11">
        <f>IF(U59&lt;0,U59+360,U59)</f>
        <v>65.125833333333333</v>
      </c>
      <c r="X59" s="26"/>
      <c r="Y59" s="43">
        <v>58.436999999999998</v>
      </c>
      <c r="Z59" s="25"/>
      <c r="AA59" s="28"/>
      <c r="AH59" t="s">
        <v>24</v>
      </c>
      <c r="AI59">
        <f>_xlfn.STDEV.P(Y55,Y56,Y59,Y60,Y63,Y64)</f>
        <v>6.8718427093754743E-4</v>
      </c>
    </row>
    <row r="60" spans="1:35" x14ac:dyDescent="0.6">
      <c r="B60" s="9"/>
      <c r="C60" s="10" t="s">
        <v>9</v>
      </c>
      <c r="D60" s="34" t="s">
        <v>18</v>
      </c>
      <c r="E60" s="11">
        <v>285</v>
      </c>
      <c r="F60" s="11">
        <v>7</v>
      </c>
      <c r="G60" s="36">
        <v>37</v>
      </c>
      <c r="H60" s="12"/>
      <c r="I60" s="39"/>
      <c r="K60" s="19">
        <f>ROUNDDOWN(W60,0)</f>
        <v>65</v>
      </c>
      <c r="L60" s="21">
        <f>ROUNDDOWN((W60-K60)*60,0)</f>
        <v>7</v>
      </c>
      <c r="M60" s="20">
        <f>(W60-K60-L60/60)*3600</f>
        <v>32.250000000049106</v>
      </c>
      <c r="O60" s="16"/>
      <c r="P60" s="15"/>
      <c r="Q60" s="43">
        <v>58.436999999999998</v>
      </c>
      <c r="R60" s="25"/>
      <c r="S60" s="28"/>
      <c r="T60" s="11">
        <f t="shared" si="3"/>
        <v>285.12694444444446</v>
      </c>
      <c r="W60" s="11">
        <f>(V59+V61)/2</f>
        <v>65.125625000000014</v>
      </c>
      <c r="Y60" s="43">
        <v>58.436999999999998</v>
      </c>
      <c r="Z60" s="25"/>
      <c r="AA60" s="28"/>
      <c r="AB60">
        <f>ABS(M60-P58)</f>
        <v>1.2499999999818101</v>
      </c>
      <c r="AC60">
        <f>ABS(M60-P62)</f>
        <v>1.2499999999818101</v>
      </c>
      <c r="AD60" t="e">
        <f>ABS(M60-#REF!)</f>
        <v>#REF!</v>
      </c>
    </row>
    <row r="61" spans="1:35" x14ac:dyDescent="0.6">
      <c r="B61" s="9"/>
      <c r="C61" s="10" t="s">
        <v>9</v>
      </c>
      <c r="D61" s="34">
        <v>38</v>
      </c>
      <c r="E61" s="11">
        <v>220</v>
      </c>
      <c r="F61" s="11">
        <v>0</v>
      </c>
      <c r="G61" s="36">
        <v>5.5</v>
      </c>
      <c r="H61" s="12">
        <f>ROUNDDOWN(V61,0)</f>
        <v>65</v>
      </c>
      <c r="I61" s="39">
        <f>ROUNDDOWN((V61-H61)*60,0)</f>
        <v>7</v>
      </c>
      <c r="J61" s="37">
        <f>(V61-H61-I61/60)*3600</f>
        <v>31.500000000100947</v>
      </c>
      <c r="M61" s="20"/>
      <c r="O61" s="14"/>
      <c r="P61" s="15"/>
      <c r="Q61" s="43">
        <v>126.80500000000001</v>
      </c>
      <c r="R61" s="25"/>
      <c r="S61" s="28"/>
      <c r="T61" s="11">
        <f t="shared" si="3"/>
        <v>220.00152777777777</v>
      </c>
      <c r="U61" s="11">
        <f>T60-T61</f>
        <v>65.125416666666695</v>
      </c>
      <c r="V61" s="11">
        <f>IF(U61&lt;0,U61+360,U61)</f>
        <v>65.125416666666695</v>
      </c>
      <c r="X61" s="26"/>
      <c r="Y61" s="43">
        <v>126.80500000000001</v>
      </c>
      <c r="Z61" s="25"/>
      <c r="AA61" s="28"/>
    </row>
    <row r="62" spans="1:35" x14ac:dyDescent="0.6">
      <c r="B62" s="3">
        <v>3</v>
      </c>
      <c r="C62" s="4" t="s">
        <v>8</v>
      </c>
      <c r="D62" s="33">
        <v>38</v>
      </c>
      <c r="E62" s="5">
        <v>80</v>
      </c>
      <c r="F62" s="5"/>
      <c r="G62" s="35"/>
      <c r="H62" s="6"/>
      <c r="I62" s="38"/>
      <c r="J62" s="41"/>
      <c r="K62" s="17"/>
      <c r="L62" s="17"/>
      <c r="M62" s="18"/>
      <c r="N62" s="17">
        <f>ROUNDDOWN(X62,0)</f>
        <v>65</v>
      </c>
      <c r="O62" s="24">
        <f>ROUNDDOWN((X62-N62)*60,0)</f>
        <v>7</v>
      </c>
      <c r="P62" s="18">
        <f>(X62-N62-O62/60)*3600</f>
        <v>33.500000000030916</v>
      </c>
      <c r="Q62" s="42">
        <v>126.804</v>
      </c>
      <c r="R62" s="25"/>
      <c r="S62" s="28"/>
      <c r="T62" s="5">
        <f t="shared" si="3"/>
        <v>80</v>
      </c>
      <c r="U62" s="5"/>
      <c r="V62" s="5"/>
      <c r="W62" s="5"/>
      <c r="X62" s="5">
        <f>SUM(W60,W56,W64)/3</f>
        <v>65.125972222222231</v>
      </c>
      <c r="Y62" s="42">
        <v>126.804</v>
      </c>
      <c r="Z62" s="25"/>
      <c r="AA62" s="28"/>
    </row>
    <row r="63" spans="1:35" x14ac:dyDescent="0.6">
      <c r="B63" s="9"/>
      <c r="C63" s="10" t="s">
        <v>8</v>
      </c>
      <c r="D63" s="34" t="s">
        <v>18</v>
      </c>
      <c r="E63" s="11">
        <v>145</v>
      </c>
      <c r="F63" s="11">
        <v>7</v>
      </c>
      <c r="G63" s="36">
        <v>33.5</v>
      </c>
      <c r="H63" s="12">
        <f>ROUNDDOWN(V63,0)</f>
        <v>65</v>
      </c>
      <c r="I63" s="39">
        <f>ROUNDDOWN((V63-H63)*60,0)</f>
        <v>7</v>
      </c>
      <c r="J63" s="37">
        <f>(V63-H63-I63/60)*3600</f>
        <v>33.500000000030916</v>
      </c>
      <c r="M63" s="20"/>
      <c r="O63" s="14"/>
      <c r="P63" s="15" t="str">
        <f>IF(AC66&lt;AF52,AF53, AG53)</f>
        <v>PASS</v>
      </c>
      <c r="Q63" s="43">
        <v>58.439</v>
      </c>
      <c r="R63" s="25"/>
      <c r="S63" s="28"/>
      <c r="T63" s="11">
        <f t="shared" si="3"/>
        <v>145.12597222222223</v>
      </c>
      <c r="U63" s="11">
        <f>IF(A63&lt;0,T62-T63,T63-T62)</f>
        <v>65.125972222222231</v>
      </c>
      <c r="V63" s="11">
        <f>IF(U63&lt;0,U63+360,U63)</f>
        <v>65.125972222222231</v>
      </c>
      <c r="X63" s="26"/>
      <c r="Y63" s="43">
        <v>58.439</v>
      </c>
      <c r="Z63" s="25"/>
      <c r="AA63" s="28"/>
    </row>
    <row r="64" spans="1:35" x14ac:dyDescent="0.6">
      <c r="B64" s="9"/>
      <c r="C64" s="10" t="s">
        <v>9</v>
      </c>
      <c r="D64" s="34" t="s">
        <v>18</v>
      </c>
      <c r="E64" s="11">
        <v>325</v>
      </c>
      <c r="F64" s="11">
        <v>7</v>
      </c>
      <c r="G64" s="36">
        <v>37</v>
      </c>
      <c r="H64" s="12"/>
      <c r="I64" s="39"/>
      <c r="K64" s="19">
        <f>ROUNDDOWN(W64,0)</f>
        <v>65</v>
      </c>
      <c r="L64" s="21">
        <f>ROUNDDOWN((W64-K64)*60,0)</f>
        <v>7</v>
      </c>
      <c r="M64" s="20">
        <f>(W64-K64-L64/60)*3600</f>
        <v>33.500000000030916</v>
      </c>
      <c r="O64" s="16"/>
      <c r="P64" s="15"/>
      <c r="Q64" s="43">
        <v>58.438000000000002</v>
      </c>
      <c r="R64" s="25"/>
      <c r="S64" s="28"/>
      <c r="T64" s="11">
        <f t="shared" si="3"/>
        <v>325.12694444444446</v>
      </c>
      <c r="W64" s="11">
        <f>(V63+V65)/2</f>
        <v>65.125972222222231</v>
      </c>
      <c r="Y64" s="43">
        <v>58.438000000000002</v>
      </c>
      <c r="Z64" s="25"/>
      <c r="AA64" s="28"/>
      <c r="AC64">
        <f>ABS(M64-P62)</f>
        <v>0</v>
      </c>
      <c r="AD64" t="e">
        <f>ABS(M64-#REF!)</f>
        <v>#REF!</v>
      </c>
    </row>
    <row r="65" spans="1:30" x14ac:dyDescent="0.6">
      <c r="B65" s="9"/>
      <c r="C65" s="10" t="s">
        <v>9</v>
      </c>
      <c r="D65" s="34">
        <v>38</v>
      </c>
      <c r="E65" s="11">
        <v>260</v>
      </c>
      <c r="F65" s="11">
        <v>0</v>
      </c>
      <c r="G65" s="36">
        <v>3.5</v>
      </c>
      <c r="H65" s="12">
        <f>ROUNDDOWN(V65,0)</f>
        <v>65</v>
      </c>
      <c r="I65" s="39">
        <f>ROUNDDOWN((V65-H65)*60,0)</f>
        <v>7</v>
      </c>
      <c r="J65" s="37">
        <f>(V65-H65-I65/60)*3600</f>
        <v>33.500000000030916</v>
      </c>
      <c r="M65" s="20"/>
      <c r="O65" s="14"/>
      <c r="P65" s="15"/>
      <c r="Q65" s="43">
        <v>126.806</v>
      </c>
      <c r="R65" s="25"/>
      <c r="S65" s="28"/>
      <c r="T65" s="11">
        <f t="shared" si="3"/>
        <v>260.00097222222223</v>
      </c>
      <c r="U65" s="11">
        <f>T64-T65</f>
        <v>65.125972222222231</v>
      </c>
      <c r="V65" s="11">
        <f>IF(U65&lt;0,U65+360,U65)</f>
        <v>65.125972222222231</v>
      </c>
      <c r="X65" s="26"/>
      <c r="Y65" s="43">
        <v>126.806</v>
      </c>
      <c r="Z65" s="25"/>
      <c r="AA65" s="28"/>
    </row>
    <row r="66" spans="1:30" x14ac:dyDescent="0.6">
      <c r="N66" s="59">
        <f>ROUNDDOWN(X66,0)</f>
        <v>65</v>
      </c>
      <c r="O66" s="59">
        <f>ROUNDDOWN((X66-N66)*60,0)</f>
        <v>7</v>
      </c>
      <c r="P66" s="60">
        <f>(X66-N66-O66/60)*3600</f>
        <v>33.500000000030916</v>
      </c>
      <c r="Q66" s="44"/>
      <c r="R66" s="22">
        <f>(Q54+Q57+Q58+Q61+Q62+Q65)/6</f>
        <v>126.80483333333335</v>
      </c>
      <c r="X66" s="61">
        <f>SUM(W54:W65)/3</f>
        <v>65.125972222222231</v>
      </c>
      <c r="Y66" s="44"/>
      <c r="Z66" s="22">
        <f>(Y54+Y57+Y58+Y61+Y62+Y65)/6</f>
        <v>126.80483333333335</v>
      </c>
      <c r="AB66" s="58">
        <f>MAX(AB54:AB65)</f>
        <v>1.2499999999818101</v>
      </c>
      <c r="AC66" s="58">
        <f>MAX(AC54:AC65)</f>
        <v>1.2499999999818101</v>
      </c>
      <c r="AD66" s="58" t="e">
        <f>MAX(AD54:AD65)</f>
        <v>#REF!</v>
      </c>
    </row>
    <row r="67" spans="1:30" x14ac:dyDescent="0.6">
      <c r="N67" s="59"/>
      <c r="O67" s="59"/>
      <c r="P67" s="60"/>
      <c r="Q67" s="44"/>
      <c r="R67" s="22">
        <f>SUM(Q55,Q56,Q59,Q60,Q63,Q64)/6</f>
        <v>58.437833333333337</v>
      </c>
      <c r="X67" s="61"/>
      <c r="Y67" s="44"/>
      <c r="Z67" s="22">
        <f>SUM(Y55,Y56,Y59,Y60,Y63,Y64)/6</f>
        <v>58.437833333333337</v>
      </c>
      <c r="AB67" s="58"/>
      <c r="AC67" s="58"/>
      <c r="AD67" s="58"/>
    </row>
    <row r="68" spans="1:30" s="57" customFormat="1" x14ac:dyDescent="0.6">
      <c r="A68" s="48"/>
      <c r="B68" s="48"/>
      <c r="C68" s="48"/>
      <c r="D68" s="49"/>
      <c r="E68" s="48"/>
      <c r="F68" s="48"/>
      <c r="G68" s="50"/>
      <c r="H68" s="51"/>
      <c r="I68" s="52"/>
      <c r="J68" s="53"/>
      <c r="K68" s="54"/>
      <c r="L68" s="54"/>
      <c r="M68" s="54"/>
      <c r="N68" s="48"/>
      <c r="O68" s="48"/>
      <c r="P68" s="48"/>
      <c r="Q68" s="55"/>
      <c r="R68" s="48"/>
      <c r="S68" s="56"/>
      <c r="T68" s="48"/>
      <c r="U68" s="48"/>
      <c r="V68" s="48"/>
      <c r="W68" s="48"/>
      <c r="X68" s="48"/>
      <c r="Y68" s="55"/>
      <c r="Z68" s="48"/>
      <c r="AA68" s="56"/>
    </row>
  </sheetData>
  <mergeCells count="96">
    <mergeCell ref="X1:X2"/>
    <mergeCell ref="Y1:Y2"/>
    <mergeCell ref="Z1:Z2"/>
    <mergeCell ref="K1:M2"/>
    <mergeCell ref="N1:P2"/>
    <mergeCell ref="T1:T2"/>
    <mergeCell ref="U1:U2"/>
    <mergeCell ref="V1:V2"/>
    <mergeCell ref="W1:W2"/>
    <mergeCell ref="Q1:Q2"/>
    <mergeCell ref="R1:R2"/>
    <mergeCell ref="H1:J2"/>
    <mergeCell ref="A18:A19"/>
    <mergeCell ref="B18:B19"/>
    <mergeCell ref="C18:C19"/>
    <mergeCell ref="D18:D19"/>
    <mergeCell ref="E18:G19"/>
    <mergeCell ref="H18:J19"/>
    <mergeCell ref="A1:A2"/>
    <mergeCell ref="B1:B2"/>
    <mergeCell ref="C1:C2"/>
    <mergeCell ref="D1:D2"/>
    <mergeCell ref="E1:G2"/>
    <mergeCell ref="K18:M19"/>
    <mergeCell ref="Y18:Y19"/>
    <mergeCell ref="Z18:Z19"/>
    <mergeCell ref="N18:P19"/>
    <mergeCell ref="T18:T19"/>
    <mergeCell ref="U18:U19"/>
    <mergeCell ref="V18:V19"/>
    <mergeCell ref="W18:W19"/>
    <mergeCell ref="X18:X19"/>
    <mergeCell ref="Q18:Q19"/>
    <mergeCell ref="R18:R19"/>
    <mergeCell ref="H35:J36"/>
    <mergeCell ref="K35:M36"/>
    <mergeCell ref="Y35:Y36"/>
    <mergeCell ref="Z35:Z36"/>
    <mergeCell ref="N35:P36"/>
    <mergeCell ref="T35:T36"/>
    <mergeCell ref="U35:U36"/>
    <mergeCell ref="V35:V36"/>
    <mergeCell ref="W35:W36"/>
    <mergeCell ref="X35:X36"/>
    <mergeCell ref="A35:A36"/>
    <mergeCell ref="B35:B36"/>
    <mergeCell ref="C35:C36"/>
    <mergeCell ref="D35:D36"/>
    <mergeCell ref="E35:G36"/>
    <mergeCell ref="AB15:AB16"/>
    <mergeCell ref="AC15:AC16"/>
    <mergeCell ref="AD15:AD16"/>
    <mergeCell ref="N15:N16"/>
    <mergeCell ref="O15:O16"/>
    <mergeCell ref="P15:P16"/>
    <mergeCell ref="X15:X16"/>
    <mergeCell ref="H52:J53"/>
    <mergeCell ref="K52:M53"/>
    <mergeCell ref="Y52:Y53"/>
    <mergeCell ref="Z52:Z53"/>
    <mergeCell ref="N52:P53"/>
    <mergeCell ref="T52:T53"/>
    <mergeCell ref="U52:U53"/>
    <mergeCell ref="V52:V53"/>
    <mergeCell ref="W52:W53"/>
    <mergeCell ref="X52:X53"/>
    <mergeCell ref="Q52:Q53"/>
    <mergeCell ref="R52:R53"/>
    <mergeCell ref="A52:A53"/>
    <mergeCell ref="B52:B53"/>
    <mergeCell ref="C52:C53"/>
    <mergeCell ref="D52:D53"/>
    <mergeCell ref="E52:G53"/>
    <mergeCell ref="O49:O50"/>
    <mergeCell ref="P49:P50"/>
    <mergeCell ref="X49:X50"/>
    <mergeCell ref="AD32:AD33"/>
    <mergeCell ref="N32:N33"/>
    <mergeCell ref="O32:O33"/>
    <mergeCell ref="P32:P33"/>
    <mergeCell ref="X32:X33"/>
    <mergeCell ref="AB49:AB50"/>
    <mergeCell ref="AC49:AC50"/>
    <mergeCell ref="AD49:AD50"/>
    <mergeCell ref="N49:N50"/>
    <mergeCell ref="AB32:AB33"/>
    <mergeCell ref="AC32:AC33"/>
    <mergeCell ref="Q35:Q36"/>
    <mergeCell ref="R35:R36"/>
    <mergeCell ref="AC66:AC67"/>
    <mergeCell ref="AD66:AD67"/>
    <mergeCell ref="N66:N67"/>
    <mergeCell ref="O66:O67"/>
    <mergeCell ref="P66:P67"/>
    <mergeCell ref="X66:X67"/>
    <mergeCell ref="AB66:AB6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2380-9FE9-4A9E-AF87-8BFC1C9F6723}">
  <dimension ref="A1:AH67"/>
  <sheetViews>
    <sheetView topLeftCell="M23" zoomScale="90" zoomScaleNormal="90" workbookViewId="0">
      <selection activeCell="AH40" sqref="AH40"/>
    </sheetView>
  </sheetViews>
  <sheetFormatPr defaultRowHeight="21" x14ac:dyDescent="0.6"/>
  <cols>
    <col min="1" max="2" width="8.88671875" style="11" customWidth="1"/>
    <col min="3" max="3" width="8.88671875" style="11"/>
    <col min="4" max="4" width="8.88671875" style="46"/>
    <col min="5" max="6" width="8.88671875" style="11"/>
    <col min="7" max="7" width="8.88671875" style="36"/>
    <col min="8" max="8" width="8.88671875" style="13"/>
    <col min="9" max="9" width="8.88671875" style="40"/>
    <col min="10" max="10" width="8.88671875" style="37"/>
    <col min="11" max="13" width="8.88671875" style="19"/>
    <col min="14" max="15" width="8.88671875" style="11"/>
    <col min="16" max="16" width="8.88671875" style="11" customWidth="1"/>
    <col min="17" max="17" width="11.44140625" style="43" customWidth="1"/>
    <col min="18" max="18" width="9.109375" style="11" customWidth="1"/>
    <col min="19" max="19" width="11.44140625" style="23" customWidth="1"/>
    <col min="20" max="20" width="11.109375" style="11" customWidth="1"/>
    <col min="21" max="21" width="12.88671875" style="11" customWidth="1"/>
    <col min="22" max="22" width="10.5546875" style="11" customWidth="1"/>
    <col min="23" max="24" width="13" style="11" customWidth="1"/>
    <col min="25" max="25" width="11.44140625" style="43" customWidth="1"/>
    <col min="26" max="26" width="10.88671875" style="11" customWidth="1"/>
    <col min="27" max="27" width="6.88671875" style="29" customWidth="1"/>
    <col min="28" max="29" width="4.5546875" customWidth="1"/>
    <col min="34" max="34" width="16.33203125" customWidth="1"/>
  </cols>
  <sheetData>
    <row r="1" spans="1:34" ht="25.35" customHeight="1" x14ac:dyDescent="0.3">
      <c r="A1" s="64" t="s">
        <v>0</v>
      </c>
      <c r="B1" s="65" t="s">
        <v>10</v>
      </c>
      <c r="C1" s="66" t="s">
        <v>1</v>
      </c>
      <c r="D1" s="74" t="s">
        <v>2</v>
      </c>
      <c r="E1" s="64" t="s">
        <v>3</v>
      </c>
      <c r="F1" s="64"/>
      <c r="G1" s="64"/>
      <c r="H1" s="69" t="s">
        <v>4</v>
      </c>
      <c r="I1" s="69"/>
      <c r="J1" s="69"/>
      <c r="K1" s="70" t="s">
        <v>5</v>
      </c>
      <c r="L1" s="70"/>
      <c r="M1" s="70"/>
      <c r="N1" s="69" t="s">
        <v>13</v>
      </c>
      <c r="O1" s="69"/>
      <c r="P1" s="69"/>
      <c r="Q1" s="62" t="s">
        <v>11</v>
      </c>
      <c r="R1" s="63" t="s">
        <v>12</v>
      </c>
      <c r="S1" s="27"/>
      <c r="T1" s="64" t="s">
        <v>3</v>
      </c>
      <c r="U1" s="69" t="s">
        <v>4</v>
      </c>
      <c r="V1" s="69" t="s">
        <v>6</v>
      </c>
      <c r="W1" s="69" t="s">
        <v>5</v>
      </c>
      <c r="X1" s="71" t="s">
        <v>7</v>
      </c>
      <c r="Y1" s="62" t="s">
        <v>11</v>
      </c>
      <c r="Z1" s="63" t="s">
        <v>12</v>
      </c>
      <c r="AA1" s="28"/>
      <c r="AB1" s="73" t="s">
        <v>14</v>
      </c>
      <c r="AC1" s="73"/>
      <c r="AE1" s="31">
        <v>4</v>
      </c>
      <c r="AF1" s="31" t="s">
        <v>15</v>
      </c>
    </row>
    <row r="2" spans="1:34" ht="15.6" customHeight="1" x14ac:dyDescent="0.3">
      <c r="A2" s="64"/>
      <c r="B2" s="65"/>
      <c r="C2" s="67"/>
      <c r="D2" s="74"/>
      <c r="E2" s="64"/>
      <c r="F2" s="64"/>
      <c r="G2" s="64"/>
      <c r="H2" s="69"/>
      <c r="I2" s="69"/>
      <c r="J2" s="69"/>
      <c r="K2" s="70"/>
      <c r="L2" s="70"/>
      <c r="M2" s="70"/>
      <c r="N2" s="69"/>
      <c r="O2" s="69"/>
      <c r="P2" s="69"/>
      <c r="Q2" s="62"/>
      <c r="R2" s="63"/>
      <c r="S2" s="27"/>
      <c r="T2" s="64"/>
      <c r="U2" s="69"/>
      <c r="V2" s="69"/>
      <c r="W2" s="69"/>
      <c r="X2" s="71"/>
      <c r="Y2" s="62"/>
      <c r="Z2" s="63"/>
      <c r="AA2" s="28"/>
      <c r="AB2" s="30">
        <v>1</v>
      </c>
      <c r="AC2" s="1">
        <v>2</v>
      </c>
      <c r="AE2" t="s">
        <v>16</v>
      </c>
      <c r="AF2" t="s">
        <v>17</v>
      </c>
    </row>
    <row r="3" spans="1:34" ht="22.35" customHeight="1" x14ac:dyDescent="0.6">
      <c r="A3" s="2" t="s">
        <v>19</v>
      </c>
      <c r="B3" s="3">
        <v>1</v>
      </c>
      <c r="C3" s="4" t="s">
        <v>8</v>
      </c>
      <c r="D3" s="45" t="s">
        <v>20</v>
      </c>
      <c r="E3" s="5">
        <v>0</v>
      </c>
      <c r="F3" s="5">
        <v>0</v>
      </c>
      <c r="G3" s="35">
        <v>0</v>
      </c>
      <c r="H3" s="6"/>
      <c r="I3" s="38"/>
      <c r="J3" s="41"/>
      <c r="K3" s="17"/>
      <c r="L3" s="17"/>
      <c r="M3" s="18"/>
      <c r="N3" s="5"/>
      <c r="O3" s="7"/>
      <c r="P3" s="8"/>
      <c r="Q3" s="42">
        <v>61.506999999999998</v>
      </c>
      <c r="R3" s="25"/>
      <c r="T3" s="5">
        <f t="shared" ref="T3:T14" si="0">E3+F3/60 + G3/3600</f>
        <v>0</v>
      </c>
      <c r="U3" s="5"/>
      <c r="V3" s="5"/>
      <c r="W3" s="5"/>
      <c r="X3" s="5"/>
      <c r="Y3" s="42">
        <v>61.506999999999998</v>
      </c>
      <c r="Z3" s="25"/>
      <c r="AA3" s="28"/>
    </row>
    <row r="4" spans="1:34" ht="22.35" customHeight="1" x14ac:dyDescent="0.6">
      <c r="A4" s="9"/>
      <c r="B4" s="9"/>
      <c r="C4" s="10" t="s">
        <v>8</v>
      </c>
      <c r="D4" s="46" t="s">
        <v>21</v>
      </c>
      <c r="E4" s="11">
        <v>76</v>
      </c>
      <c r="F4" s="11">
        <v>54</v>
      </c>
      <c r="G4" s="36">
        <v>47.5</v>
      </c>
      <c r="H4" s="12">
        <f>ROUNDDOWN(V4,0)</f>
        <v>76</v>
      </c>
      <c r="I4" s="39">
        <f>ROUNDDOWN((V4-H4)*60,0)</f>
        <v>54</v>
      </c>
      <c r="J4" s="37">
        <f>(V4-H4-I4/60)*3600</f>
        <v>47.500000000045397</v>
      </c>
      <c r="M4" s="20"/>
      <c r="O4" s="14"/>
      <c r="P4" s="15"/>
      <c r="Q4" s="43">
        <v>126.80500000000001</v>
      </c>
      <c r="R4" s="25"/>
      <c r="T4" s="11">
        <f t="shared" si="0"/>
        <v>76.913194444444457</v>
      </c>
      <c r="U4" s="11">
        <f>IF(A4&lt;0,T3-T4,T4-T3)</f>
        <v>76.913194444444457</v>
      </c>
      <c r="V4" s="11">
        <f>IF(U4&lt;0,U4+360,U4)</f>
        <v>76.913194444444457</v>
      </c>
      <c r="X4" s="26"/>
      <c r="Y4" s="43">
        <v>126.80500000000001</v>
      </c>
      <c r="Z4" s="25"/>
      <c r="AA4" s="28"/>
      <c r="AG4" t="s">
        <v>22</v>
      </c>
      <c r="AH4">
        <f>_xlfn.STDEV.P(W5,W9,W13)</f>
        <v>2.8538953716987563E-4</v>
      </c>
    </row>
    <row r="5" spans="1:34" ht="22.35" customHeight="1" x14ac:dyDescent="0.6">
      <c r="A5" s="9"/>
      <c r="B5" s="9"/>
      <c r="C5" s="10" t="s">
        <v>9</v>
      </c>
      <c r="D5" s="46" t="s">
        <v>21</v>
      </c>
      <c r="E5" s="11">
        <v>256</v>
      </c>
      <c r="F5" s="11">
        <v>54</v>
      </c>
      <c r="G5" s="36">
        <v>58.5</v>
      </c>
      <c r="H5" s="12"/>
      <c r="I5" s="39"/>
      <c r="K5" s="19">
        <f>ROUNDDOWN(W5,0)</f>
        <v>76</v>
      </c>
      <c r="L5" s="21">
        <f>ROUNDDOWN((W5-K5)*60,0)</f>
        <v>54</v>
      </c>
      <c r="M5" s="20">
        <f>(W5-K5-L5/60)*3600</f>
        <v>49.250000000009699</v>
      </c>
      <c r="O5" s="16"/>
      <c r="P5" s="15"/>
      <c r="Q5" s="43">
        <v>126.804</v>
      </c>
      <c r="R5" s="25"/>
      <c r="T5" s="11">
        <f t="shared" si="0"/>
        <v>256.91624999999999</v>
      </c>
      <c r="W5" s="11">
        <f>(V4+V6)/2</f>
        <v>76.913680555555558</v>
      </c>
      <c r="Y5" s="43">
        <v>126.804</v>
      </c>
      <c r="Z5" s="25"/>
      <c r="AA5" s="28"/>
      <c r="AB5">
        <f>ABS(M5-P7)</f>
        <v>0.74999999999931788</v>
      </c>
      <c r="AC5">
        <f>ABS(M5-P11)</f>
        <v>0.16666666664377772</v>
      </c>
      <c r="AG5" t="s">
        <v>24</v>
      </c>
      <c r="AH5">
        <f>_xlfn.STDEV.P(Y4,Y5,Y8,Y9,Y12,Y13)</f>
        <v>7.4535599250348896E-4</v>
      </c>
    </row>
    <row r="6" spans="1:34" ht="22.35" customHeight="1" x14ac:dyDescent="0.6">
      <c r="A6" s="9"/>
      <c r="B6" s="9"/>
      <c r="C6" s="10" t="s">
        <v>9</v>
      </c>
      <c r="D6" s="46" t="s">
        <v>20</v>
      </c>
      <c r="E6" s="11">
        <v>180</v>
      </c>
      <c r="F6" s="11">
        <v>0</v>
      </c>
      <c r="G6" s="36">
        <v>7.5</v>
      </c>
      <c r="H6" s="12">
        <f>ROUNDDOWN(V6,0)</f>
        <v>76</v>
      </c>
      <c r="I6" s="39">
        <f>ROUNDDOWN((V6-H6)*60,0)</f>
        <v>54</v>
      </c>
      <c r="J6" s="37">
        <f>(V6-H6-I6/60)*3600</f>
        <v>50.999999999974001</v>
      </c>
      <c r="M6" s="20"/>
      <c r="O6" s="14"/>
      <c r="P6" s="15"/>
      <c r="Q6" s="43">
        <v>61.508000000000003</v>
      </c>
      <c r="R6" s="25"/>
      <c r="T6" s="11">
        <f t="shared" si="0"/>
        <v>180.00208333333333</v>
      </c>
      <c r="U6" s="11">
        <f>T5-T6</f>
        <v>76.914166666666659</v>
      </c>
      <c r="V6" s="11">
        <f>IF(U6&lt;0,U6+360,U6)</f>
        <v>76.914166666666659</v>
      </c>
      <c r="X6" s="26"/>
      <c r="Y6" s="43">
        <v>61.508000000000003</v>
      </c>
      <c r="Z6" s="25"/>
      <c r="AA6" s="28"/>
    </row>
    <row r="7" spans="1:34" ht="22.35" customHeight="1" x14ac:dyDescent="0.6">
      <c r="B7" s="3">
        <v>2</v>
      </c>
      <c r="C7" s="4" t="s">
        <v>8</v>
      </c>
      <c r="D7" s="45" t="s">
        <v>20</v>
      </c>
      <c r="E7" s="5">
        <v>40</v>
      </c>
      <c r="F7" s="5">
        <v>0</v>
      </c>
      <c r="G7" s="35">
        <v>0</v>
      </c>
      <c r="H7" s="6"/>
      <c r="I7" s="38"/>
      <c r="J7" s="41"/>
      <c r="K7" s="17"/>
      <c r="L7" s="17"/>
      <c r="M7" s="18"/>
      <c r="N7" s="17">
        <f>ROUNDDOWN(X7,0)</f>
        <v>76</v>
      </c>
      <c r="O7" s="24">
        <f>ROUNDDOWN((X7-N7)*60,0)</f>
        <v>54</v>
      </c>
      <c r="P7" s="18">
        <f>(X7-N7-O7/60)*3600</f>
        <v>48.500000000010381</v>
      </c>
      <c r="Q7" s="42">
        <v>61.506</v>
      </c>
      <c r="R7" s="25"/>
      <c r="T7" s="5">
        <f t="shared" si="0"/>
        <v>40</v>
      </c>
      <c r="U7" s="5"/>
      <c r="V7" s="5"/>
      <c r="W7" s="5"/>
      <c r="X7" s="5">
        <f>SUM(W5+W9)/2</f>
        <v>76.913472222222225</v>
      </c>
      <c r="Y7" s="42">
        <v>61.506</v>
      </c>
      <c r="Z7" s="25"/>
      <c r="AA7" s="28"/>
    </row>
    <row r="8" spans="1:34" ht="22.35" customHeight="1" x14ac:dyDescent="0.6">
      <c r="B8" s="9"/>
      <c r="C8" s="10" t="s">
        <v>8</v>
      </c>
      <c r="D8" s="46" t="s">
        <v>21</v>
      </c>
      <c r="E8" s="11">
        <v>116</v>
      </c>
      <c r="F8" s="11">
        <v>54</v>
      </c>
      <c r="G8" s="36">
        <v>46.5</v>
      </c>
      <c r="H8" s="12">
        <f>ROUNDDOWN(V8,0)</f>
        <v>76</v>
      </c>
      <c r="I8" s="39">
        <f>ROUNDDOWN((V8-H8)*60,0)</f>
        <v>54</v>
      </c>
      <c r="J8" s="37">
        <f>(V8-H8-I8/60)*3600</f>
        <v>46.500000000029253</v>
      </c>
      <c r="M8" s="20"/>
      <c r="O8" s="14"/>
      <c r="P8" s="15" t="str">
        <f>IF(AB15&lt;AE1,AE2, AF2)</f>
        <v>PASS</v>
      </c>
      <c r="Q8" s="43">
        <v>126.803</v>
      </c>
      <c r="R8" s="25"/>
      <c r="T8" s="11">
        <f t="shared" si="0"/>
        <v>116.91291666666667</v>
      </c>
      <c r="U8" s="11">
        <f>IF(A8&lt;0,T7-T8,T8-T7)</f>
        <v>76.912916666666675</v>
      </c>
      <c r="V8" s="11">
        <f>IF(U8&lt;0,U8+360,U8)</f>
        <v>76.912916666666675</v>
      </c>
      <c r="X8" s="26"/>
      <c r="Y8" s="43">
        <v>126.803</v>
      </c>
      <c r="Z8" s="25"/>
      <c r="AA8" s="28"/>
    </row>
    <row r="9" spans="1:34" ht="22.35" customHeight="1" x14ac:dyDescent="0.6">
      <c r="B9" s="9"/>
      <c r="C9" s="10" t="s">
        <v>9</v>
      </c>
      <c r="D9" s="46" t="s">
        <v>21</v>
      </c>
      <c r="E9" s="11">
        <v>296</v>
      </c>
      <c r="F9" s="11">
        <v>54</v>
      </c>
      <c r="G9" s="36">
        <v>37.5</v>
      </c>
      <c r="H9" s="12"/>
      <c r="I9" s="39"/>
      <c r="K9" s="19">
        <f>ROUNDDOWN(W9,0)</f>
        <v>76</v>
      </c>
      <c r="L9" s="21">
        <f>ROUNDDOWN((W9-K9)*60,0)</f>
        <v>54</v>
      </c>
      <c r="M9" s="20">
        <f>(W9-K9-L9/60)*3600</f>
        <v>47.750000000062222</v>
      </c>
      <c r="O9" s="16"/>
      <c r="P9" s="15"/>
      <c r="Q9" s="43">
        <v>126.803</v>
      </c>
      <c r="R9" s="25"/>
      <c r="T9" s="11">
        <f t="shared" si="0"/>
        <v>296.91041666666666</v>
      </c>
      <c r="W9" s="11">
        <f>(V8+V10)/2</f>
        <v>76.913263888888906</v>
      </c>
      <c r="Y9" s="43">
        <v>126.803</v>
      </c>
      <c r="Z9" s="25"/>
      <c r="AA9" s="28"/>
      <c r="AB9">
        <f>ABS(M9-P7)</f>
        <v>0.7499999999481588</v>
      </c>
      <c r="AC9">
        <f>ABS(M9-P11)</f>
        <v>1.333333333303699</v>
      </c>
    </row>
    <row r="10" spans="1:34" ht="22.35" customHeight="1" x14ac:dyDescent="0.6">
      <c r="B10" s="9"/>
      <c r="C10" s="10" t="s">
        <v>9</v>
      </c>
      <c r="D10" s="46" t="s">
        <v>20</v>
      </c>
      <c r="E10" s="11">
        <v>219</v>
      </c>
      <c r="F10" s="11">
        <v>59</v>
      </c>
      <c r="G10" s="36">
        <v>48.5</v>
      </c>
      <c r="H10" s="12">
        <f>ROUNDDOWN(V10,0)</f>
        <v>76</v>
      </c>
      <c r="I10" s="39">
        <f>ROUNDDOWN((V10-H10)*60,0)</f>
        <v>54</v>
      </c>
      <c r="J10" s="37">
        <f>(V10-H10-I10/60)*3600</f>
        <v>49.000000000044032</v>
      </c>
      <c r="M10" s="20"/>
      <c r="O10" s="14"/>
      <c r="P10" s="15"/>
      <c r="Q10" s="43">
        <v>61.506</v>
      </c>
      <c r="R10" s="25"/>
      <c r="T10" s="11">
        <f t="shared" si="0"/>
        <v>219.99680555555554</v>
      </c>
      <c r="U10" s="11">
        <f>T9-T10</f>
        <v>76.913611111111123</v>
      </c>
      <c r="V10" s="11">
        <f>IF(U10&lt;0,U10+360,U10)</f>
        <v>76.913611111111123</v>
      </c>
      <c r="X10" s="26"/>
      <c r="Y10" s="43">
        <v>61.506</v>
      </c>
      <c r="Z10" s="25"/>
      <c r="AA10" s="28"/>
    </row>
    <row r="11" spans="1:34" ht="22.35" customHeight="1" x14ac:dyDescent="0.6">
      <c r="B11" s="3">
        <v>3</v>
      </c>
      <c r="C11" s="4" t="s">
        <v>8</v>
      </c>
      <c r="D11" s="45" t="s">
        <v>20</v>
      </c>
      <c r="E11" s="5">
        <v>80</v>
      </c>
      <c r="F11" s="5">
        <v>0</v>
      </c>
      <c r="G11" s="35">
        <v>0</v>
      </c>
      <c r="H11" s="6"/>
      <c r="I11" s="38"/>
      <c r="J11" s="41"/>
      <c r="K11" s="17"/>
      <c r="L11" s="17"/>
      <c r="M11" s="18"/>
      <c r="N11" s="17">
        <f>ROUNDDOWN(X11,0)</f>
        <v>76</v>
      </c>
      <c r="O11" s="24">
        <f>ROUNDDOWN((X11-N11)*60,0)</f>
        <v>54</v>
      </c>
      <c r="P11" s="18">
        <f>(X11-N11-O11/60)*3600</f>
        <v>49.083333333365921</v>
      </c>
      <c r="Q11" s="42">
        <v>61.508000000000003</v>
      </c>
      <c r="R11" s="25"/>
      <c r="T11" s="5">
        <f t="shared" si="0"/>
        <v>80</v>
      </c>
      <c r="U11" s="5"/>
      <c r="V11" s="5"/>
      <c r="W11" s="5"/>
      <c r="X11" s="5">
        <f>SUM(W9,W5,W13)/3</f>
        <v>76.913634259259268</v>
      </c>
      <c r="Y11" s="42">
        <v>61.508000000000003</v>
      </c>
      <c r="Z11" s="25"/>
      <c r="AA11" s="28"/>
    </row>
    <row r="12" spans="1:34" ht="22.35" customHeight="1" x14ac:dyDescent="0.6">
      <c r="B12" s="9"/>
      <c r="C12" s="10" t="s">
        <v>8</v>
      </c>
      <c r="D12" s="46" t="s">
        <v>21</v>
      </c>
      <c r="E12" s="11">
        <v>156</v>
      </c>
      <c r="F12" s="11">
        <v>54</v>
      </c>
      <c r="G12" s="36">
        <v>49.5</v>
      </c>
      <c r="H12" s="12">
        <f>ROUNDDOWN(V12,0)</f>
        <v>76</v>
      </c>
      <c r="I12" s="39">
        <f>ROUNDDOWN((V12-H12)*60,0)</f>
        <v>54</v>
      </c>
      <c r="J12" s="37">
        <f>(V12-H12-I12/60)*3600</f>
        <v>49.499999999975365</v>
      </c>
      <c r="M12" s="20"/>
      <c r="O12" s="14"/>
      <c r="P12" s="15" t="str">
        <f>IF(AC15&lt;AE1,AE2, AF2)</f>
        <v>PASS</v>
      </c>
      <c r="Q12" s="43">
        <v>126.804</v>
      </c>
      <c r="R12" s="25"/>
      <c r="T12" s="11">
        <f t="shared" si="0"/>
        <v>156.91374999999999</v>
      </c>
      <c r="U12" s="11">
        <f>IF(A12&lt;0,T11-T12,T12-T11)</f>
        <v>76.913749999999993</v>
      </c>
      <c r="V12" s="11">
        <f>IF(U12&lt;0,U12+360,U12)</f>
        <v>76.913749999999993</v>
      </c>
      <c r="X12" s="26"/>
      <c r="Y12" s="43">
        <v>126.804</v>
      </c>
      <c r="Z12" s="25"/>
      <c r="AA12" s="28"/>
    </row>
    <row r="13" spans="1:34" ht="22.35" customHeight="1" x14ac:dyDescent="0.6">
      <c r="B13" s="9"/>
      <c r="C13" s="10" t="s">
        <v>9</v>
      </c>
      <c r="D13" s="46" t="s">
        <v>21</v>
      </c>
      <c r="E13" s="11">
        <v>336</v>
      </c>
      <c r="F13" s="11">
        <v>55</v>
      </c>
      <c r="G13" s="36">
        <v>2.5</v>
      </c>
      <c r="H13" s="12"/>
      <c r="I13" s="39"/>
      <c r="K13" s="19">
        <f>ROUNDDOWN(W13,0)</f>
        <v>76</v>
      </c>
      <c r="L13" s="21">
        <f>ROUNDDOWN((W13-K13)*60,0)</f>
        <v>54</v>
      </c>
      <c r="M13" s="20">
        <f>(W13-K13-L13/60)*3600</f>
        <v>50.250000000025842</v>
      </c>
      <c r="O13" s="16"/>
      <c r="P13" s="15"/>
      <c r="Q13" s="43">
        <v>126.803</v>
      </c>
      <c r="R13" s="25"/>
      <c r="T13" s="11">
        <f t="shared" si="0"/>
        <v>336.91736111111112</v>
      </c>
      <c r="W13" s="11">
        <f>(V12+V14)/2</f>
        <v>76.913958333333341</v>
      </c>
      <c r="Y13" s="43">
        <v>126.803</v>
      </c>
      <c r="Z13" s="25"/>
      <c r="AA13" s="28"/>
      <c r="AC13">
        <f>ABS(M13-P11)</f>
        <v>1.1666666666599212</v>
      </c>
    </row>
    <row r="14" spans="1:34" ht="22.35" customHeight="1" x14ac:dyDescent="0.6">
      <c r="B14" s="9"/>
      <c r="C14" s="10" t="s">
        <v>9</v>
      </c>
      <c r="D14" s="46" t="s">
        <v>20</v>
      </c>
      <c r="E14" s="11">
        <v>260</v>
      </c>
      <c r="F14" s="11">
        <v>0</v>
      </c>
      <c r="G14" s="36">
        <v>11.5</v>
      </c>
      <c r="H14" s="12">
        <f>ROUNDDOWN(V14,0)</f>
        <v>76</v>
      </c>
      <c r="I14" s="39">
        <f>ROUNDDOWN((V14-H14)*60,0)</f>
        <v>54</v>
      </c>
      <c r="J14" s="37">
        <f>(V14-H14-I14/60)*3600</f>
        <v>51.000000000076319</v>
      </c>
      <c r="M14" s="20"/>
      <c r="O14" s="14"/>
      <c r="P14" s="15"/>
      <c r="Q14" s="43">
        <v>61.506999999999998</v>
      </c>
      <c r="R14" s="25"/>
      <c r="T14" s="11">
        <f t="shared" si="0"/>
        <v>260.00319444444443</v>
      </c>
      <c r="U14" s="11">
        <f>T13-T14</f>
        <v>76.914166666666688</v>
      </c>
      <c r="V14" s="11">
        <f>IF(U14&lt;0,U14+360,U14)</f>
        <v>76.914166666666688</v>
      </c>
      <c r="X14" s="26"/>
      <c r="Y14" s="43">
        <v>61.506999999999998</v>
      </c>
      <c r="Z14" s="25"/>
      <c r="AA14" s="28"/>
    </row>
    <row r="15" spans="1:34" ht="16.350000000000001" customHeight="1" x14ac:dyDescent="0.6">
      <c r="N15" s="59">
        <f>ROUNDDOWN(X15,0)</f>
        <v>76</v>
      </c>
      <c r="O15" s="59">
        <f>ROUNDDOWN((X15-N15)*60,0)</f>
        <v>54</v>
      </c>
      <c r="P15" s="60">
        <f>(X15-N15-O15/60)*3600</f>
        <v>49.083333333365921</v>
      </c>
      <c r="Q15" s="44"/>
      <c r="R15" s="22">
        <f>(Q3+Q6+Q7+Q10+Q11+Q14)/6</f>
        <v>61.507000000000005</v>
      </c>
      <c r="X15" s="61">
        <f>SUM(W3:W14)/3</f>
        <v>76.913634259259268</v>
      </c>
      <c r="Y15" s="44"/>
      <c r="Z15" s="22">
        <f>(Y3+Y6+Y7+Y10+Y11+Y14)/6</f>
        <v>61.507000000000005</v>
      </c>
      <c r="AB15" s="58">
        <f>MAX(AB3:AB14)</f>
        <v>0.74999999999931788</v>
      </c>
      <c r="AC15" s="58">
        <f>MAX(AC3:AC14)</f>
        <v>1.333333333303699</v>
      </c>
    </row>
    <row r="16" spans="1:34" ht="18.600000000000001" customHeight="1" x14ac:dyDescent="0.6">
      <c r="N16" s="59"/>
      <c r="O16" s="59"/>
      <c r="P16" s="60"/>
      <c r="Q16" s="44"/>
      <c r="R16" s="22">
        <f>SUM(Q4,Q5,Q8,Q9,Q12,Q13)/6</f>
        <v>126.80366666666667</v>
      </c>
      <c r="X16" s="61"/>
      <c r="Y16" s="44"/>
      <c r="Z16" s="22">
        <f>SUM(Y4,Y5,Y8,Y9,Y12,Y13)/6</f>
        <v>126.80366666666667</v>
      </c>
      <c r="AB16" s="58"/>
      <c r="AC16" s="58"/>
    </row>
    <row r="18" spans="1:34" x14ac:dyDescent="0.3">
      <c r="A18" s="64" t="s">
        <v>0</v>
      </c>
      <c r="B18" s="65" t="s">
        <v>10</v>
      </c>
      <c r="C18" s="66" t="s">
        <v>1</v>
      </c>
      <c r="D18" s="74" t="s">
        <v>2</v>
      </c>
      <c r="E18" s="64" t="s">
        <v>3</v>
      </c>
      <c r="F18" s="64"/>
      <c r="G18" s="64"/>
      <c r="H18" s="69" t="s">
        <v>4</v>
      </c>
      <c r="I18" s="69"/>
      <c r="J18" s="69"/>
      <c r="K18" s="70" t="s">
        <v>5</v>
      </c>
      <c r="L18" s="70"/>
      <c r="M18" s="70"/>
      <c r="N18" s="69" t="s">
        <v>13</v>
      </c>
      <c r="O18" s="69"/>
      <c r="P18" s="69"/>
      <c r="Q18" s="62" t="s">
        <v>11</v>
      </c>
      <c r="R18" s="63" t="s">
        <v>12</v>
      </c>
      <c r="S18" s="27"/>
      <c r="T18" s="64" t="s">
        <v>3</v>
      </c>
      <c r="U18" s="69" t="s">
        <v>4</v>
      </c>
      <c r="V18" s="69" t="s">
        <v>6</v>
      </c>
      <c r="W18" s="69" t="s">
        <v>5</v>
      </c>
      <c r="X18" s="71" t="s">
        <v>7</v>
      </c>
      <c r="Y18" s="62" t="s">
        <v>11</v>
      </c>
      <c r="Z18" s="63" t="s">
        <v>12</v>
      </c>
      <c r="AA18" s="28"/>
      <c r="AB18" s="32" t="s">
        <v>14</v>
      </c>
      <c r="AC18" s="32"/>
      <c r="AE18" s="31">
        <v>4</v>
      </c>
      <c r="AF18" s="31" t="s">
        <v>15</v>
      </c>
    </row>
    <row r="19" spans="1:34" x14ac:dyDescent="0.3">
      <c r="A19" s="64"/>
      <c r="B19" s="65"/>
      <c r="C19" s="67"/>
      <c r="D19" s="74"/>
      <c r="E19" s="64"/>
      <c r="F19" s="64"/>
      <c r="G19" s="64"/>
      <c r="H19" s="69"/>
      <c r="I19" s="69"/>
      <c r="J19" s="69"/>
      <c r="K19" s="70"/>
      <c r="L19" s="70"/>
      <c r="M19" s="70"/>
      <c r="N19" s="69"/>
      <c r="O19" s="69"/>
      <c r="P19" s="69"/>
      <c r="Q19" s="62"/>
      <c r="R19" s="63"/>
      <c r="S19" s="27"/>
      <c r="T19" s="64"/>
      <c r="U19" s="69"/>
      <c r="V19" s="69"/>
      <c r="W19" s="69"/>
      <c r="X19" s="71"/>
      <c r="Y19" s="62"/>
      <c r="Z19" s="63"/>
      <c r="AA19" s="28"/>
      <c r="AB19" s="30">
        <v>1</v>
      </c>
      <c r="AC19" s="1">
        <v>2</v>
      </c>
      <c r="AE19" t="s">
        <v>16</v>
      </c>
      <c r="AF19" t="s">
        <v>17</v>
      </c>
    </row>
    <row r="20" spans="1:34" x14ac:dyDescent="0.6">
      <c r="A20" s="2">
        <v>38</v>
      </c>
      <c r="B20" s="3">
        <v>1</v>
      </c>
      <c r="C20" s="4" t="s">
        <v>8</v>
      </c>
      <c r="D20" s="45" t="s">
        <v>19</v>
      </c>
      <c r="E20" s="5">
        <v>0</v>
      </c>
      <c r="F20" s="5">
        <v>0</v>
      </c>
      <c r="G20" s="35">
        <v>0</v>
      </c>
      <c r="H20" s="6"/>
      <c r="I20" s="38"/>
      <c r="J20" s="41"/>
      <c r="K20" s="17"/>
      <c r="L20" s="17"/>
      <c r="M20" s="18"/>
      <c r="N20" s="5"/>
      <c r="O20" s="7"/>
      <c r="P20" s="8"/>
      <c r="Q20" s="42">
        <v>126.80500000000001</v>
      </c>
      <c r="R20" s="25"/>
      <c r="T20" s="5">
        <f t="shared" ref="T20:T31" si="1">E20+F20/60 + G20/3600</f>
        <v>0</v>
      </c>
      <c r="U20" s="5"/>
      <c r="V20" s="5"/>
      <c r="W20" s="5"/>
      <c r="X20" s="5"/>
      <c r="Y20" s="42">
        <v>126.80500000000001</v>
      </c>
      <c r="Z20" s="25"/>
      <c r="AA20" s="28"/>
    </row>
    <row r="21" spans="1:34" x14ac:dyDescent="0.6">
      <c r="A21" s="9"/>
      <c r="B21" s="9"/>
      <c r="C21" s="10" t="s">
        <v>8</v>
      </c>
      <c r="D21" s="46">
        <v>28</v>
      </c>
      <c r="E21" s="11">
        <v>55</v>
      </c>
      <c r="F21" s="11">
        <v>46</v>
      </c>
      <c r="G21" s="36">
        <v>56</v>
      </c>
      <c r="H21" s="12">
        <f>ROUNDDOWN(V21,0)</f>
        <v>55</v>
      </c>
      <c r="I21" s="39">
        <f>ROUNDDOWN((V21-H21)*60,0)</f>
        <v>46</v>
      </c>
      <c r="J21" s="37">
        <f>(V21-H21-I21/60)*3600</f>
        <v>56.000000000005159</v>
      </c>
      <c r="M21" s="20"/>
      <c r="O21" s="14"/>
      <c r="P21" s="15"/>
      <c r="Q21" s="43">
        <v>56.185000000000002</v>
      </c>
      <c r="R21" s="25"/>
      <c r="T21" s="11">
        <f t="shared" si="1"/>
        <v>55.782222222222224</v>
      </c>
      <c r="U21" s="11">
        <f>IF(A21&lt;0,T20-T21,T21-T20)</f>
        <v>55.782222222222224</v>
      </c>
      <c r="V21" s="11">
        <f>IF(U21&lt;0,U21+360,U21)</f>
        <v>55.782222222222224</v>
      </c>
      <c r="X21" s="26"/>
      <c r="Y21" s="43">
        <v>56.185000000000002</v>
      </c>
      <c r="Z21" s="25"/>
      <c r="AA21" s="28"/>
    </row>
    <row r="22" spans="1:34" x14ac:dyDescent="0.6">
      <c r="A22" s="9"/>
      <c r="B22" s="9"/>
      <c r="C22" s="10" t="s">
        <v>9</v>
      </c>
      <c r="D22" s="46">
        <v>28</v>
      </c>
      <c r="E22" s="11">
        <v>235</v>
      </c>
      <c r="F22" s="11">
        <v>46</v>
      </c>
      <c r="G22" s="36">
        <v>54</v>
      </c>
      <c r="H22" s="12"/>
      <c r="I22" s="39"/>
      <c r="K22" s="19">
        <f>ROUNDDOWN(W22,0)</f>
        <v>55</v>
      </c>
      <c r="L22" s="21">
        <f>ROUNDDOWN((W22-K22)*60,0)</f>
        <v>46</v>
      </c>
      <c r="M22" s="20">
        <f>(W22-K22-L22/60)*3600</f>
        <v>55.500000000048246</v>
      </c>
      <c r="O22" s="16"/>
      <c r="P22" s="15"/>
      <c r="Q22" s="43">
        <v>56.183999999999997</v>
      </c>
      <c r="R22" s="25"/>
      <c r="T22" s="11">
        <f t="shared" si="1"/>
        <v>235.78166666666667</v>
      </c>
      <c r="W22" s="11">
        <f>(V21+V23)/2</f>
        <v>55.782083333333347</v>
      </c>
      <c r="Y22" s="43">
        <v>56.183999999999997</v>
      </c>
      <c r="Z22" s="25"/>
      <c r="AA22" s="28"/>
      <c r="AB22">
        <f>ABS(M22-P24)</f>
        <v>0.5000000000336513</v>
      </c>
      <c r="AC22">
        <f>ABS(M22-P28)</f>
        <v>0.33333333336429405</v>
      </c>
      <c r="AG22" t="s">
        <v>22</v>
      </c>
      <c r="AH22">
        <f>_xlfn.STDEV.P(W22,W26,W30)</f>
        <v>1.3094570022519447E-4</v>
      </c>
    </row>
    <row r="23" spans="1:34" x14ac:dyDescent="0.6">
      <c r="A23" s="9"/>
      <c r="B23" s="9"/>
      <c r="C23" s="10" t="s">
        <v>9</v>
      </c>
      <c r="D23" s="46" t="s">
        <v>19</v>
      </c>
      <c r="E23" s="11">
        <v>179</v>
      </c>
      <c r="F23" s="11">
        <v>59</v>
      </c>
      <c r="G23" s="36">
        <v>59</v>
      </c>
      <c r="H23" s="12">
        <f>ROUNDDOWN(V23,0)</f>
        <v>55</v>
      </c>
      <c r="I23" s="39">
        <f>ROUNDDOWN((V23-H23)*60,0)</f>
        <v>46</v>
      </c>
      <c r="J23" s="37">
        <f>(V23-H23-I23/60)*3600</f>
        <v>55.000000000065754</v>
      </c>
      <c r="M23" s="20"/>
      <c r="O23" s="14"/>
      <c r="P23" s="15"/>
      <c r="Q23" s="43">
        <v>126.803</v>
      </c>
      <c r="R23" s="25"/>
      <c r="T23" s="11">
        <f t="shared" si="1"/>
        <v>179.9997222222222</v>
      </c>
      <c r="U23" s="11">
        <f>T22-T23</f>
        <v>55.781944444444463</v>
      </c>
      <c r="V23" s="11">
        <f>IF(U23&lt;0,U23+360,U23)</f>
        <v>55.781944444444463</v>
      </c>
      <c r="X23" s="26"/>
      <c r="Y23" s="43">
        <v>126.803</v>
      </c>
      <c r="Z23" s="25"/>
      <c r="AA23" s="28"/>
      <c r="AG23" t="s">
        <v>24</v>
      </c>
      <c r="AH23">
        <f>_xlfn.STDEV.P(Y21,Y22,Y25,Y26,Y29,Y30)</f>
        <v>6.8718427093754743E-4</v>
      </c>
    </row>
    <row r="24" spans="1:34" x14ac:dyDescent="0.6">
      <c r="B24" s="3">
        <v>2</v>
      </c>
      <c r="C24" s="4" t="s">
        <v>8</v>
      </c>
      <c r="D24" s="45" t="s">
        <v>19</v>
      </c>
      <c r="E24" s="5">
        <v>40</v>
      </c>
      <c r="F24" s="5">
        <v>0</v>
      </c>
      <c r="G24" s="35">
        <v>0</v>
      </c>
      <c r="H24" s="6"/>
      <c r="I24" s="38"/>
      <c r="J24" s="41"/>
      <c r="K24" s="17"/>
      <c r="L24" s="17"/>
      <c r="M24" s="18"/>
      <c r="N24" s="17">
        <f>ROUNDDOWN(X24,0)</f>
        <v>55</v>
      </c>
      <c r="O24" s="24">
        <f>ROUNDDOWN((X24-N24)*60,0)</f>
        <v>46</v>
      </c>
      <c r="P24" s="18">
        <f>(X24-N24-O24/60)*3600</f>
        <v>55.000000000014595</v>
      </c>
      <c r="Q24" s="42">
        <v>126.803</v>
      </c>
      <c r="R24" s="25"/>
      <c r="T24" s="5">
        <f t="shared" si="1"/>
        <v>40</v>
      </c>
      <c r="U24" s="5"/>
      <c r="V24" s="5"/>
      <c r="W24" s="5"/>
      <c r="X24" s="5">
        <f>SUM(W22+W26)/2</f>
        <v>55.781944444444449</v>
      </c>
      <c r="Y24" s="42">
        <v>126.803</v>
      </c>
      <c r="Z24" s="25"/>
      <c r="AA24" s="28"/>
    </row>
    <row r="25" spans="1:34" x14ac:dyDescent="0.6">
      <c r="B25" s="9"/>
      <c r="C25" s="10" t="s">
        <v>8</v>
      </c>
      <c r="D25" s="46">
        <v>28</v>
      </c>
      <c r="E25" s="11">
        <v>95</v>
      </c>
      <c r="F25" s="11">
        <v>46</v>
      </c>
      <c r="G25" s="36">
        <v>55.5</v>
      </c>
      <c r="H25" s="12">
        <f>ROUNDDOWN(V25,0)</f>
        <v>55</v>
      </c>
      <c r="I25" s="39">
        <f>ROUNDDOWN((V25-H25)*60,0)</f>
        <v>46</v>
      </c>
      <c r="J25" s="37">
        <f>(V25-H25-I25/60)*3600</f>
        <v>55.499999999997087</v>
      </c>
      <c r="M25" s="20"/>
      <c r="O25" s="14"/>
      <c r="P25" s="15" t="str">
        <f>IF(AB32&lt;AE18,AE19, AF19)</f>
        <v>PASS</v>
      </c>
      <c r="Q25" s="43">
        <v>56.183999999999997</v>
      </c>
      <c r="R25" s="25"/>
      <c r="T25" s="11">
        <f t="shared" si="1"/>
        <v>95.782083333333333</v>
      </c>
      <c r="U25" s="11">
        <f>IF(A25&lt;0,T24-T25,T25-T24)</f>
        <v>55.782083333333333</v>
      </c>
      <c r="V25" s="11">
        <f>IF(U25&lt;0,U25+360,U25)</f>
        <v>55.782083333333333</v>
      </c>
      <c r="X25" s="26"/>
      <c r="Y25" s="43">
        <v>56.183999999999997</v>
      </c>
      <c r="Z25" s="25"/>
      <c r="AA25" s="28"/>
    </row>
    <row r="26" spans="1:34" x14ac:dyDescent="0.6">
      <c r="B26" s="9"/>
      <c r="C26" s="10" t="s">
        <v>9</v>
      </c>
      <c r="D26" s="46">
        <v>28</v>
      </c>
      <c r="E26" s="11">
        <v>275</v>
      </c>
      <c r="F26" s="11">
        <v>46</v>
      </c>
      <c r="G26" s="36">
        <v>57.5</v>
      </c>
      <c r="H26" s="12"/>
      <c r="I26" s="39"/>
      <c r="K26" s="19">
        <f>ROUNDDOWN(W26,0)</f>
        <v>55</v>
      </c>
      <c r="L26" s="21">
        <f>ROUNDDOWN((W26-K26)*60,0)</f>
        <v>46</v>
      </c>
      <c r="M26" s="20">
        <f>(W26-K26-L26/60)*3600</f>
        <v>54.499999999980943</v>
      </c>
      <c r="O26" s="16"/>
      <c r="P26" s="15"/>
      <c r="Q26" s="43">
        <v>56.185000000000002</v>
      </c>
      <c r="R26" s="25"/>
      <c r="T26" s="11">
        <f t="shared" si="1"/>
        <v>275.78263888888887</v>
      </c>
      <c r="W26" s="11">
        <f>(V25+V27)/2</f>
        <v>55.78180555555555</v>
      </c>
      <c r="Y26" s="43">
        <v>56.185000000000002</v>
      </c>
      <c r="Z26" s="25"/>
      <c r="AA26" s="28"/>
      <c r="AB26">
        <f>ABS(M26-P24)</f>
        <v>0.5000000000336513</v>
      </c>
      <c r="AC26">
        <f>ABS(M26-P28)</f>
        <v>0.66666666670300856</v>
      </c>
    </row>
    <row r="27" spans="1:34" x14ac:dyDescent="0.6">
      <c r="B27" s="9"/>
      <c r="C27" s="10" t="s">
        <v>9</v>
      </c>
      <c r="D27" s="46" t="s">
        <v>19</v>
      </c>
      <c r="E27" s="11">
        <v>220</v>
      </c>
      <c r="F27" s="11">
        <v>0</v>
      </c>
      <c r="G27" s="36">
        <v>4</v>
      </c>
      <c r="H27" s="12">
        <f>ROUNDDOWN(V27,0)</f>
        <v>55</v>
      </c>
      <c r="I27" s="39">
        <f>ROUNDDOWN((V27-H27)*60,0)</f>
        <v>46</v>
      </c>
      <c r="J27" s="37">
        <f>(V27-H27-I27/60)*3600</f>
        <v>53.4999999999648</v>
      </c>
      <c r="M27" s="20"/>
      <c r="O27" s="14"/>
      <c r="P27" s="15"/>
      <c r="Q27" s="43">
        <v>126.804</v>
      </c>
      <c r="R27" s="25"/>
      <c r="T27" s="11">
        <f t="shared" si="1"/>
        <v>220.0011111111111</v>
      </c>
      <c r="U27" s="11">
        <f>T26-T27</f>
        <v>55.781527777777768</v>
      </c>
      <c r="V27" s="11">
        <f>IF(U27&lt;0,U27+360,U27)</f>
        <v>55.781527777777768</v>
      </c>
      <c r="X27" s="26"/>
      <c r="Y27" s="43">
        <v>126.804</v>
      </c>
      <c r="Z27" s="25"/>
      <c r="AA27" s="28"/>
    </row>
    <row r="28" spans="1:34" x14ac:dyDescent="0.6">
      <c r="B28" s="3">
        <v>3</v>
      </c>
      <c r="C28" s="4" t="s">
        <v>8</v>
      </c>
      <c r="D28" s="45" t="s">
        <v>19</v>
      </c>
      <c r="E28" s="5">
        <v>80</v>
      </c>
      <c r="F28" s="5">
        <v>0</v>
      </c>
      <c r="G28" s="35">
        <v>0</v>
      </c>
      <c r="H28" s="6"/>
      <c r="I28" s="38"/>
      <c r="J28" s="41"/>
      <c r="K28" s="17"/>
      <c r="L28" s="17"/>
      <c r="M28" s="18"/>
      <c r="N28" s="17">
        <f>ROUNDDOWN(X28,0)</f>
        <v>55</v>
      </c>
      <c r="O28" s="24">
        <f>ROUNDDOWN((X28-N28)*60,0)</f>
        <v>46</v>
      </c>
      <c r="P28" s="18">
        <f>(X28-N28-O28/60)*3600</f>
        <v>55.166666666683952</v>
      </c>
      <c r="Q28" s="42">
        <v>126.803</v>
      </c>
      <c r="R28" s="25"/>
      <c r="T28" s="5">
        <f t="shared" si="1"/>
        <v>80</v>
      </c>
      <c r="U28" s="5"/>
      <c r="V28" s="5"/>
      <c r="W28" s="5"/>
      <c r="X28" s="5">
        <f>SUM(W26,W22,W30)/3</f>
        <v>55.781990740740746</v>
      </c>
      <c r="Y28" s="42">
        <v>126.803</v>
      </c>
      <c r="Z28" s="25"/>
      <c r="AA28" s="28"/>
    </row>
    <row r="29" spans="1:34" x14ac:dyDescent="0.6">
      <c r="B29" s="9"/>
      <c r="C29" s="10" t="s">
        <v>8</v>
      </c>
      <c r="D29" s="46">
        <v>28</v>
      </c>
      <c r="E29" s="11">
        <v>135</v>
      </c>
      <c r="F29" s="11">
        <v>46</v>
      </c>
      <c r="G29" s="36">
        <v>55.5</v>
      </c>
      <c r="H29" s="12">
        <f>ROUNDDOWN(V29,0)</f>
        <v>55</v>
      </c>
      <c r="I29" s="39">
        <f>ROUNDDOWN((V29-H29)*60,0)</f>
        <v>46</v>
      </c>
      <c r="J29" s="37">
        <f>(V29-H29-I29/60)*3600</f>
        <v>55.499999999997087</v>
      </c>
      <c r="M29" s="20"/>
      <c r="O29" s="14"/>
      <c r="P29" s="15" t="str">
        <f>IF(AC32&lt;AE18,AE19, AF19)</f>
        <v>PASS</v>
      </c>
      <c r="Q29" s="43">
        <v>56.183999999999997</v>
      </c>
      <c r="R29" s="25"/>
      <c r="T29" s="11">
        <f t="shared" si="1"/>
        <v>135.78208333333333</v>
      </c>
      <c r="U29" s="11">
        <f>IF(A29&lt;0,T28-T29,T29-T28)</f>
        <v>55.782083333333333</v>
      </c>
      <c r="V29" s="11">
        <f>IF(U29&lt;0,U29+360,U29)</f>
        <v>55.782083333333333</v>
      </c>
      <c r="X29" s="26"/>
      <c r="Y29" s="43">
        <v>56.183999999999997</v>
      </c>
      <c r="Z29" s="25"/>
      <c r="AA29" s="28"/>
    </row>
    <row r="30" spans="1:34" x14ac:dyDescent="0.6">
      <c r="B30" s="9"/>
      <c r="C30" s="10" t="s">
        <v>9</v>
      </c>
      <c r="D30" s="46">
        <v>28</v>
      </c>
      <c r="E30" s="11">
        <v>315</v>
      </c>
      <c r="F30" s="11">
        <v>46</v>
      </c>
      <c r="G30" s="36">
        <v>59</v>
      </c>
      <c r="H30" s="12"/>
      <c r="I30" s="39"/>
      <c r="K30" s="19">
        <f>ROUNDDOWN(W30,0)</f>
        <v>55</v>
      </c>
      <c r="L30" s="21">
        <f>ROUNDDOWN((W30-K30)*60,0)</f>
        <v>46</v>
      </c>
      <c r="M30" s="20">
        <f>(W30-K30-L30/60)*3600</f>
        <v>55.499999999997087</v>
      </c>
      <c r="O30" s="16"/>
      <c r="P30" s="15"/>
      <c r="Q30" s="43">
        <v>56.183</v>
      </c>
      <c r="R30" s="25"/>
      <c r="T30" s="11">
        <f t="shared" si="1"/>
        <v>315.78305555555556</v>
      </c>
      <c r="W30" s="11">
        <f>(V29+V31)/2</f>
        <v>55.782083333333333</v>
      </c>
      <c r="Y30" s="43">
        <v>56.183</v>
      </c>
      <c r="Z30" s="25"/>
      <c r="AA30" s="28"/>
      <c r="AC30">
        <f>ABS(M30-P28)</f>
        <v>0.33333333331313497</v>
      </c>
    </row>
    <row r="31" spans="1:34" x14ac:dyDescent="0.6">
      <c r="B31" s="9"/>
      <c r="C31" s="10" t="s">
        <v>9</v>
      </c>
      <c r="D31" s="46" t="s">
        <v>19</v>
      </c>
      <c r="E31" s="11">
        <v>260</v>
      </c>
      <c r="F31" s="11">
        <v>0</v>
      </c>
      <c r="G31" s="36">
        <v>3.5</v>
      </c>
      <c r="H31" s="12">
        <f>ROUNDDOWN(V31,0)</f>
        <v>55</v>
      </c>
      <c r="I31" s="39">
        <f>ROUNDDOWN((V31-H31)*60,0)</f>
        <v>46</v>
      </c>
      <c r="J31" s="37">
        <f>(V31-H31-I31/60)*3600</f>
        <v>55.499999999997087</v>
      </c>
      <c r="M31" s="20"/>
      <c r="O31" s="14"/>
      <c r="P31" s="15"/>
      <c r="Q31" s="43">
        <v>126.804</v>
      </c>
      <c r="R31" s="25"/>
      <c r="T31" s="11">
        <f t="shared" si="1"/>
        <v>260.00097222222223</v>
      </c>
      <c r="U31" s="11">
        <f>T30-T31</f>
        <v>55.782083333333333</v>
      </c>
      <c r="V31" s="11">
        <f>IF(U31&lt;0,U31+360,U31)</f>
        <v>55.782083333333333</v>
      </c>
      <c r="X31" s="26"/>
      <c r="Y31" s="43">
        <v>126.804</v>
      </c>
      <c r="Z31" s="25"/>
      <c r="AA31" s="28"/>
    </row>
    <row r="32" spans="1:34" ht="15.6" customHeight="1" x14ac:dyDescent="0.6">
      <c r="N32" s="59">
        <f>ROUNDDOWN(X32,0)</f>
        <v>55</v>
      </c>
      <c r="O32" s="59">
        <f>ROUNDDOWN((X32-N32)*60,0)</f>
        <v>46</v>
      </c>
      <c r="P32" s="60">
        <f>(X32-N32-O32/60)*3600</f>
        <v>55.166666666683952</v>
      </c>
      <c r="Q32" s="44"/>
      <c r="R32" s="22">
        <f>(Q20+Q23+Q24+Q27+Q28+Q31)/6</f>
        <v>126.80366666666667</v>
      </c>
      <c r="X32" s="61">
        <f>SUM(W20:W31)/3</f>
        <v>55.781990740740746</v>
      </c>
      <c r="Y32" s="44"/>
      <c r="Z32" s="22">
        <f>(Y20+Y23+Y24+Y27+Y28+Y31)/6</f>
        <v>126.80366666666667</v>
      </c>
      <c r="AB32" s="58">
        <f>MAX(AB20:AB31)</f>
        <v>0.5000000000336513</v>
      </c>
      <c r="AC32" s="58">
        <f>MAX(AC20:AC31)</f>
        <v>0.66666666670300856</v>
      </c>
    </row>
    <row r="33" spans="1:34" ht="15" customHeight="1" x14ac:dyDescent="0.6">
      <c r="N33" s="59"/>
      <c r="O33" s="59"/>
      <c r="P33" s="60"/>
      <c r="Q33" s="44"/>
      <c r="R33" s="22">
        <f>SUM(Q21,Q22,Q25,Q26,Q29,Q30)/6</f>
        <v>56.18416666666667</v>
      </c>
      <c r="X33" s="61"/>
      <c r="Y33" s="44"/>
      <c r="Z33" s="22">
        <f>SUM(Y21,Y22,Y25,Y26,Y29,Y30)/6</f>
        <v>56.18416666666667</v>
      </c>
      <c r="AB33" s="58"/>
      <c r="AC33" s="58"/>
    </row>
    <row r="35" spans="1:34" x14ac:dyDescent="0.3">
      <c r="A35" s="64" t="s">
        <v>0</v>
      </c>
      <c r="B35" s="65" t="s">
        <v>10</v>
      </c>
      <c r="C35" s="66" t="s">
        <v>1</v>
      </c>
      <c r="D35" s="74" t="s">
        <v>2</v>
      </c>
      <c r="E35" s="64" t="s">
        <v>3</v>
      </c>
      <c r="F35" s="64"/>
      <c r="G35" s="64"/>
      <c r="H35" s="69" t="s">
        <v>4</v>
      </c>
      <c r="I35" s="69"/>
      <c r="J35" s="69"/>
      <c r="K35" s="70" t="s">
        <v>5</v>
      </c>
      <c r="L35" s="70"/>
      <c r="M35" s="70"/>
      <c r="N35" s="69" t="s">
        <v>13</v>
      </c>
      <c r="O35" s="69"/>
      <c r="P35" s="69"/>
      <c r="Q35" s="62" t="s">
        <v>11</v>
      </c>
      <c r="R35" s="63" t="s">
        <v>12</v>
      </c>
      <c r="S35" s="27"/>
      <c r="T35" s="64" t="s">
        <v>3</v>
      </c>
      <c r="U35" s="69" t="s">
        <v>4</v>
      </c>
      <c r="V35" s="69" t="s">
        <v>6</v>
      </c>
      <c r="W35" s="69" t="s">
        <v>5</v>
      </c>
      <c r="X35" s="71" t="s">
        <v>7</v>
      </c>
      <c r="Y35" s="62" t="s">
        <v>11</v>
      </c>
      <c r="Z35" s="63" t="s">
        <v>12</v>
      </c>
      <c r="AA35" s="28"/>
      <c r="AB35" s="32" t="s">
        <v>14</v>
      </c>
      <c r="AC35" s="32"/>
      <c r="AE35" s="31">
        <v>4</v>
      </c>
      <c r="AF35" s="31" t="s">
        <v>15</v>
      </c>
    </row>
    <row r="36" spans="1:34" x14ac:dyDescent="0.3">
      <c r="A36" s="64"/>
      <c r="B36" s="65"/>
      <c r="C36" s="67"/>
      <c r="D36" s="74"/>
      <c r="E36" s="64"/>
      <c r="F36" s="64"/>
      <c r="G36" s="64"/>
      <c r="H36" s="69"/>
      <c r="I36" s="69"/>
      <c r="J36" s="69"/>
      <c r="K36" s="70"/>
      <c r="L36" s="70"/>
      <c r="M36" s="70"/>
      <c r="N36" s="69"/>
      <c r="O36" s="69"/>
      <c r="P36" s="69"/>
      <c r="Q36" s="62"/>
      <c r="R36" s="63"/>
      <c r="S36" s="27"/>
      <c r="T36" s="64"/>
      <c r="U36" s="69"/>
      <c r="V36" s="69"/>
      <c r="W36" s="69"/>
      <c r="X36" s="71"/>
      <c r="Y36" s="62"/>
      <c r="Z36" s="63"/>
      <c r="AA36" s="28"/>
      <c r="AB36" s="30">
        <v>1</v>
      </c>
      <c r="AC36" s="1">
        <v>2</v>
      </c>
      <c r="AE36" t="s">
        <v>16</v>
      </c>
      <c r="AF36" t="s">
        <v>17</v>
      </c>
    </row>
    <row r="37" spans="1:34" x14ac:dyDescent="0.6">
      <c r="A37" s="2">
        <v>28</v>
      </c>
      <c r="B37" s="3">
        <v>1</v>
      </c>
      <c r="C37" s="4" t="s">
        <v>8</v>
      </c>
      <c r="D37" s="45">
        <v>38</v>
      </c>
      <c r="E37" s="5">
        <v>0</v>
      </c>
      <c r="F37" s="5">
        <v>0</v>
      </c>
      <c r="G37" s="35">
        <v>0</v>
      </c>
      <c r="H37" s="6"/>
      <c r="I37" s="38"/>
      <c r="J37" s="41"/>
      <c r="K37" s="17"/>
      <c r="L37" s="17"/>
      <c r="M37" s="18"/>
      <c r="N37" s="5"/>
      <c r="O37" s="7"/>
      <c r="P37" s="8"/>
      <c r="Q37" s="42">
        <v>56.183</v>
      </c>
      <c r="R37" s="25"/>
      <c r="T37" s="5">
        <f t="shared" ref="T37:T48" si="2">E37+F37/60 + G37/3600</f>
        <v>0</v>
      </c>
      <c r="U37" s="5"/>
      <c r="V37" s="5"/>
      <c r="W37" s="5"/>
      <c r="X37" s="5"/>
      <c r="Y37" s="42">
        <v>56.183</v>
      </c>
      <c r="Z37" s="25"/>
      <c r="AA37" s="28"/>
    </row>
    <row r="38" spans="1:34" x14ac:dyDescent="0.6">
      <c r="A38" s="9"/>
      <c r="B38" s="9"/>
      <c r="C38" s="10" t="s">
        <v>8</v>
      </c>
      <c r="D38" s="46" t="s">
        <v>19</v>
      </c>
      <c r="E38" s="11">
        <v>98</v>
      </c>
      <c r="F38" s="11">
        <v>12</v>
      </c>
      <c r="G38" s="36">
        <v>34</v>
      </c>
      <c r="H38" s="12">
        <f>ROUNDDOWN(V38,0)</f>
        <v>98</v>
      </c>
      <c r="I38" s="39">
        <f>ROUNDDOWN((V38-H38)*60,0)</f>
        <v>12</v>
      </c>
      <c r="J38" s="37">
        <f>(V38-H38-I38/60)*3600</f>
        <v>33.999999999996319</v>
      </c>
      <c r="M38" s="20"/>
      <c r="O38" s="14"/>
      <c r="P38" s="15"/>
      <c r="Q38" s="43">
        <v>105.94</v>
      </c>
      <c r="R38" s="25"/>
      <c r="T38" s="11">
        <f t="shared" si="2"/>
        <v>98.209444444444443</v>
      </c>
      <c r="U38" s="11">
        <f>IF(A38&lt;0,T37-T38,T38-T37)</f>
        <v>98.209444444444443</v>
      </c>
      <c r="V38" s="11">
        <f>IF(U38&lt;0,U38+360,U38)</f>
        <v>98.209444444444443</v>
      </c>
      <c r="X38" s="26"/>
      <c r="Y38" s="43">
        <v>105.94</v>
      </c>
      <c r="Z38" s="25"/>
      <c r="AA38" s="28"/>
    </row>
    <row r="39" spans="1:34" x14ac:dyDescent="0.6">
      <c r="A39" s="9"/>
      <c r="B39" s="9"/>
      <c r="C39" s="10" t="s">
        <v>9</v>
      </c>
      <c r="D39" s="46" t="s">
        <v>19</v>
      </c>
      <c r="E39" s="11">
        <v>278</v>
      </c>
      <c r="F39" s="11">
        <v>12</v>
      </c>
      <c r="G39" s="36">
        <v>40</v>
      </c>
      <c r="H39" s="12"/>
      <c r="I39" s="39"/>
      <c r="K39" s="19">
        <f>ROUNDDOWN(W39,0)</f>
        <v>98</v>
      </c>
      <c r="L39" s="21">
        <f>ROUNDDOWN((W39-K39)*60,0)</f>
        <v>12</v>
      </c>
      <c r="M39" s="20">
        <f>(W39-K39-L39/60)*3600</f>
        <v>33.500000000013827</v>
      </c>
      <c r="O39" s="16"/>
      <c r="P39" s="15"/>
      <c r="Q39" s="43">
        <v>105.94</v>
      </c>
      <c r="R39" s="25"/>
      <c r="T39" s="11">
        <f t="shared" si="2"/>
        <v>278.21111111111111</v>
      </c>
      <c r="W39" s="11">
        <f>(V38+V40)/2</f>
        <v>98.209305555555559</v>
      </c>
      <c r="Y39" s="43">
        <v>105.94</v>
      </c>
      <c r="Z39" s="25"/>
      <c r="AA39" s="28"/>
      <c r="AB39">
        <f>ABS(M39-P41)</f>
        <v>0.24999999996566658</v>
      </c>
      <c r="AC39">
        <f>ABS(M39-P45)</f>
        <v>0.41666666671176245</v>
      </c>
      <c r="AG39" t="s">
        <v>22</v>
      </c>
      <c r="AH39">
        <f>_xlfn.STDEV.P(W39,W43,W47)</f>
        <v>2.6795918756502684E-4</v>
      </c>
    </row>
    <row r="40" spans="1:34" x14ac:dyDescent="0.6">
      <c r="A40" s="9"/>
      <c r="B40" s="9"/>
      <c r="C40" s="10" t="s">
        <v>9</v>
      </c>
      <c r="D40" s="46">
        <v>38</v>
      </c>
      <c r="E40" s="11">
        <v>180</v>
      </c>
      <c r="F40" s="11">
        <v>0</v>
      </c>
      <c r="G40" s="36">
        <v>7</v>
      </c>
      <c r="H40" s="12">
        <f>ROUNDDOWN(V40,0)</f>
        <v>98</v>
      </c>
      <c r="I40" s="39">
        <f>ROUNDDOWN((V40-H40)*60,0)</f>
        <v>12</v>
      </c>
      <c r="J40" s="37">
        <f>(V40-H40-I40/60)*3600</f>
        <v>33.000000000031335</v>
      </c>
      <c r="M40" s="20"/>
      <c r="O40" s="14"/>
      <c r="P40" s="15"/>
      <c r="Q40" s="43">
        <v>56.183999999999997</v>
      </c>
      <c r="R40" s="25"/>
      <c r="T40" s="11">
        <f t="shared" si="2"/>
        <v>180.00194444444443</v>
      </c>
      <c r="U40" s="11">
        <f>T39-T40</f>
        <v>98.209166666666675</v>
      </c>
      <c r="V40" s="11">
        <f>IF(U40&lt;0,U40+360,U40)</f>
        <v>98.209166666666675</v>
      </c>
      <c r="X40" s="26"/>
      <c r="Y40" s="43">
        <v>56.183999999999997</v>
      </c>
      <c r="Z40" s="25"/>
      <c r="AA40" s="28"/>
      <c r="AG40" t="s">
        <v>24</v>
      </c>
      <c r="AH40">
        <f>_xlfn.STDEV.P(Y38,Y39,Y42,Y43,Y46,Y47)</f>
        <v>6.8718427093955798E-4</v>
      </c>
    </row>
    <row r="41" spans="1:34" x14ac:dyDescent="0.6">
      <c r="B41" s="3">
        <v>2</v>
      </c>
      <c r="C41" s="4" t="s">
        <v>8</v>
      </c>
      <c r="D41" s="45">
        <v>38</v>
      </c>
      <c r="E41" s="5">
        <v>40</v>
      </c>
      <c r="F41" s="5">
        <v>0</v>
      </c>
      <c r="G41" s="35">
        <v>0</v>
      </c>
      <c r="H41" s="6"/>
      <c r="I41" s="38"/>
      <c r="J41" s="41"/>
      <c r="K41" s="17"/>
      <c r="L41" s="17"/>
      <c r="M41" s="18"/>
      <c r="N41" s="17">
        <f>ROUNDDOWN(X41,0)</f>
        <v>98</v>
      </c>
      <c r="O41" s="24">
        <f>ROUNDDOWN((X41-N41)*60,0)</f>
        <v>12</v>
      </c>
      <c r="P41" s="18">
        <f>(X41-N41-O41/60)*3600</f>
        <v>33.749999999979494</v>
      </c>
      <c r="Q41" s="42">
        <v>56.185000000000002</v>
      </c>
      <c r="R41" s="25"/>
      <c r="T41" s="5">
        <f t="shared" si="2"/>
        <v>40</v>
      </c>
      <c r="U41" s="5"/>
      <c r="V41" s="5"/>
      <c r="W41" s="5"/>
      <c r="X41" s="5">
        <f>SUM(W39+W43)/2</f>
        <v>98.209374999999994</v>
      </c>
      <c r="Y41" s="42">
        <v>56.185000000000002</v>
      </c>
      <c r="Z41" s="25"/>
      <c r="AA41" s="28"/>
    </row>
    <row r="42" spans="1:34" x14ac:dyDescent="0.6">
      <c r="B42" s="9"/>
      <c r="C42" s="10" t="s">
        <v>8</v>
      </c>
      <c r="D42" s="46" t="s">
        <v>19</v>
      </c>
      <c r="E42" s="11">
        <v>138</v>
      </c>
      <c r="F42" s="11">
        <v>12</v>
      </c>
      <c r="G42" s="36">
        <v>33</v>
      </c>
      <c r="H42" s="12">
        <f>ROUNDDOWN(V42,0)</f>
        <v>98</v>
      </c>
      <c r="I42" s="39">
        <f>ROUNDDOWN((V42-H42)*60,0)</f>
        <v>12</v>
      </c>
      <c r="J42" s="37">
        <f>(V42-H42-I42/60)*3600</f>
        <v>32.999999999929017</v>
      </c>
      <c r="M42" s="20"/>
      <c r="O42" s="14"/>
      <c r="P42" s="15" t="str">
        <f>IF(AB49&lt;AE35,AE36, AF36)</f>
        <v>PASS</v>
      </c>
      <c r="Q42" s="43">
        <v>105.94</v>
      </c>
      <c r="R42" s="25"/>
      <c r="T42" s="11">
        <f t="shared" si="2"/>
        <v>138.20916666666665</v>
      </c>
      <c r="U42" s="11">
        <f>IF(A42&lt;0,T41-T42,T42-T41)</f>
        <v>98.209166666666647</v>
      </c>
      <c r="V42" s="11">
        <f>IF(U42&lt;0,U42+360,U42)</f>
        <v>98.209166666666647</v>
      </c>
      <c r="X42" s="26"/>
      <c r="Y42" s="43">
        <v>105.94</v>
      </c>
      <c r="Z42" s="25"/>
      <c r="AA42" s="28"/>
    </row>
    <row r="43" spans="1:34" x14ac:dyDescent="0.6">
      <c r="B43" s="9"/>
      <c r="C43" s="10" t="s">
        <v>9</v>
      </c>
      <c r="D43" s="46" t="s">
        <v>19</v>
      </c>
      <c r="E43" s="11">
        <v>318</v>
      </c>
      <c r="F43" s="11">
        <v>12</v>
      </c>
      <c r="G43" s="36">
        <v>34</v>
      </c>
      <c r="H43" s="12"/>
      <c r="I43" s="39"/>
      <c r="K43" s="19">
        <f>ROUNDDOWN(W43,0)</f>
        <v>98</v>
      </c>
      <c r="L43" s="21">
        <f>ROUNDDOWN((W43-K43)*60,0)</f>
        <v>12</v>
      </c>
      <c r="M43" s="20">
        <f>(W43-K43-L43/60)*3600</f>
        <v>33.999999999996319</v>
      </c>
      <c r="O43" s="16"/>
      <c r="P43" s="15"/>
      <c r="Q43" s="43">
        <v>105.941</v>
      </c>
      <c r="R43" s="25"/>
      <c r="T43" s="11">
        <f t="shared" si="2"/>
        <v>318.20944444444444</v>
      </c>
      <c r="W43" s="11">
        <f>(V42+V44)/2</f>
        <v>98.209444444444443</v>
      </c>
      <c r="Y43" s="43">
        <v>105.941</v>
      </c>
      <c r="Z43" s="25"/>
      <c r="AA43" s="28"/>
      <c r="AB43">
        <f>ABS(M43-P41)</f>
        <v>0.25000000001682565</v>
      </c>
      <c r="AC43">
        <f>ABS(M43-P45)</f>
        <v>0.91666666669425467</v>
      </c>
    </row>
    <row r="44" spans="1:34" x14ac:dyDescent="0.6">
      <c r="B44" s="9"/>
      <c r="C44" s="10" t="s">
        <v>9</v>
      </c>
      <c r="D44" s="46">
        <v>38</v>
      </c>
      <c r="E44" s="11">
        <v>219</v>
      </c>
      <c r="F44" s="11">
        <v>59</v>
      </c>
      <c r="G44" s="36">
        <v>59</v>
      </c>
      <c r="H44" s="12">
        <f>ROUNDDOWN(V44,0)</f>
        <v>98</v>
      </c>
      <c r="I44" s="39">
        <f>ROUNDDOWN((V44-H44)*60,0)</f>
        <v>12</v>
      </c>
      <c r="J44" s="37">
        <f>(V44-H44-I44/60)*3600</f>
        <v>35.000000000063622</v>
      </c>
      <c r="M44" s="20"/>
      <c r="O44" s="14"/>
      <c r="P44" s="15"/>
      <c r="Q44" s="43">
        <v>56.185000000000002</v>
      </c>
      <c r="R44" s="25"/>
      <c r="T44" s="11">
        <f t="shared" si="2"/>
        <v>219.9997222222222</v>
      </c>
      <c r="U44" s="11">
        <f>T43-T44</f>
        <v>98.20972222222224</v>
      </c>
      <c r="V44" s="11">
        <f>IF(U44&lt;0,U44+360,U44)</f>
        <v>98.20972222222224</v>
      </c>
      <c r="X44" s="26"/>
      <c r="Y44" s="43">
        <v>56.185000000000002</v>
      </c>
      <c r="Z44" s="25"/>
      <c r="AA44" s="28"/>
    </row>
    <row r="45" spans="1:34" x14ac:dyDescent="0.6">
      <c r="B45" s="3">
        <v>3</v>
      </c>
      <c r="C45" s="4" t="s">
        <v>8</v>
      </c>
      <c r="D45" s="45">
        <v>38</v>
      </c>
      <c r="E45" s="5">
        <v>80</v>
      </c>
      <c r="F45" s="5"/>
      <c r="G45" s="35"/>
      <c r="H45" s="6"/>
      <c r="I45" s="38"/>
      <c r="J45" s="41"/>
      <c r="K45" s="17"/>
      <c r="L45" s="17"/>
      <c r="M45" s="18"/>
      <c r="N45" s="17">
        <f>ROUNDDOWN(X45,0)</f>
        <v>98</v>
      </c>
      <c r="O45" s="24">
        <f>ROUNDDOWN((X45-N45)*60,0)</f>
        <v>12</v>
      </c>
      <c r="P45" s="18">
        <f>(X45-N45-O45/60)*3600</f>
        <v>33.083333333302065</v>
      </c>
      <c r="Q45" s="42">
        <v>56.185000000000002</v>
      </c>
      <c r="R45" s="25"/>
      <c r="T45" s="5">
        <f t="shared" si="2"/>
        <v>80</v>
      </c>
      <c r="U45" s="5"/>
      <c r="V45" s="5"/>
      <c r="W45" s="5"/>
      <c r="X45" s="5">
        <f>SUM(W43,W39,W47)/3</f>
        <v>98.209189814814806</v>
      </c>
      <c r="Y45" s="42">
        <v>56.185000000000002</v>
      </c>
      <c r="Z45" s="25"/>
      <c r="AA45" s="28"/>
    </row>
    <row r="46" spans="1:34" x14ac:dyDescent="0.6">
      <c r="B46" s="9"/>
      <c r="C46" s="10" t="s">
        <v>8</v>
      </c>
      <c r="D46" s="46" t="s">
        <v>19</v>
      </c>
      <c r="E46" s="11">
        <v>178</v>
      </c>
      <c r="F46" s="11">
        <v>12</v>
      </c>
      <c r="G46" s="36">
        <v>31.5</v>
      </c>
      <c r="H46" s="12">
        <f>ROUNDDOWN(V46,0)</f>
        <v>98</v>
      </c>
      <c r="I46" s="39">
        <f>ROUNDDOWN((V46-H46)*60,0)</f>
        <v>12</v>
      </c>
      <c r="J46" s="37">
        <f>(V46-H46-I46/60)*3600</f>
        <v>31.499999999930385</v>
      </c>
      <c r="M46" s="20"/>
      <c r="O46" s="14"/>
      <c r="P46" s="15" t="str">
        <f>IF(AC49&lt;AE35,AE36, AF36)</f>
        <v>PASS</v>
      </c>
      <c r="Q46" s="43">
        <v>105.93899999999999</v>
      </c>
      <c r="R46" s="25"/>
      <c r="T46" s="11">
        <f t="shared" si="2"/>
        <v>178.20874999999998</v>
      </c>
      <c r="U46" s="11">
        <f>IF(A46&lt;0,T45-T46,T46-T45)</f>
        <v>98.208749999999981</v>
      </c>
      <c r="V46" s="11">
        <f>IF(U46&lt;0,U46+360,U46)</f>
        <v>98.208749999999981</v>
      </c>
      <c r="X46" s="26"/>
      <c r="Y46" s="43">
        <v>105.93899999999999</v>
      </c>
      <c r="Z46" s="25"/>
      <c r="AA46" s="28"/>
    </row>
    <row r="47" spans="1:34" x14ac:dyDescent="0.6">
      <c r="B47" s="9"/>
      <c r="C47" s="10" t="s">
        <v>9</v>
      </c>
      <c r="D47" s="46" t="s">
        <v>19</v>
      </c>
      <c r="E47" s="11">
        <v>358</v>
      </c>
      <c r="F47" s="11">
        <v>12</v>
      </c>
      <c r="G47" s="36">
        <v>43</v>
      </c>
      <c r="H47" s="12"/>
      <c r="I47" s="39"/>
      <c r="K47" s="19">
        <f>ROUNDDOWN(W47,0)</f>
        <v>98</v>
      </c>
      <c r="L47" s="21">
        <f>ROUNDDOWN((W47-K47)*60,0)</f>
        <v>12</v>
      </c>
      <c r="M47" s="20">
        <f>(W47-K47-L47/60)*3600</f>
        <v>31.749999999998369</v>
      </c>
      <c r="O47" s="16"/>
      <c r="P47" s="15"/>
      <c r="Q47" s="43">
        <v>105.93899999999999</v>
      </c>
      <c r="R47" s="25"/>
      <c r="T47" s="11">
        <f t="shared" si="2"/>
        <v>358.21194444444444</v>
      </c>
      <c r="W47" s="11">
        <f>(V46+V48)/2</f>
        <v>98.208819444444444</v>
      </c>
      <c r="Y47" s="43">
        <v>105.93899999999999</v>
      </c>
      <c r="Z47" s="25"/>
      <c r="AA47" s="28"/>
      <c r="AC47">
        <f>ABS(M47-P45)</f>
        <v>1.3333333333036954</v>
      </c>
    </row>
    <row r="48" spans="1:34" x14ac:dyDescent="0.6">
      <c r="B48" s="9"/>
      <c r="C48" s="10" t="s">
        <v>9</v>
      </c>
      <c r="D48" s="46">
        <v>38</v>
      </c>
      <c r="E48" s="11">
        <v>260</v>
      </c>
      <c r="F48" s="11">
        <v>0</v>
      </c>
      <c r="G48" s="36">
        <v>11</v>
      </c>
      <c r="H48" s="12">
        <f>ROUNDDOWN(V48,0)</f>
        <v>98</v>
      </c>
      <c r="I48" s="39">
        <f>ROUNDDOWN((V48-H48)*60,0)</f>
        <v>12</v>
      </c>
      <c r="J48" s="37">
        <f>(V48-H48-I48/60)*3600</f>
        <v>32.00000000006635</v>
      </c>
      <c r="M48" s="20"/>
      <c r="O48" s="14"/>
      <c r="P48" s="15"/>
      <c r="Q48" s="43">
        <v>56.183</v>
      </c>
      <c r="R48" s="25"/>
      <c r="T48" s="11">
        <f t="shared" si="2"/>
        <v>260.00305555555553</v>
      </c>
      <c r="U48" s="11">
        <f>T47-T48</f>
        <v>98.208888888888907</v>
      </c>
      <c r="V48" s="11">
        <f>IF(U48&lt;0,U48+360,U48)</f>
        <v>98.208888888888907</v>
      </c>
      <c r="X48" s="26"/>
      <c r="Y48" s="43">
        <v>56.183</v>
      </c>
      <c r="Z48" s="25"/>
      <c r="AA48" s="28"/>
    </row>
    <row r="49" spans="1:34" x14ac:dyDescent="0.6">
      <c r="N49" s="59">
        <f>ROUNDDOWN(X49,0)</f>
        <v>98</v>
      </c>
      <c r="O49" s="59">
        <f>ROUNDDOWN((X49-N49)*60,0)</f>
        <v>12</v>
      </c>
      <c r="P49" s="60">
        <f>(X49-N49-O49/60)*3600</f>
        <v>33.083333333302065</v>
      </c>
      <c r="Q49" s="44"/>
      <c r="R49" s="22">
        <f>(Q37+Q40+Q41+Q44+Q45+Q48)/6</f>
        <v>56.18416666666667</v>
      </c>
      <c r="X49" s="61">
        <f>SUM(W37:W48)/3</f>
        <v>98.209189814814806</v>
      </c>
      <c r="Y49" s="44"/>
      <c r="Z49" s="22">
        <f>(Y37+Y40+Y41+Y44+Y45+Y48)/6</f>
        <v>56.18416666666667</v>
      </c>
      <c r="AB49" s="58">
        <f>MAX(AB37:AB48)</f>
        <v>0.25000000001682565</v>
      </c>
      <c r="AC49" s="58">
        <f>MAX(AC37:AC48)</f>
        <v>1.3333333333036954</v>
      </c>
    </row>
    <row r="50" spans="1:34" x14ac:dyDescent="0.6">
      <c r="N50" s="59"/>
      <c r="O50" s="59"/>
      <c r="P50" s="60"/>
      <c r="Q50" s="44"/>
      <c r="R50" s="22">
        <f>SUM(Q38,Q39,Q42,Q43,Q46,Q47)/6</f>
        <v>105.93983333333331</v>
      </c>
      <c r="X50" s="61"/>
      <c r="Y50" s="44"/>
      <c r="Z50" s="22">
        <f>SUM(Y38,Y39,Y42,Y43,Y46,Y47)/6</f>
        <v>105.93983333333331</v>
      </c>
      <c r="AB50" s="58"/>
      <c r="AC50" s="58"/>
    </row>
    <row r="52" spans="1:34" x14ac:dyDescent="0.3">
      <c r="A52" s="64" t="s">
        <v>0</v>
      </c>
      <c r="B52" s="65" t="s">
        <v>10</v>
      </c>
      <c r="C52" s="66" t="s">
        <v>1</v>
      </c>
      <c r="D52" s="74" t="s">
        <v>2</v>
      </c>
      <c r="E52" s="64" t="s">
        <v>3</v>
      </c>
      <c r="F52" s="64"/>
      <c r="G52" s="64"/>
      <c r="H52" s="69" t="s">
        <v>4</v>
      </c>
      <c r="I52" s="69"/>
      <c r="J52" s="69"/>
      <c r="K52" s="70" t="s">
        <v>5</v>
      </c>
      <c r="L52" s="70"/>
      <c r="M52" s="70"/>
      <c r="N52" s="69" t="s">
        <v>13</v>
      </c>
      <c r="O52" s="69"/>
      <c r="P52" s="69"/>
      <c r="Q52" s="62" t="s">
        <v>11</v>
      </c>
      <c r="R52" s="63" t="s">
        <v>12</v>
      </c>
      <c r="S52" s="27"/>
      <c r="T52" s="64" t="s">
        <v>3</v>
      </c>
      <c r="U52" s="69" t="s">
        <v>4</v>
      </c>
      <c r="V52" s="69" t="s">
        <v>6</v>
      </c>
      <c r="W52" s="69" t="s">
        <v>5</v>
      </c>
      <c r="X52" s="71" t="s">
        <v>7</v>
      </c>
      <c r="Y52" s="62" t="s">
        <v>11</v>
      </c>
      <c r="Z52" s="63" t="s">
        <v>12</v>
      </c>
      <c r="AA52" s="28"/>
      <c r="AB52" s="32" t="s">
        <v>14</v>
      </c>
      <c r="AC52" s="32"/>
      <c r="AE52" s="31">
        <v>4</v>
      </c>
      <c r="AF52" s="31" t="s">
        <v>15</v>
      </c>
    </row>
    <row r="53" spans="1:34" x14ac:dyDescent="0.3">
      <c r="A53" s="64"/>
      <c r="B53" s="65"/>
      <c r="C53" s="67"/>
      <c r="D53" s="74"/>
      <c r="E53" s="64"/>
      <c r="F53" s="64"/>
      <c r="G53" s="64"/>
      <c r="H53" s="69"/>
      <c r="I53" s="69"/>
      <c r="J53" s="69"/>
      <c r="K53" s="70"/>
      <c r="L53" s="70"/>
      <c r="M53" s="70"/>
      <c r="N53" s="69"/>
      <c r="O53" s="69"/>
      <c r="P53" s="69"/>
      <c r="Q53" s="62"/>
      <c r="R53" s="63"/>
      <c r="S53" s="27"/>
      <c r="T53" s="64"/>
      <c r="U53" s="69"/>
      <c r="V53" s="69"/>
      <c r="W53" s="69"/>
      <c r="X53" s="71"/>
      <c r="Y53" s="62"/>
      <c r="Z53" s="63"/>
      <c r="AA53" s="28"/>
      <c r="AB53" s="30">
        <v>1</v>
      </c>
      <c r="AC53" s="1">
        <v>2</v>
      </c>
      <c r="AE53" t="s">
        <v>16</v>
      </c>
      <c r="AF53" t="s">
        <v>17</v>
      </c>
    </row>
    <row r="54" spans="1:34" x14ac:dyDescent="0.6">
      <c r="A54" s="2" t="s">
        <v>19</v>
      </c>
      <c r="B54" s="3">
        <v>1</v>
      </c>
      <c r="C54" s="4" t="s">
        <v>8</v>
      </c>
      <c r="D54" s="45">
        <v>28</v>
      </c>
      <c r="E54" s="5">
        <v>0</v>
      </c>
      <c r="F54" s="5">
        <v>0</v>
      </c>
      <c r="G54" s="35">
        <v>0</v>
      </c>
      <c r="H54" s="6"/>
      <c r="I54" s="38"/>
      <c r="J54" s="41"/>
      <c r="K54" s="17"/>
      <c r="L54" s="17"/>
      <c r="M54" s="18"/>
      <c r="N54" s="5"/>
      <c r="O54" s="7"/>
      <c r="P54" s="8"/>
      <c r="Q54" s="42">
        <v>105.938</v>
      </c>
      <c r="R54" s="25"/>
      <c r="T54" s="5">
        <f t="shared" ref="T54:T65" si="3">E54+F54/60 + G54/3600</f>
        <v>0</v>
      </c>
      <c r="U54" s="5"/>
      <c r="V54" s="5"/>
      <c r="W54" s="5"/>
      <c r="X54" s="5"/>
      <c r="Y54" s="42">
        <v>105.938</v>
      </c>
      <c r="Z54" s="25"/>
      <c r="AA54" s="28"/>
    </row>
    <row r="55" spans="1:34" x14ac:dyDescent="0.6">
      <c r="A55" s="9"/>
      <c r="B55" s="9"/>
      <c r="C55" s="10" t="s">
        <v>8</v>
      </c>
      <c r="D55" s="46">
        <v>38</v>
      </c>
      <c r="E55" s="11">
        <v>26</v>
      </c>
      <c r="F55" s="11">
        <v>0</v>
      </c>
      <c r="G55" s="36">
        <v>31</v>
      </c>
      <c r="H55" s="12">
        <f>ROUNDDOWN(V55,0)</f>
        <v>26</v>
      </c>
      <c r="I55" s="39">
        <f>ROUNDDOWN((V55-H55)*60,0)</f>
        <v>0</v>
      </c>
      <c r="J55" s="37">
        <f>(V55-H55-I55/60)*3600</f>
        <v>31.000000000001648</v>
      </c>
      <c r="M55" s="20"/>
      <c r="O55" s="14"/>
      <c r="P55" s="15"/>
      <c r="Q55" s="43">
        <v>126.803</v>
      </c>
      <c r="R55" s="25"/>
      <c r="T55" s="11">
        <f t="shared" si="3"/>
        <v>26.008611111111112</v>
      </c>
      <c r="U55" s="11">
        <f>IF(A55&lt;0,T54-T55,T55-T54)</f>
        <v>26.008611111111112</v>
      </c>
      <c r="V55" s="11">
        <f>IF(U55&lt;0,U55+360,U55)</f>
        <v>26.008611111111112</v>
      </c>
      <c r="X55" s="26"/>
      <c r="Y55" s="43">
        <v>126.803</v>
      </c>
      <c r="Z55" s="25"/>
      <c r="AA55" s="28"/>
    </row>
    <row r="56" spans="1:34" x14ac:dyDescent="0.6">
      <c r="A56" s="9"/>
      <c r="B56" s="9"/>
      <c r="C56" s="10" t="s">
        <v>9</v>
      </c>
      <c r="D56" s="46">
        <v>38</v>
      </c>
      <c r="E56" s="11">
        <v>206</v>
      </c>
      <c r="F56" s="11">
        <v>0</v>
      </c>
      <c r="G56" s="36">
        <v>33.5</v>
      </c>
      <c r="H56" s="12"/>
      <c r="I56" s="39"/>
      <c r="K56" s="19">
        <f>ROUNDDOWN(W56,0)</f>
        <v>26</v>
      </c>
      <c r="L56" s="21">
        <f>ROUNDDOWN((W56-K56)*60,0)</f>
        <v>0</v>
      </c>
      <c r="M56" s="20">
        <f>(W56-K56-L56/60)*3600</f>
        <v>29.999999999998295</v>
      </c>
      <c r="O56" s="16"/>
      <c r="P56" s="15"/>
      <c r="Q56" s="43">
        <v>126.804</v>
      </c>
      <c r="R56" s="25"/>
      <c r="T56" s="11">
        <f t="shared" si="3"/>
        <v>206.00930555555556</v>
      </c>
      <c r="W56" s="11">
        <f>(V55+V57)/2</f>
        <v>26.008333333333333</v>
      </c>
      <c r="Y56" s="43">
        <v>126.804</v>
      </c>
      <c r="Z56" s="25"/>
      <c r="AA56" s="28"/>
      <c r="AB56">
        <f>ABS(M56-P58)</f>
        <v>0.37499999999965894</v>
      </c>
      <c r="AC56">
        <f>ABS(M56-P62)</f>
        <v>0.25000000000403588</v>
      </c>
      <c r="AG56" t="s">
        <v>22</v>
      </c>
      <c r="AH56">
        <f>_xlfn.STDEV.P(W56,W60,W64)</f>
        <v>2.5983731852889685E-4</v>
      </c>
    </row>
    <row r="57" spans="1:34" x14ac:dyDescent="0.6">
      <c r="A57" s="9"/>
      <c r="B57" s="9"/>
      <c r="C57" s="10" t="s">
        <v>9</v>
      </c>
      <c r="D57" s="46">
        <v>28</v>
      </c>
      <c r="E57" s="11">
        <v>180</v>
      </c>
      <c r="F57" s="11">
        <v>0</v>
      </c>
      <c r="G57" s="36">
        <v>4.5</v>
      </c>
      <c r="H57" s="12">
        <f>ROUNDDOWN(V57,0)</f>
        <v>26</v>
      </c>
      <c r="I57" s="39">
        <f>ROUNDDOWN((V57-H57)*60,0)</f>
        <v>0</v>
      </c>
      <c r="J57" s="37">
        <f>(V57-H57-I57/60)*3600</f>
        <v>29.000000000007731</v>
      </c>
      <c r="M57" s="20"/>
      <c r="O57" s="14"/>
      <c r="P57" s="15"/>
      <c r="Q57" s="43">
        <v>105.938</v>
      </c>
      <c r="R57" s="25"/>
      <c r="T57" s="11">
        <f t="shared" si="3"/>
        <v>180.00125</v>
      </c>
      <c r="U57" s="11">
        <f>T56-T57</f>
        <v>26.008055555555558</v>
      </c>
      <c r="V57" s="11">
        <f>IF(U57&lt;0,U57+360,U57)</f>
        <v>26.008055555555558</v>
      </c>
      <c r="X57" s="26"/>
      <c r="Y57" s="43">
        <v>105.938</v>
      </c>
      <c r="Z57" s="25"/>
      <c r="AA57" s="28"/>
      <c r="AG57" t="s">
        <v>24</v>
      </c>
      <c r="AH57">
        <f>_xlfn.STDEV.P(Y55,Y56,Y59,Y60,Y63,Y64)</f>
        <v>8.1649658093162463E-4</v>
      </c>
    </row>
    <row r="58" spans="1:34" x14ac:dyDescent="0.6">
      <c r="B58" s="3">
        <v>2</v>
      </c>
      <c r="C58" s="4" t="s">
        <v>8</v>
      </c>
      <c r="D58" s="45">
        <v>28</v>
      </c>
      <c r="E58" s="5">
        <v>40</v>
      </c>
      <c r="F58" s="5">
        <v>0</v>
      </c>
      <c r="G58" s="35">
        <v>0</v>
      </c>
      <c r="H58" s="6"/>
      <c r="I58" s="38"/>
      <c r="J58" s="41"/>
      <c r="K58" s="17"/>
      <c r="L58" s="17"/>
      <c r="M58" s="18"/>
      <c r="N58" s="17">
        <f>ROUNDDOWN(X58,0)</f>
        <v>26</v>
      </c>
      <c r="O58" s="24">
        <f>ROUNDDOWN((X58-N58)*60,0)</f>
        <v>0</v>
      </c>
      <c r="P58" s="18">
        <f>(X58-N58-O58/60)*3600</f>
        <v>30.374999999997954</v>
      </c>
      <c r="Q58" s="42">
        <v>105.938</v>
      </c>
      <c r="R58" s="25"/>
      <c r="T58" s="5">
        <f t="shared" si="3"/>
        <v>40</v>
      </c>
      <c r="U58" s="5"/>
      <c r="V58" s="5"/>
      <c r="W58" s="5"/>
      <c r="X58" s="5">
        <f>SUM(W56+W60)/2</f>
        <v>26.008437499999999</v>
      </c>
      <c r="Y58" s="42">
        <v>105.938</v>
      </c>
      <c r="Z58" s="25"/>
      <c r="AA58" s="28"/>
    </row>
    <row r="59" spans="1:34" x14ac:dyDescent="0.6">
      <c r="B59" s="9"/>
      <c r="C59" s="10" t="s">
        <v>8</v>
      </c>
      <c r="D59" s="46">
        <v>38</v>
      </c>
      <c r="E59" s="11">
        <v>66</v>
      </c>
      <c r="F59" s="11">
        <v>0</v>
      </c>
      <c r="G59" s="36">
        <v>32.5</v>
      </c>
      <c r="H59" s="12">
        <f>ROUNDDOWN(V59,0)</f>
        <v>26</v>
      </c>
      <c r="I59" s="39">
        <f>ROUNDDOWN((V59-H59)*60,0)</f>
        <v>0</v>
      </c>
      <c r="J59" s="37">
        <f>(V59-H59-I59/60)*3600</f>
        <v>32.499999999987494</v>
      </c>
      <c r="M59" s="20"/>
      <c r="O59" s="14"/>
      <c r="P59" s="15" t="str">
        <f>IF(AB66&lt;AE52,AE53, AF53)</f>
        <v>PASS</v>
      </c>
      <c r="Q59" s="43">
        <v>126.80500000000001</v>
      </c>
      <c r="R59" s="25"/>
      <c r="T59" s="11">
        <f t="shared" si="3"/>
        <v>66.009027777777774</v>
      </c>
      <c r="U59" s="11">
        <f>IF(A59&lt;0,T58-T59,T59-T58)</f>
        <v>26.009027777777774</v>
      </c>
      <c r="V59" s="11">
        <f>IF(U59&lt;0,U59+360,U59)</f>
        <v>26.009027777777774</v>
      </c>
      <c r="X59" s="26"/>
      <c r="Y59" s="43">
        <v>126.80500000000001</v>
      </c>
      <c r="Z59" s="25"/>
      <c r="AA59" s="28"/>
    </row>
    <row r="60" spans="1:34" x14ac:dyDescent="0.6">
      <c r="B60" s="9"/>
      <c r="C60" s="10" t="s">
        <v>9</v>
      </c>
      <c r="D60" s="46">
        <v>38</v>
      </c>
      <c r="E60" s="11">
        <v>246</v>
      </c>
      <c r="F60" s="11">
        <v>0</v>
      </c>
      <c r="G60" s="36">
        <v>33</v>
      </c>
      <c r="H60" s="12"/>
      <c r="I60" s="39"/>
      <c r="K60" s="19">
        <f>ROUNDDOWN(W60,0)</f>
        <v>26</v>
      </c>
      <c r="L60" s="21">
        <f>ROUNDDOWN((W60-K60)*60,0)</f>
        <v>0</v>
      </c>
      <c r="M60" s="20">
        <f>(W60-K60-L60/60)*3600</f>
        <v>30.749999999997613</v>
      </c>
      <c r="O60" s="16"/>
      <c r="P60" s="15"/>
      <c r="Q60" s="43">
        <v>126.804</v>
      </c>
      <c r="R60" s="25"/>
      <c r="T60" s="11">
        <f t="shared" si="3"/>
        <v>246.00916666666666</v>
      </c>
      <c r="W60" s="11">
        <f>(V59+V61)/2</f>
        <v>26.008541666666666</v>
      </c>
      <c r="Y60" s="43">
        <v>126.804</v>
      </c>
      <c r="Z60" s="25"/>
      <c r="AA60" s="28"/>
      <c r="AB60">
        <f>ABS(M60-P58)</f>
        <v>0.37499999999965894</v>
      </c>
      <c r="AC60">
        <f>ABS(M60-P62)</f>
        <v>1.0000000000033538</v>
      </c>
    </row>
    <row r="61" spans="1:34" x14ac:dyDescent="0.6">
      <c r="B61" s="9"/>
      <c r="C61" s="10" t="s">
        <v>9</v>
      </c>
      <c r="D61" s="46">
        <v>28</v>
      </c>
      <c r="E61" s="11">
        <v>220</v>
      </c>
      <c r="F61" s="11">
        <v>0</v>
      </c>
      <c r="G61" s="36">
        <v>4</v>
      </c>
      <c r="H61" s="12">
        <f>ROUNDDOWN(V61,0)</f>
        <v>26</v>
      </c>
      <c r="I61" s="39">
        <f>ROUNDDOWN((V61-H61)*60,0)</f>
        <v>0</v>
      </c>
      <c r="J61" s="37">
        <f>(V61-H61-I61/60)*3600</f>
        <v>29.000000000007731</v>
      </c>
      <c r="M61" s="20"/>
      <c r="O61" s="14"/>
      <c r="P61" s="15"/>
      <c r="Q61" s="43">
        <v>105.938</v>
      </c>
      <c r="R61" s="25"/>
      <c r="T61" s="11">
        <f t="shared" si="3"/>
        <v>220.0011111111111</v>
      </c>
      <c r="U61" s="11">
        <f>T60-T61</f>
        <v>26.008055555555558</v>
      </c>
      <c r="V61" s="11">
        <f>IF(U61&lt;0,U61+360,U61)</f>
        <v>26.008055555555558</v>
      </c>
      <c r="X61" s="26"/>
      <c r="Y61" s="43">
        <v>105.938</v>
      </c>
      <c r="Z61" s="25"/>
      <c r="AA61" s="28"/>
    </row>
    <row r="62" spans="1:34" x14ac:dyDescent="0.6">
      <c r="B62" s="3">
        <v>3</v>
      </c>
      <c r="C62" s="4" t="s">
        <v>8</v>
      </c>
      <c r="D62" s="45">
        <v>28</v>
      </c>
      <c r="E62" s="5">
        <v>80</v>
      </c>
      <c r="F62" s="5"/>
      <c r="G62" s="35"/>
      <c r="H62" s="6"/>
      <c r="I62" s="38"/>
      <c r="J62" s="41"/>
      <c r="K62" s="17"/>
      <c r="L62" s="17"/>
      <c r="M62" s="18"/>
      <c r="N62" s="17">
        <f>ROUNDDOWN(X62,0)</f>
        <v>26</v>
      </c>
      <c r="O62" s="24">
        <f>ROUNDDOWN((X62-N62)*60,0)</f>
        <v>0</v>
      </c>
      <c r="P62" s="18">
        <f>(X62-N62-O62/60)*3600</f>
        <v>29.749999999994259</v>
      </c>
      <c r="Q62" s="42">
        <v>105.94</v>
      </c>
      <c r="R62" s="25"/>
      <c r="T62" s="5">
        <f t="shared" si="3"/>
        <v>80</v>
      </c>
      <c r="U62" s="5"/>
      <c r="V62" s="5"/>
      <c r="W62" s="5"/>
      <c r="X62" s="5">
        <f>SUM(W60,W56,W64)/3</f>
        <v>26.008263888888887</v>
      </c>
      <c r="Y62" s="42">
        <v>105.94</v>
      </c>
      <c r="Z62" s="25"/>
      <c r="AA62" s="28"/>
    </row>
    <row r="63" spans="1:34" x14ac:dyDescent="0.6">
      <c r="B63" s="9"/>
      <c r="C63" s="10" t="s">
        <v>8</v>
      </c>
      <c r="D63" s="46">
        <v>38</v>
      </c>
      <c r="E63" s="11">
        <v>106</v>
      </c>
      <c r="F63" s="11">
        <v>0</v>
      </c>
      <c r="G63" s="36">
        <v>27</v>
      </c>
      <c r="H63" s="12">
        <f>ROUNDDOWN(V63,0)</f>
        <v>26</v>
      </c>
      <c r="I63" s="39">
        <f>ROUNDDOWN((V63-H63)*60,0)</f>
        <v>0</v>
      </c>
      <c r="J63" s="37">
        <f>(V63-H63-I63/60)*3600</f>
        <v>26.999999999975444</v>
      </c>
      <c r="M63" s="20"/>
      <c r="O63" s="14"/>
      <c r="P63" s="15" t="str">
        <f>IF(AC66&lt;AE52,AE53, AF53)</f>
        <v>PASS</v>
      </c>
      <c r="Q63" s="43">
        <v>126.80500000000001</v>
      </c>
      <c r="R63" s="25"/>
      <c r="T63" s="11">
        <f t="shared" si="3"/>
        <v>106.00749999999999</v>
      </c>
      <c r="U63" s="11">
        <f>IF(A63&lt;0,T62-T63,T63-T62)</f>
        <v>26.007499999999993</v>
      </c>
      <c r="V63" s="11">
        <f>IF(U63&lt;0,U63+360,U63)</f>
        <v>26.007499999999993</v>
      </c>
      <c r="X63" s="26"/>
      <c r="Y63" s="43">
        <v>126.80500000000001</v>
      </c>
      <c r="Z63" s="25"/>
      <c r="AA63" s="28"/>
    </row>
    <row r="64" spans="1:34" x14ac:dyDescent="0.6">
      <c r="B64" s="9"/>
      <c r="C64" s="10" t="s">
        <v>9</v>
      </c>
      <c r="D64" s="46">
        <v>38</v>
      </c>
      <c r="E64" s="11">
        <v>286</v>
      </c>
      <c r="F64" s="11">
        <v>0</v>
      </c>
      <c r="G64" s="36">
        <v>32</v>
      </c>
      <c r="H64" s="12"/>
      <c r="I64" s="39"/>
      <c r="K64" s="19">
        <f>ROUNDDOWN(W64,0)</f>
        <v>26</v>
      </c>
      <c r="L64" s="21">
        <f>ROUNDDOWN((W64-K64)*60,0)</f>
        <v>0</v>
      </c>
      <c r="M64" s="20">
        <f>(W64-K64-L64/60)*3600</f>
        <v>28.499999999974079</v>
      </c>
      <c r="O64" s="16"/>
      <c r="P64" s="15"/>
      <c r="Q64" s="43">
        <v>126.803</v>
      </c>
      <c r="R64" s="25"/>
      <c r="T64" s="11">
        <f t="shared" si="3"/>
        <v>286.00888888888886</v>
      </c>
      <c r="W64" s="11">
        <f>(V63+V65)/2</f>
        <v>26.007916666666659</v>
      </c>
      <c r="Y64" s="43">
        <v>126.803</v>
      </c>
      <c r="Z64" s="25"/>
      <c r="AA64" s="28"/>
      <c r="AC64">
        <f>ABS(M64-P62)</f>
        <v>1.2500000000201794</v>
      </c>
    </row>
    <row r="65" spans="2:29" x14ac:dyDescent="0.6">
      <c r="B65" s="9"/>
      <c r="C65" s="10" t="s">
        <v>9</v>
      </c>
      <c r="D65" s="46">
        <v>28</v>
      </c>
      <c r="E65" s="11">
        <v>260</v>
      </c>
      <c r="F65" s="11">
        <v>0</v>
      </c>
      <c r="G65" s="36">
        <v>2</v>
      </c>
      <c r="H65" s="12">
        <f>ROUNDDOWN(V65,0)</f>
        <v>26</v>
      </c>
      <c r="I65" s="39">
        <f>ROUNDDOWN((V65-H65)*60,0)</f>
        <v>0</v>
      </c>
      <c r="J65" s="37">
        <f>(V65-H65-I65/60)*3600</f>
        <v>29.999999999972715</v>
      </c>
      <c r="M65" s="20"/>
      <c r="O65" s="14"/>
      <c r="P65" s="15"/>
      <c r="Q65" s="43">
        <v>105.937</v>
      </c>
      <c r="R65" s="25"/>
      <c r="T65" s="11">
        <f t="shared" si="3"/>
        <v>260.00055555555554</v>
      </c>
      <c r="U65" s="11">
        <f>T64-T65</f>
        <v>26.008333333333326</v>
      </c>
      <c r="V65" s="11">
        <f>IF(U65&lt;0,U65+360,U65)</f>
        <v>26.008333333333326</v>
      </c>
      <c r="X65" s="26"/>
      <c r="Y65" s="43">
        <v>105.937</v>
      </c>
      <c r="Z65" s="25"/>
      <c r="AA65" s="28"/>
    </row>
    <row r="66" spans="2:29" x14ac:dyDescent="0.6">
      <c r="N66" s="59">
        <f>ROUNDDOWN(X66,0)</f>
        <v>26</v>
      </c>
      <c r="O66" s="59">
        <f>ROUNDDOWN((X66-N66)*60,0)</f>
        <v>0</v>
      </c>
      <c r="P66" s="60">
        <f>(X66-N66-O66/60)*3600</f>
        <v>29.749999999994259</v>
      </c>
      <c r="Q66" s="44"/>
      <c r="R66" s="22">
        <f>(Q54+Q57+Q58+Q61+Q62+Q65)/6</f>
        <v>105.93816666666667</v>
      </c>
      <c r="X66" s="61">
        <f>SUM(W54:W65)/3</f>
        <v>26.008263888888887</v>
      </c>
      <c r="Y66" s="44"/>
      <c r="Z66" s="22">
        <f>(Y54+Y57+Y58+Y61+Y62+Y65)/6</f>
        <v>105.93816666666667</v>
      </c>
      <c r="AB66" s="58">
        <f>MAX(AB54:AB65)</f>
        <v>0.37499999999965894</v>
      </c>
      <c r="AC66" s="58">
        <f>MAX(AC54:AC65)</f>
        <v>1.2500000000201794</v>
      </c>
    </row>
    <row r="67" spans="2:29" x14ac:dyDescent="0.6">
      <c r="N67" s="59"/>
      <c r="O67" s="59"/>
      <c r="P67" s="60"/>
      <c r="Q67" s="44"/>
      <c r="R67" s="22">
        <f>SUM(Q55,Q56,Q59,Q60,Q63,Q64)/6</f>
        <v>126.80399999999999</v>
      </c>
      <c r="X67" s="61"/>
      <c r="Y67" s="44"/>
      <c r="Z67" s="22">
        <f>SUM(Y55,Y56,Y59,Y60,Y63,Y64)/6</f>
        <v>126.80399999999999</v>
      </c>
      <c r="AB67" s="58"/>
      <c r="AC67" s="58"/>
    </row>
  </sheetData>
  <mergeCells count="93">
    <mergeCell ref="AB66:AB67"/>
    <mergeCell ref="AC66:AC67"/>
    <mergeCell ref="N49:N50"/>
    <mergeCell ref="N66:N67"/>
    <mergeCell ref="O66:O67"/>
    <mergeCell ref="P66:P67"/>
    <mergeCell ref="X66:X67"/>
    <mergeCell ref="AC49:AC50"/>
    <mergeCell ref="V52:V53"/>
    <mergeCell ref="W52:W53"/>
    <mergeCell ref="X52:X53"/>
    <mergeCell ref="Y52:Y53"/>
    <mergeCell ref="Z52:Z53"/>
    <mergeCell ref="A52:A53"/>
    <mergeCell ref="B52:B53"/>
    <mergeCell ref="C52:C53"/>
    <mergeCell ref="D52:D53"/>
    <mergeCell ref="E52:G53"/>
    <mergeCell ref="H52:J53"/>
    <mergeCell ref="K52:M53"/>
    <mergeCell ref="N52:P53"/>
    <mergeCell ref="T52:T53"/>
    <mergeCell ref="U52:U53"/>
    <mergeCell ref="Z35:Z36"/>
    <mergeCell ref="O49:O50"/>
    <mergeCell ref="P49:P50"/>
    <mergeCell ref="X49:X50"/>
    <mergeCell ref="AB49:AB50"/>
    <mergeCell ref="AB32:AB33"/>
    <mergeCell ref="AC32:AC33"/>
    <mergeCell ref="A35:A36"/>
    <mergeCell ref="B35:B36"/>
    <mergeCell ref="C35:C36"/>
    <mergeCell ref="D35:D36"/>
    <mergeCell ref="E35:G36"/>
    <mergeCell ref="H35:J36"/>
    <mergeCell ref="K35:M36"/>
    <mergeCell ref="N35:P36"/>
    <mergeCell ref="T35:T36"/>
    <mergeCell ref="U35:U36"/>
    <mergeCell ref="V35:V36"/>
    <mergeCell ref="W35:W36"/>
    <mergeCell ref="X35:X36"/>
    <mergeCell ref="Y35:Y36"/>
    <mergeCell ref="H18:J19"/>
    <mergeCell ref="K18:M19"/>
    <mergeCell ref="N18:P19"/>
    <mergeCell ref="T18:T19"/>
    <mergeCell ref="N32:N33"/>
    <mergeCell ref="O32:O33"/>
    <mergeCell ref="P32:P33"/>
    <mergeCell ref="A18:A19"/>
    <mergeCell ref="B18:B19"/>
    <mergeCell ref="C18:C19"/>
    <mergeCell ref="D18:D19"/>
    <mergeCell ref="E18:G19"/>
    <mergeCell ref="U18:U19"/>
    <mergeCell ref="V18:V19"/>
    <mergeCell ref="W18:W19"/>
    <mergeCell ref="X18:X19"/>
    <mergeCell ref="N15:N16"/>
    <mergeCell ref="X15:X16"/>
    <mergeCell ref="O15:O16"/>
    <mergeCell ref="P15:P16"/>
    <mergeCell ref="A1:A2"/>
    <mergeCell ref="X1:X2"/>
    <mergeCell ref="B1:B2"/>
    <mergeCell ref="W1:W2"/>
    <mergeCell ref="U1:U2"/>
    <mergeCell ref="T1:T2"/>
    <mergeCell ref="V1:V2"/>
    <mergeCell ref="C1:C2"/>
    <mergeCell ref="D1:D2"/>
    <mergeCell ref="E1:G2"/>
    <mergeCell ref="H1:J2"/>
    <mergeCell ref="K1:M2"/>
    <mergeCell ref="N1:P2"/>
    <mergeCell ref="AB1:AC1"/>
    <mergeCell ref="Q1:Q2"/>
    <mergeCell ref="Q18:Q19"/>
    <mergeCell ref="Q35:Q36"/>
    <mergeCell ref="Q52:Q53"/>
    <mergeCell ref="R1:R2"/>
    <mergeCell ref="R18:R19"/>
    <mergeCell ref="R35:R36"/>
    <mergeCell ref="R52:R53"/>
    <mergeCell ref="Z1:Z2"/>
    <mergeCell ref="Y1:Y2"/>
    <mergeCell ref="Y18:Y19"/>
    <mergeCell ref="Z18:Z19"/>
    <mergeCell ref="AB15:AB16"/>
    <mergeCell ref="AC15:AC16"/>
    <mergeCell ref="X32:X3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ภาคสนาม (party3)</vt:lpstr>
      <vt:lpstr>ภาคสนาม (party4)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2020-08-19T13:34:04Z</dcterms:created>
  <dcterms:modified xsi:type="dcterms:W3CDTF">2020-11-09T15:31:02Z</dcterms:modified>
</cp:coreProperties>
</file>