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1-Dataset" sheetId="2" r:id="rId5"/>
    <sheet state="visible" name="2-NormalDist" sheetId="3" r:id="rId6"/>
    <sheet state="visible" name="3-Plotting" sheetId="4" r:id="rId7"/>
    <sheet state="visible" name="4-Central Tendency" sheetId="5" r:id="rId8"/>
    <sheet state="visible" name="5-Spread" sheetId="6" r:id="rId9"/>
    <sheet state="visible" name="6-Position" sheetId="7" r:id="rId10"/>
    <sheet state="visible" name="7-Relationship" sheetId="8" r:id="rId11"/>
    <sheet state="visible" name="8-CrossTabs" sheetId="9" r:id="rId12"/>
    <sheet state="visible" name="9-Quick AB Test" sheetId="10" r:id="rId13"/>
  </sheets>
  <definedNames>
    <definedName name="IMDB">'1-Dataset'!$A$1:$G$101</definedName>
  </definedNames>
  <calcPr/>
</workbook>
</file>

<file path=xl/sharedStrings.xml><?xml version="1.0" encoding="utf-8"?>
<sst xmlns="http://schemas.openxmlformats.org/spreadsheetml/2006/main" count="529" uniqueCount="235">
  <si>
    <t>Contents</t>
  </si>
  <si>
    <t>Links</t>
  </si>
  <si>
    <t>Dataset</t>
  </si>
  <si>
    <t>IMDb</t>
  </si>
  <si>
    <t>Normal Distribution</t>
  </si>
  <si>
    <t>68%, 95%, 99.7%</t>
  </si>
  <si>
    <t>Plotting Standard Normal Distribution</t>
  </si>
  <si>
    <t>Z-Score</t>
  </si>
  <si>
    <t>Measures of Central Tendency</t>
  </si>
  <si>
    <t>Mean, Median, Mode</t>
  </si>
  <si>
    <t>Measures of Spread</t>
  </si>
  <si>
    <t>Range, IQR, SD, Variance</t>
  </si>
  <si>
    <t>Measures of Position</t>
  </si>
  <si>
    <t>Percentile, Quartile</t>
  </si>
  <si>
    <t>Measures of Relationship I</t>
  </si>
  <si>
    <t>Correlation</t>
  </si>
  <si>
    <t>Measures of Relationship II</t>
  </si>
  <si>
    <t>Crosstabs</t>
  </si>
  <si>
    <t>Quick AB Test</t>
  </si>
  <si>
    <t>F.Test and T.Test, p-value</t>
  </si>
  <si>
    <t>a</t>
  </si>
  <si>
    <t>MOVIE_NAME</t>
  </si>
  <si>
    <t>YEAR</t>
  </si>
  <si>
    <t>RATING</t>
  </si>
  <si>
    <t>LENGTH</t>
  </si>
  <si>
    <t>GENRE</t>
  </si>
  <si>
    <t>SCORE</t>
  </si>
  <si>
    <t>Source</t>
  </si>
  <si>
    <t>The Shawshank Redemption</t>
  </si>
  <si>
    <t>R</t>
  </si>
  <si>
    <t>Drama</t>
  </si>
  <si>
    <t>https://www.imdb.com/search/title/?count=100&amp;groups=top_1000&amp;sort=user_rating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</si>
  <si>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</si>
  <si>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</si>
  <si>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</si>
  <si>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</si>
  <si>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</si>
  <si>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</si>
  <si>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</si>
  <si>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</si>
  <si>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</si>
  <si>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</si>
  <si>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</si>
  <si>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</si>
  <si>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</si>
  <si>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</si>
  <si>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</si>
  <si>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</si>
  <si>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</si>
  <si>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</si>
  <si>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</si>
  <si>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</si>
  <si>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</si>
  <si>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</si>
  <si>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</si>
  <si>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</si>
  <si>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</si>
  <si>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</si>
  <si>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</si>
  <si>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</si>
  <si>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</si>
  <si>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</si>
  <si>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</si>
  <si>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</si>
  <si>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</si>
  <si>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</si>
  <si>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</si>
  <si>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</si>
  <si>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</si>
  <si>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</si>
  <si>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</si>
  <si>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</si>
  <si>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</si>
  <si>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</si>
  <si>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</si>
  <si>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</si>
  <si>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</si>
  <si>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</si>
  <si>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</si>
  <si>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</si>
  <si>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</si>
  <si>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</si>
  <si>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</si>
  <si>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</si>
  <si>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</si>
  <si>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</si>
  <si>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</si>
  <si>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</si>
  <si>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</si>
  <si>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</si>
  <si>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</si>
  <si>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</si>
  <si>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</si>
  <si>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</si>
  <si>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</si>
  <si>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</si>
  <si>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</si>
  <si>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</si>
  <si>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</si>
  <si>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</si>
  <si>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</si>
  <si>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</si>
  <si>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</si>
  <si>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</si>
  <si>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</si>
  <si>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</si>
  <si>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</si>
  <si>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</si>
  <si>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</si>
  <si>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</si>
  <si>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</si>
  <si>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</si>
  <si>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</si>
  <si>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</si>
  <si>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</si>
  <si>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</si>
  <si>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</si>
  <si>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</si>
  <si>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</si>
  <si>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</si>
  <si>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</si>
  <si>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</si>
  <si>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</si>
  <si>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</si>
  <si>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</si>
  <si>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</si>
  <si>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</si>
  <si>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</si>
  <si>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</si>
  <si>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</si>
  <si>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</si>
  <si>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</si>
  <si>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</si>
  <si>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</si>
  <si>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</si>
  <si>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</si>
  <si>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</si>
  <si>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</si>
  <si>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</si>
  <si>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</si>
  <si>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</si>
  <si>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</si>
  <si>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</si>
  <si>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</si>
  <si>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</si>
  <si>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</si>
  <si>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</si>
  <si>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</si>
  <si>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</si>
  <si>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</si>
  <si>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</si>
  <si>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</si>
  <si>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</si>
  <si>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</si>
  <si>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</si>
  <si>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</si>
  <si>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</si>
  <si>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</si>
  <si>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</si>
  <si>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</si>
  <si>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</si>
  <si>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</si>
  <si>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</si>
  <si>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</si>
  <si>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</si>
  <si>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</si>
  <si>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</si>
  <si>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</si>
  <si>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</si>
  <si>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</si>
  <si>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</si>
  <si>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</si>
  <si>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</si>
  <si>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</si>
  <si>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</si>
  <si>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</si>
  <si>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</si>
  <si>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</si>
  <si>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</si>
  <si>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</si>
  <si>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</si>
  <si>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</si>
  <si>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</si>
  <si>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</si>
  <si>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</si>
  <si>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</si>
  <si>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</si>
  <si>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</si>
  <si>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</si>
  <si>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</si>
  <si>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</si>
  <si>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</si>
  <si>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</si>
  <si>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NO</t>
  </si>
  <si>
    <t>Z_LENGTH</t>
  </si>
  <si>
    <t>AVG_LENGTH</t>
  </si>
  <si>
    <t>MEDIAN</t>
  </si>
  <si>
    <t>SD</t>
  </si>
  <si>
    <t>AVG_Z</t>
  </si>
  <si>
    <t>SD_Z</t>
  </si>
  <si>
    <t>Lower</t>
  </si>
  <si>
    <t>Upper</t>
  </si>
  <si>
    <t>Probability</t>
  </si>
  <si>
    <t>+/- 1 SD</t>
  </si>
  <si>
    <t>+/- 2 SD</t>
  </si>
  <si>
    <t>+/- 3 SD</t>
  </si>
  <si>
    <t>z</t>
  </si>
  <si>
    <t>f(z)</t>
  </si>
  <si>
    <t>PHI()</t>
  </si>
  <si>
    <t>Formula</t>
  </si>
  <si>
    <t>Central Tendency</t>
  </si>
  <si>
    <t>MEAN</t>
  </si>
  <si>
    <t>MODE</t>
  </si>
  <si>
    <t>Spread</t>
  </si>
  <si>
    <t>VAR</t>
  </si>
  <si>
    <t>IQR</t>
  </si>
  <si>
    <t xml:space="preserve">50% of data points spread with this IQR range </t>
  </si>
  <si>
    <t>Position</t>
  </si>
  <si>
    <t>Min(Per 0th)</t>
  </si>
  <si>
    <t>Q1 (Per 25th)</t>
  </si>
  <si>
    <t>Per 50th</t>
  </si>
  <si>
    <t>Q3 (Per 75th)</t>
  </si>
  <si>
    <t>Max(Per 99.99)</t>
  </si>
  <si>
    <t>CORRELATION</t>
  </si>
  <si>
    <t>[-1, +1]</t>
  </si>
  <si>
    <t>Correlation does not imply causation</t>
  </si>
  <si>
    <t>Linear association</t>
  </si>
  <si>
    <t>Problem - We want to know the proportion of ACTION films before/after YEAR 2000</t>
  </si>
  <si>
    <t>Action</t>
  </si>
  <si>
    <t>No Action</t>
  </si>
  <si>
    <t>Before &lt;= 2000</t>
  </si>
  <si>
    <t>After &gt; 2000</t>
  </si>
  <si>
    <t>Problem - We want to compare the average length of PG vs. PG-13 films</t>
  </si>
  <si>
    <t>Step 1 - Test equality of variances</t>
  </si>
  <si>
    <t>Step 2 - Test equality of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</si>
</sst>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"/>
    <numFmt numFmtId="166" formatCode="0.0%"/>
    <numFmt numFmtId="167" formatCode="0.00000"/>
    <numFmt numFmtId="168" formatCode="0.0000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&quot;Work Sans&quot;"/>
    </font>
    <font>
      <color theme="1"/>
      <name val="&quot;Work Sans&quot;"/>
    </font>
    <font>
      <u/>
      <color rgb="FF0000FF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vertical="bottom"/>
    </xf>
    <xf borderId="0" fillId="2" fontId="8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3" fontId="9" numFmtId="164" xfId="0" applyAlignment="1" applyFill="1" applyFont="1" applyNumberForma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0" xfId="0" applyFill="1" applyFont="1"/>
    <xf borderId="0" fillId="3" fontId="2" numFmtId="164" xfId="0" applyAlignment="1" applyFont="1" applyNumberFormat="1">
      <alignment horizontal="center"/>
    </xf>
    <xf borderId="0" fillId="4" fontId="1" numFmtId="0" xfId="0" applyAlignment="1" applyFont="1">
      <alignment readingOrder="0"/>
    </xf>
    <xf borderId="0" fillId="4" fontId="2" numFmtId="165" xfId="0" applyFont="1" applyNumberFormat="1"/>
    <xf borderId="0" fillId="4" fontId="1" numFmtId="0" xfId="0" applyAlignment="1" applyFont="1">
      <alignment horizontal="center" readingOrder="0"/>
    </xf>
    <xf quotePrefix="1" borderId="0" fillId="4" fontId="1" numFmtId="0" xfId="0" applyAlignment="1" applyFont="1">
      <alignment readingOrder="0"/>
    </xf>
    <xf borderId="0" fillId="5" fontId="2" numFmtId="165" xfId="0" applyAlignment="1" applyFont="1" applyNumberFormat="1">
      <alignment horizontal="center"/>
    </xf>
    <xf borderId="0" fillId="5" fontId="2" numFmtId="166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/>
    </xf>
    <xf borderId="0" fillId="3" fontId="2" numFmtId="0" xfId="0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9" numFmtId="0" xfId="0" applyFont="1"/>
    <xf borderId="0" fillId="4" fontId="2" numFmtId="0" xfId="0" applyFont="1"/>
    <xf borderId="0" fillId="6" fontId="2" numFmtId="0" xfId="0" applyFill="1" applyFont="1"/>
    <xf borderId="0" fillId="6" fontId="9" numFmtId="0" xfId="0" applyFont="1"/>
    <xf borderId="0" fillId="0" fontId="1" numFmtId="0" xfId="0" applyFont="1"/>
    <xf borderId="0" fillId="7" fontId="1" numFmtId="0" xfId="0" applyAlignment="1" applyFill="1" applyFont="1">
      <alignment readingOrder="0"/>
    </xf>
    <xf borderId="0" fillId="7" fontId="2" numFmtId="2" xfId="0" applyFont="1" applyNumberFormat="1"/>
    <xf borderId="0" fillId="5" fontId="9" numFmtId="0" xfId="0" applyFont="1"/>
    <xf borderId="0" fillId="7" fontId="2" numFmtId="0" xfId="0" applyFont="1"/>
    <xf borderId="0" fillId="8" fontId="1" numFmtId="0" xfId="0" applyAlignment="1" applyFill="1" applyFont="1">
      <alignment readingOrder="0"/>
    </xf>
    <xf borderId="0" fillId="8" fontId="9" numFmtId="0" xfId="0" applyFont="1"/>
    <xf borderId="0" fillId="8" fontId="2" numFmtId="0" xfId="0" applyAlignment="1" applyFont="1">
      <alignment readingOrder="0"/>
    </xf>
    <xf borderId="0" fillId="8" fontId="2" numFmtId="0" xfId="0" applyFont="1"/>
    <xf borderId="0" fillId="8" fontId="1" numFmtId="0" xfId="0" applyFont="1"/>
    <xf borderId="0" fillId="6" fontId="2" numFmtId="0" xfId="0" applyAlignment="1" applyFont="1">
      <alignment readingOrder="0"/>
    </xf>
    <xf borderId="0" fillId="9" fontId="2" numFmtId="0" xfId="0" applyFill="1" applyFont="1"/>
    <xf borderId="0" fillId="9" fontId="9" numFmtId="0" xfId="0" applyFont="1"/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4" fontId="1" numFmtId="168" xfId="0" applyFont="1" applyNumberFormat="1"/>
    <xf borderId="0" fillId="0" fontId="2" numFmtId="0" xfId="0" applyAlignment="1" applyFont="1">
      <alignment horizontal="center" readingOrder="0"/>
    </xf>
    <xf borderId="0" fillId="12" fontId="2" numFmtId="0" xfId="0" applyAlignment="1" applyFill="1" applyFont="1">
      <alignment horizontal="center"/>
    </xf>
    <xf borderId="0" fillId="13" fontId="2" numFmtId="0" xfId="0" applyAlignment="1" applyFill="1" applyFont="1">
      <alignment horizontal="center"/>
    </xf>
    <xf borderId="0" fillId="12" fontId="2" numFmtId="10" xfId="0" applyAlignment="1" applyFont="1" applyNumberFormat="1">
      <alignment horizontal="center"/>
    </xf>
    <xf borderId="0" fillId="12" fontId="2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8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f(z) vs. z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'3-Plotting'!$B$1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'3-Plotting'!$A$2:$A$42</c:f>
            </c:strRef>
          </c:cat>
          <c:val>
            <c:numRef>
              <c:f>'3-Plotting'!$B$2:$B$42</c:f>
              <c:numCache/>
            </c:numRef>
          </c:val>
          <c:smooth val="0"/>
        </c:ser>
        <c:axId val="400973766"/>
        <c:axId val="862534613"/>
      </c:lineChart>
      <c:catAx>
        <c:axId val="400973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2534613"/>
      </c:catAx>
      <c:valAx>
        <c:axId val="862534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973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SCORE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'7-Relationship'!$B$8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'7-Relationship'!$A$9:$A$108</c:f>
            </c:numRef>
          </c:xVal>
          <c:yVal>
            <c:numRef>
              <c:f>'7-Relationship'!$B$9:$B$108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435632"/>
        <c:axId val="1347297870"/>
      </c:scatterChart>
      <c:valAx>
        <c:axId val="17864356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7297870"/>
      </c:valAx>
      <c:valAx>
        <c:axId val="1347297870"/>
        <c:scaling>
          <c:orientation val="minMax"/>
          <c:min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6435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895350</xdr:colOff>
      <xdr:row>17</xdr:row>
      <xdr:rowOff>19050</xdr:rowOff>
    </xdr:from>
    <xdr:ext cx="4124325" cy="2552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3</xdr:row>
      <xdr:rowOff>161925</xdr:rowOff>
    </xdr:from>
    <xdr:ext cx="3438525" cy="2476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504825</xdr:colOff>
      <xdr:row>13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2.5"/>
    <col customWidth="1" min="3" max="3" width="25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6</v>
      </c>
      <c r="C4" s="5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8</v>
      </c>
      <c r="C5" s="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10</v>
      </c>
      <c r="C6" s="5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12</v>
      </c>
      <c r="C7" s="5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14</v>
      </c>
      <c r="C8" s="5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16</v>
      </c>
      <c r="C9" s="5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18</v>
      </c>
      <c r="C10" s="5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" location="'1-Dataset'!A1" ref="B2"/>
    <hyperlink display="Normal Distribution" location="'2-NormalDist'!A1" ref="B3"/>
    <hyperlink display="Plotting Standard Normal Distribution" location="'3-Plotting'!A1" ref="B4"/>
    <hyperlink display="Measures of Central Tendency" location="'4-Central Tendency'!A1" ref="B5"/>
    <hyperlink display="Measures of Spread" location="'5-Spread'!A1" ref="B6"/>
    <hyperlink display="Measures of Position" location="'6-Position'!A1" ref="B7"/>
    <hyperlink display="Measures of Relationship I" location="'7-Relationship'!A1" ref="B8"/>
    <hyperlink display="Measures of Relationship II" location="'8-CrossTabs'!A1" ref="B9"/>
    <hyperlink display="Quick AB Test" location="'9-Quick AB Test'!A1" ref="B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</cols>
  <sheetData>
    <row r="1">
      <c r="A1" s="6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I1" s="1" t="s">
        <v>27</v>
      </c>
    </row>
    <row r="2">
      <c r="A2" s="8">
        <v>1.0</v>
      </c>
      <c r="B2" s="8" t="s">
        <v>28</v>
      </c>
      <c r="C2" s="8">
        <v>1994.0</v>
      </c>
      <c r="D2" s="8" t="s">
        <v>29</v>
      </c>
      <c r="E2" s="8">
        <v>142.0</v>
      </c>
      <c r="F2" s="8" t="s">
        <v>30</v>
      </c>
      <c r="G2" s="8">
        <v>9.3</v>
      </c>
      <c r="I2" s="9" t="s">
        <v>31</v>
      </c>
    </row>
    <row r="3">
      <c r="A3" s="8">
        <v>2.0</v>
      </c>
      <c r="B3" s="8" t="s">
        <v>32</v>
      </c>
      <c r="C3" s="8">
        <v>1972.0</v>
      </c>
      <c r="D3" s="8" t="s">
        <v>29</v>
      </c>
      <c r="E3" s="8">
        <v>175.0</v>
      </c>
      <c r="F3" s="8" t="s">
        <v>33</v>
      </c>
      <c r="G3" s="8">
        <v>9.2</v>
      </c>
    </row>
    <row r="4">
      <c r="A4" s="8">
        <v>3.0</v>
      </c>
      <c r="B4" s="8" t="s">
        <v>34</v>
      </c>
      <c r="C4" s="8">
        <v>2008.0</v>
      </c>
      <c r="D4" s="8" t="s">
        <v>35</v>
      </c>
      <c r="E4" s="8">
        <v>152.0</v>
      </c>
      <c r="F4" s="8" t="s">
        <v>36</v>
      </c>
      <c r="G4" s="8">
        <v>9.0</v>
      </c>
    </row>
    <row r="5">
      <c r="A5" s="8">
        <v>4.0</v>
      </c>
      <c r="B5" s="8" t="s">
        <v>37</v>
      </c>
      <c r="C5" s="8">
        <v>1974.0</v>
      </c>
      <c r="D5" s="8" t="s">
        <v>29</v>
      </c>
      <c r="E5" s="8">
        <v>202.0</v>
      </c>
      <c r="F5" s="8" t="s">
        <v>33</v>
      </c>
      <c r="G5" s="8">
        <v>9.0</v>
      </c>
    </row>
    <row r="6">
      <c r="A6" s="8">
        <v>5.0</v>
      </c>
      <c r="B6" s="8" t="s">
        <v>38</v>
      </c>
      <c r="C6" s="8">
        <v>2003.0</v>
      </c>
      <c r="D6" s="8" t="s">
        <v>35</v>
      </c>
      <c r="E6" s="8">
        <v>201.0</v>
      </c>
      <c r="F6" s="8" t="s">
        <v>39</v>
      </c>
      <c r="G6" s="8">
        <v>8.9</v>
      </c>
    </row>
    <row r="7">
      <c r="A7" s="8">
        <v>6.0</v>
      </c>
      <c r="B7" s="8" t="s">
        <v>40</v>
      </c>
      <c r="C7" s="8">
        <v>1994.0</v>
      </c>
      <c r="D7" s="8" t="s">
        <v>29</v>
      </c>
      <c r="E7" s="8">
        <v>154.0</v>
      </c>
      <c r="F7" s="8" t="s">
        <v>33</v>
      </c>
      <c r="G7" s="8">
        <v>8.9</v>
      </c>
    </row>
    <row r="8">
      <c r="A8" s="8">
        <v>7.0</v>
      </c>
      <c r="B8" s="8" t="s">
        <v>41</v>
      </c>
      <c r="C8" s="8">
        <v>1993.0</v>
      </c>
      <c r="D8" s="8" t="s">
        <v>29</v>
      </c>
      <c r="E8" s="8">
        <v>195.0</v>
      </c>
      <c r="F8" s="8" t="s">
        <v>42</v>
      </c>
      <c r="G8" s="8">
        <v>8.9</v>
      </c>
    </row>
    <row r="9">
      <c r="A9" s="8">
        <v>8.0</v>
      </c>
      <c r="B9" s="8" t="s">
        <v>43</v>
      </c>
      <c r="C9" s="8">
        <v>1957.0</v>
      </c>
      <c r="D9" s="8" t="s">
        <v>44</v>
      </c>
      <c r="E9" s="8">
        <v>96.0</v>
      </c>
      <c r="F9" s="8" t="s">
        <v>33</v>
      </c>
      <c r="G9" s="8">
        <v>8.9</v>
      </c>
    </row>
    <row r="10">
      <c r="A10" s="8">
        <v>9.0</v>
      </c>
      <c r="B10" s="8" t="s">
        <v>45</v>
      </c>
      <c r="C10" s="8">
        <v>2010.0</v>
      </c>
      <c r="D10" s="8" t="s">
        <v>35</v>
      </c>
      <c r="E10" s="8">
        <v>148.0</v>
      </c>
      <c r="F10" s="8" t="s">
        <v>46</v>
      </c>
      <c r="G10" s="8">
        <v>8.8</v>
      </c>
    </row>
    <row r="11">
      <c r="A11" s="8">
        <v>10.0</v>
      </c>
      <c r="B11" s="8" t="s">
        <v>47</v>
      </c>
      <c r="C11" s="8">
        <v>1999.0</v>
      </c>
      <c r="D11" s="8" t="s">
        <v>29</v>
      </c>
      <c r="E11" s="8">
        <v>139.0</v>
      </c>
      <c r="F11" s="8" t="s">
        <v>30</v>
      </c>
      <c r="G11" s="8">
        <v>8.8</v>
      </c>
    </row>
    <row r="12">
      <c r="A12" s="8">
        <v>11.0</v>
      </c>
      <c r="B12" s="8" t="s">
        <v>48</v>
      </c>
      <c r="C12" s="8">
        <v>2001.0</v>
      </c>
      <c r="D12" s="8" t="s">
        <v>35</v>
      </c>
      <c r="E12" s="8">
        <v>178.0</v>
      </c>
      <c r="F12" s="8" t="s">
        <v>39</v>
      </c>
      <c r="G12" s="8">
        <v>8.8</v>
      </c>
    </row>
    <row r="13">
      <c r="A13" s="8">
        <v>12.0</v>
      </c>
      <c r="B13" s="8" t="s">
        <v>49</v>
      </c>
      <c r="C13" s="8">
        <v>1994.0</v>
      </c>
      <c r="D13" s="8" t="s">
        <v>35</v>
      </c>
      <c r="E13" s="8">
        <v>142.0</v>
      </c>
      <c r="F13" s="8" t="s">
        <v>50</v>
      </c>
      <c r="G13" s="8">
        <v>8.8</v>
      </c>
    </row>
    <row r="14">
      <c r="A14" s="8">
        <v>13.0</v>
      </c>
      <c r="B14" s="8" t="s">
        <v>51</v>
      </c>
      <c r="C14" s="8">
        <v>1966.0</v>
      </c>
      <c r="D14" s="8" t="s">
        <v>29</v>
      </c>
      <c r="E14" s="8">
        <v>178.0</v>
      </c>
      <c r="F14" s="8" t="s">
        <v>52</v>
      </c>
      <c r="G14" s="8">
        <v>8.8</v>
      </c>
    </row>
    <row r="15">
      <c r="A15" s="8">
        <v>14.0</v>
      </c>
      <c r="B15" s="8" t="s">
        <v>53</v>
      </c>
      <c r="C15" s="8">
        <v>2020.0</v>
      </c>
      <c r="D15" s="8" t="s">
        <v>35</v>
      </c>
      <c r="E15" s="8">
        <v>160.0</v>
      </c>
      <c r="F15" s="8" t="s">
        <v>42</v>
      </c>
      <c r="G15" s="8">
        <v>8.7</v>
      </c>
    </row>
    <row r="16">
      <c r="A16" s="8">
        <v>15.0</v>
      </c>
      <c r="B16" s="8" t="s">
        <v>54</v>
      </c>
      <c r="C16" s="8">
        <v>2002.0</v>
      </c>
      <c r="D16" s="8" t="s">
        <v>35</v>
      </c>
      <c r="E16" s="8">
        <v>179.0</v>
      </c>
      <c r="F16" s="8" t="s">
        <v>39</v>
      </c>
      <c r="G16" s="8">
        <v>8.7</v>
      </c>
    </row>
    <row r="17">
      <c r="A17" s="8">
        <v>16.0</v>
      </c>
      <c r="B17" s="8" t="s">
        <v>55</v>
      </c>
      <c r="C17" s="8">
        <v>1999.0</v>
      </c>
      <c r="D17" s="8" t="s">
        <v>29</v>
      </c>
      <c r="E17" s="8">
        <v>136.0</v>
      </c>
      <c r="F17" s="8" t="s">
        <v>56</v>
      </c>
      <c r="G17" s="8">
        <v>8.7</v>
      </c>
    </row>
    <row r="18">
      <c r="A18" s="8">
        <v>17.0</v>
      </c>
      <c r="B18" s="8" t="s">
        <v>57</v>
      </c>
      <c r="C18" s="8">
        <v>1990.0</v>
      </c>
      <c r="D18" s="8" t="s">
        <v>29</v>
      </c>
      <c r="E18" s="8">
        <v>146.0</v>
      </c>
      <c r="F18" s="8" t="s">
        <v>58</v>
      </c>
      <c r="G18" s="8">
        <v>8.7</v>
      </c>
    </row>
    <row r="19">
      <c r="A19" s="8">
        <v>18.0</v>
      </c>
      <c r="B19" s="8" t="s">
        <v>59</v>
      </c>
      <c r="C19" s="8">
        <v>1980.0</v>
      </c>
      <c r="D19" s="8" t="s">
        <v>60</v>
      </c>
      <c r="E19" s="8">
        <v>124.0</v>
      </c>
      <c r="F19" s="8" t="s">
        <v>61</v>
      </c>
      <c r="G19" s="8">
        <v>8.7</v>
      </c>
    </row>
    <row r="20">
      <c r="A20" s="8">
        <v>19.0</v>
      </c>
      <c r="B20" s="8" t="s">
        <v>62</v>
      </c>
      <c r="C20" s="8">
        <v>1975.0</v>
      </c>
      <c r="D20" s="8" t="s">
        <v>29</v>
      </c>
      <c r="E20" s="8">
        <v>133.0</v>
      </c>
      <c r="F20" s="8" t="s">
        <v>30</v>
      </c>
      <c r="G20" s="8">
        <v>8.7</v>
      </c>
    </row>
    <row r="21">
      <c r="A21" s="8">
        <v>20.0</v>
      </c>
      <c r="B21" s="8" t="s">
        <v>63</v>
      </c>
      <c r="C21" s="8">
        <v>2019.0</v>
      </c>
      <c r="D21" s="8" t="s">
        <v>29</v>
      </c>
      <c r="E21" s="8">
        <v>132.0</v>
      </c>
      <c r="F21" s="8" t="s">
        <v>64</v>
      </c>
      <c r="G21" s="8">
        <v>8.6</v>
      </c>
    </row>
    <row r="22">
      <c r="A22" s="8">
        <v>21.0</v>
      </c>
      <c r="B22" s="8" t="s">
        <v>65</v>
      </c>
      <c r="C22" s="8">
        <v>2014.0</v>
      </c>
      <c r="D22" s="8" t="s">
        <v>35</v>
      </c>
      <c r="E22" s="8">
        <v>169.0</v>
      </c>
      <c r="F22" s="8" t="s">
        <v>66</v>
      </c>
      <c r="G22" s="8">
        <v>8.6</v>
      </c>
    </row>
    <row r="23">
      <c r="A23" s="8">
        <v>22.0</v>
      </c>
      <c r="B23" s="8" t="s">
        <v>67</v>
      </c>
      <c r="C23" s="8">
        <v>2002.0</v>
      </c>
      <c r="D23" s="8" t="s">
        <v>29</v>
      </c>
      <c r="E23" s="8">
        <v>130.0</v>
      </c>
      <c r="F23" s="8" t="s">
        <v>33</v>
      </c>
      <c r="G23" s="8">
        <v>8.6</v>
      </c>
    </row>
    <row r="24">
      <c r="A24" s="8">
        <v>23.0</v>
      </c>
      <c r="B24" s="8" t="s">
        <v>68</v>
      </c>
      <c r="C24" s="8">
        <v>2001.0</v>
      </c>
      <c r="D24" s="8" t="s">
        <v>60</v>
      </c>
      <c r="E24" s="8">
        <v>125.0</v>
      </c>
      <c r="F24" s="8" t="s">
        <v>69</v>
      </c>
      <c r="G24" s="8">
        <v>8.6</v>
      </c>
    </row>
    <row r="25">
      <c r="A25" s="8">
        <v>24.0</v>
      </c>
      <c r="B25" s="8" t="s">
        <v>70</v>
      </c>
      <c r="C25" s="8">
        <v>1998.0</v>
      </c>
      <c r="D25" s="8" t="s">
        <v>29</v>
      </c>
      <c r="E25" s="8">
        <v>169.0</v>
      </c>
      <c r="F25" s="8" t="s">
        <v>71</v>
      </c>
      <c r="G25" s="8">
        <v>8.6</v>
      </c>
    </row>
    <row r="26">
      <c r="A26" s="8">
        <v>25.0</v>
      </c>
      <c r="B26" s="8" t="s">
        <v>72</v>
      </c>
      <c r="C26" s="8">
        <v>1999.0</v>
      </c>
      <c r="D26" s="8" t="s">
        <v>29</v>
      </c>
      <c r="E26" s="8">
        <v>189.0</v>
      </c>
      <c r="F26" s="8" t="s">
        <v>73</v>
      </c>
      <c r="G26" s="8">
        <v>8.6</v>
      </c>
    </row>
    <row r="27">
      <c r="A27" s="8">
        <v>26.0</v>
      </c>
      <c r="B27" s="8" t="s">
        <v>74</v>
      </c>
      <c r="C27" s="8">
        <v>1997.0</v>
      </c>
      <c r="D27" s="8" t="s">
        <v>35</v>
      </c>
      <c r="E27" s="8">
        <v>116.0</v>
      </c>
      <c r="F27" s="8" t="s">
        <v>75</v>
      </c>
      <c r="G27" s="8">
        <v>8.6</v>
      </c>
    </row>
    <row r="28">
      <c r="A28" s="8">
        <v>27.0</v>
      </c>
      <c r="B28" s="8" t="s">
        <v>76</v>
      </c>
      <c r="C28" s="8">
        <v>1995.0</v>
      </c>
      <c r="D28" s="8" t="s">
        <v>29</v>
      </c>
      <c r="E28" s="8">
        <v>127.0</v>
      </c>
      <c r="F28" s="8" t="s">
        <v>77</v>
      </c>
      <c r="G28" s="8">
        <v>8.6</v>
      </c>
    </row>
    <row r="29">
      <c r="A29" s="8">
        <v>28.0</v>
      </c>
      <c r="B29" s="8" t="s">
        <v>78</v>
      </c>
      <c r="C29" s="8">
        <v>1991.0</v>
      </c>
      <c r="D29" s="8" t="s">
        <v>29</v>
      </c>
      <c r="E29" s="8">
        <v>118.0</v>
      </c>
      <c r="F29" s="8" t="s">
        <v>79</v>
      </c>
      <c r="G29" s="8">
        <v>8.6</v>
      </c>
    </row>
    <row r="30">
      <c r="A30" s="8">
        <v>29.0</v>
      </c>
      <c r="B30" s="8" t="s">
        <v>80</v>
      </c>
      <c r="C30" s="8">
        <v>1977.0</v>
      </c>
      <c r="D30" s="8" t="s">
        <v>60</v>
      </c>
      <c r="E30" s="8">
        <v>121.0</v>
      </c>
      <c r="F30" s="8" t="s">
        <v>61</v>
      </c>
      <c r="G30" s="8">
        <v>8.6</v>
      </c>
    </row>
    <row r="31">
      <c r="A31" s="8">
        <v>30.0</v>
      </c>
      <c r="B31" s="8" t="s">
        <v>81</v>
      </c>
      <c r="C31" s="8">
        <v>1962.0</v>
      </c>
      <c r="D31" s="8" t="s">
        <v>82</v>
      </c>
      <c r="E31" s="8">
        <v>133.0</v>
      </c>
      <c r="F31" s="8" t="s">
        <v>83</v>
      </c>
      <c r="G31" s="8">
        <v>8.6</v>
      </c>
    </row>
    <row r="32">
      <c r="A32" s="8">
        <v>31.0</v>
      </c>
      <c r="B32" s="8" t="s">
        <v>84</v>
      </c>
      <c r="C32" s="8">
        <v>1954.0</v>
      </c>
      <c r="D32" s="8" t="s">
        <v>82</v>
      </c>
      <c r="E32" s="8">
        <v>207.0</v>
      </c>
      <c r="F32" s="8" t="s">
        <v>39</v>
      </c>
      <c r="G32" s="8">
        <v>8.6</v>
      </c>
    </row>
    <row r="33">
      <c r="A33" s="8">
        <v>32.0</v>
      </c>
      <c r="B33" s="8" t="s">
        <v>85</v>
      </c>
      <c r="C33" s="8">
        <v>1946.0</v>
      </c>
      <c r="D33" s="8" t="s">
        <v>60</v>
      </c>
      <c r="E33" s="8">
        <v>130.0</v>
      </c>
      <c r="F33" s="8" t="s">
        <v>86</v>
      </c>
      <c r="G33" s="8">
        <v>8.6</v>
      </c>
    </row>
    <row r="34">
      <c r="A34" s="8">
        <v>33.0</v>
      </c>
      <c r="B34" s="8" t="s">
        <v>87</v>
      </c>
      <c r="C34" s="8">
        <v>2019.0</v>
      </c>
      <c r="D34" s="8" t="s">
        <v>29</v>
      </c>
      <c r="E34" s="8">
        <v>122.0</v>
      </c>
      <c r="F34" s="8" t="s">
        <v>79</v>
      </c>
      <c r="G34" s="8">
        <v>8.5</v>
      </c>
    </row>
    <row r="35">
      <c r="A35" s="8">
        <v>34.0</v>
      </c>
      <c r="B35" s="8" t="s">
        <v>88</v>
      </c>
      <c r="C35" s="8">
        <v>2014.0</v>
      </c>
      <c r="D35" s="8" t="s">
        <v>29</v>
      </c>
      <c r="E35" s="8">
        <v>106.0</v>
      </c>
      <c r="F35" s="8" t="s">
        <v>89</v>
      </c>
      <c r="G35" s="8">
        <v>8.5</v>
      </c>
    </row>
    <row r="36">
      <c r="A36" s="8">
        <v>35.0</v>
      </c>
      <c r="B36" s="8" t="s">
        <v>90</v>
      </c>
      <c r="C36" s="8">
        <v>2011.0</v>
      </c>
      <c r="D36" s="8" t="s">
        <v>29</v>
      </c>
      <c r="E36" s="8">
        <v>112.0</v>
      </c>
      <c r="F36" s="8" t="s">
        <v>91</v>
      </c>
      <c r="G36" s="8">
        <v>8.5</v>
      </c>
    </row>
    <row r="37">
      <c r="A37" s="8">
        <v>36.0</v>
      </c>
      <c r="B37" s="8" t="s">
        <v>92</v>
      </c>
      <c r="C37" s="8">
        <v>2006.0</v>
      </c>
      <c r="D37" s="8" t="s">
        <v>35</v>
      </c>
      <c r="E37" s="8">
        <v>130.0</v>
      </c>
      <c r="F37" s="8" t="s">
        <v>93</v>
      </c>
      <c r="G37" s="8">
        <v>8.5</v>
      </c>
    </row>
    <row r="38">
      <c r="A38" s="8">
        <v>37.0</v>
      </c>
      <c r="B38" s="8" t="s">
        <v>94</v>
      </c>
      <c r="C38" s="8">
        <v>2006.0</v>
      </c>
      <c r="D38" s="8" t="s">
        <v>29</v>
      </c>
      <c r="E38" s="8">
        <v>151.0</v>
      </c>
      <c r="F38" s="8" t="s">
        <v>79</v>
      </c>
      <c r="G38" s="8">
        <v>8.5</v>
      </c>
    </row>
    <row r="39">
      <c r="A39" s="8">
        <v>38.0</v>
      </c>
      <c r="B39" s="8" t="s">
        <v>95</v>
      </c>
      <c r="C39" s="8">
        <v>2002.0</v>
      </c>
      <c r="D39" s="8" t="s">
        <v>29</v>
      </c>
      <c r="E39" s="8">
        <v>150.0</v>
      </c>
      <c r="F39" s="8" t="s">
        <v>96</v>
      </c>
      <c r="G39" s="8">
        <v>8.5</v>
      </c>
    </row>
    <row r="40">
      <c r="A40" s="8">
        <v>39.0</v>
      </c>
      <c r="B40" s="8" t="s">
        <v>97</v>
      </c>
      <c r="C40" s="8">
        <v>2000.0</v>
      </c>
      <c r="D40" s="8" t="s">
        <v>29</v>
      </c>
      <c r="E40" s="8">
        <v>155.0</v>
      </c>
      <c r="F40" s="8" t="s">
        <v>39</v>
      </c>
      <c r="G40" s="8">
        <v>8.5</v>
      </c>
    </row>
    <row r="41">
      <c r="A41" s="8">
        <v>40.0</v>
      </c>
      <c r="B41" s="8" t="s">
        <v>98</v>
      </c>
      <c r="C41" s="8">
        <v>1998.0</v>
      </c>
      <c r="D41" s="8" t="s">
        <v>29</v>
      </c>
      <c r="E41" s="8">
        <v>119.0</v>
      </c>
      <c r="F41" s="8" t="s">
        <v>30</v>
      </c>
      <c r="G41" s="8">
        <v>8.5</v>
      </c>
    </row>
    <row r="42">
      <c r="A42" s="8">
        <v>41.0</v>
      </c>
      <c r="B42" s="8" t="s">
        <v>99</v>
      </c>
      <c r="C42" s="8">
        <v>1995.0</v>
      </c>
      <c r="D42" s="8" t="s">
        <v>29</v>
      </c>
      <c r="E42" s="8">
        <v>106.0</v>
      </c>
      <c r="F42" s="8" t="s">
        <v>100</v>
      </c>
      <c r="G42" s="8">
        <v>8.5</v>
      </c>
    </row>
    <row r="43">
      <c r="A43" s="8">
        <v>42.0</v>
      </c>
      <c r="B43" s="8" t="s">
        <v>101</v>
      </c>
      <c r="C43" s="8">
        <v>1994.0</v>
      </c>
      <c r="D43" s="8" t="s">
        <v>29</v>
      </c>
      <c r="E43" s="8">
        <v>110.0</v>
      </c>
      <c r="F43" s="8" t="s">
        <v>36</v>
      </c>
      <c r="G43" s="8">
        <v>8.5</v>
      </c>
    </row>
    <row r="44">
      <c r="A44" s="8">
        <v>43.0</v>
      </c>
      <c r="B44" s="8" t="s">
        <v>102</v>
      </c>
      <c r="C44" s="8">
        <v>1994.0</v>
      </c>
      <c r="D44" s="8" t="s">
        <v>103</v>
      </c>
      <c r="E44" s="8">
        <v>88.0</v>
      </c>
      <c r="F44" s="8" t="s">
        <v>104</v>
      </c>
      <c r="G44" s="8">
        <v>8.5</v>
      </c>
    </row>
    <row r="45">
      <c r="A45" s="8">
        <v>44.0</v>
      </c>
      <c r="B45" s="8" t="s">
        <v>105</v>
      </c>
      <c r="C45" s="8">
        <v>1991.0</v>
      </c>
      <c r="D45" s="8" t="s">
        <v>29</v>
      </c>
      <c r="E45" s="8">
        <v>137.0</v>
      </c>
      <c r="F45" s="8" t="s">
        <v>56</v>
      </c>
      <c r="G45" s="8">
        <v>8.5</v>
      </c>
    </row>
    <row r="46">
      <c r="A46" s="8">
        <v>45.0</v>
      </c>
      <c r="B46" s="8" t="s">
        <v>106</v>
      </c>
      <c r="C46" s="8">
        <v>1988.0</v>
      </c>
      <c r="D46" s="8" t="s">
        <v>29</v>
      </c>
      <c r="E46" s="8">
        <v>155.0</v>
      </c>
      <c r="F46" s="8" t="s">
        <v>30</v>
      </c>
      <c r="G46" s="8">
        <v>8.5</v>
      </c>
    </row>
    <row r="47">
      <c r="A47" s="8">
        <v>46.0</v>
      </c>
      <c r="B47" s="8" t="s">
        <v>107</v>
      </c>
      <c r="C47" s="8">
        <v>1988.0</v>
      </c>
      <c r="D47" s="8" t="s">
        <v>82</v>
      </c>
      <c r="E47" s="8">
        <v>89.0</v>
      </c>
      <c r="F47" s="8" t="s">
        <v>108</v>
      </c>
      <c r="G47" s="8">
        <v>8.5</v>
      </c>
    </row>
    <row r="48">
      <c r="A48" s="8">
        <v>47.0</v>
      </c>
      <c r="B48" s="8" t="s">
        <v>109</v>
      </c>
      <c r="C48" s="8">
        <v>1985.0</v>
      </c>
      <c r="D48" s="8" t="s">
        <v>60</v>
      </c>
      <c r="E48" s="8">
        <v>116.0</v>
      </c>
      <c r="F48" s="8" t="s">
        <v>110</v>
      </c>
      <c r="G48" s="8">
        <v>8.5</v>
      </c>
    </row>
    <row r="49">
      <c r="A49" s="8">
        <v>48.0</v>
      </c>
      <c r="B49" s="8" t="s">
        <v>111</v>
      </c>
      <c r="C49" s="8">
        <v>1971.0</v>
      </c>
      <c r="D49" s="8" t="s">
        <v>82</v>
      </c>
      <c r="E49" s="8">
        <v>122.0</v>
      </c>
      <c r="F49" s="8" t="s">
        <v>112</v>
      </c>
      <c r="G49" s="8">
        <v>8.5</v>
      </c>
    </row>
    <row r="50">
      <c r="A50" s="8">
        <v>49.0</v>
      </c>
      <c r="B50" s="8" t="s">
        <v>113</v>
      </c>
      <c r="C50" s="8">
        <v>1968.0</v>
      </c>
      <c r="D50" s="8" t="s">
        <v>35</v>
      </c>
      <c r="E50" s="8">
        <v>165.0</v>
      </c>
      <c r="F50" s="8" t="s">
        <v>52</v>
      </c>
      <c r="G50" s="8">
        <v>8.5</v>
      </c>
    </row>
    <row r="51">
      <c r="A51" s="8">
        <v>50.0</v>
      </c>
      <c r="B51" s="8" t="s">
        <v>114</v>
      </c>
      <c r="C51" s="8">
        <v>1960.0</v>
      </c>
      <c r="D51" s="8" t="s">
        <v>29</v>
      </c>
      <c r="E51" s="8">
        <v>109.0</v>
      </c>
      <c r="F51" s="8" t="s">
        <v>115</v>
      </c>
      <c r="G51" s="8">
        <v>8.5</v>
      </c>
    </row>
    <row r="52">
      <c r="A52" s="8">
        <v>51.0</v>
      </c>
      <c r="B52" s="8" t="s">
        <v>116</v>
      </c>
      <c r="C52" s="8">
        <v>1942.0</v>
      </c>
      <c r="D52" s="8" t="s">
        <v>60</v>
      </c>
      <c r="E52" s="8">
        <v>102.0</v>
      </c>
      <c r="F52" s="8" t="s">
        <v>117</v>
      </c>
      <c r="G52" s="8">
        <v>8.5</v>
      </c>
    </row>
    <row r="53">
      <c r="A53" s="8">
        <v>52.0</v>
      </c>
      <c r="B53" s="8" t="s">
        <v>118</v>
      </c>
      <c r="C53" s="8">
        <v>1936.0</v>
      </c>
      <c r="D53" s="8" t="s">
        <v>103</v>
      </c>
      <c r="E53" s="8">
        <v>87.0</v>
      </c>
      <c r="F53" s="8" t="s">
        <v>119</v>
      </c>
      <c r="G53" s="8">
        <v>8.5</v>
      </c>
    </row>
    <row r="54">
      <c r="A54" s="8">
        <v>53.0</v>
      </c>
      <c r="B54" s="8" t="s">
        <v>120</v>
      </c>
      <c r="C54" s="8">
        <v>1931.0</v>
      </c>
      <c r="D54" s="8" t="s">
        <v>103</v>
      </c>
      <c r="E54" s="8">
        <v>87.0</v>
      </c>
      <c r="F54" s="8" t="s">
        <v>75</v>
      </c>
      <c r="G54" s="8">
        <v>8.5</v>
      </c>
    </row>
    <row r="55">
      <c r="A55" s="8">
        <v>54.0</v>
      </c>
      <c r="B55" s="8" t="s">
        <v>121</v>
      </c>
      <c r="C55" s="8">
        <v>2018.0</v>
      </c>
      <c r="D55" s="8" t="s">
        <v>29</v>
      </c>
      <c r="E55" s="8">
        <v>126.0</v>
      </c>
      <c r="F55" s="8" t="s">
        <v>30</v>
      </c>
      <c r="G55" s="8">
        <v>8.4</v>
      </c>
    </row>
    <row r="56">
      <c r="A56" s="8">
        <v>55.0</v>
      </c>
      <c r="B56" s="8" t="s">
        <v>122</v>
      </c>
      <c r="C56" s="8">
        <v>2017.0</v>
      </c>
      <c r="D56" s="8"/>
      <c r="E56" s="8">
        <v>125.0</v>
      </c>
      <c r="F56" s="8" t="s">
        <v>42</v>
      </c>
      <c r="G56" s="8">
        <v>8.4</v>
      </c>
    </row>
    <row r="57">
      <c r="A57" s="8">
        <v>56.0</v>
      </c>
      <c r="B57" s="8" t="s">
        <v>123</v>
      </c>
      <c r="C57" s="8">
        <v>2016.0</v>
      </c>
      <c r="D57" s="8" t="s">
        <v>60</v>
      </c>
      <c r="E57" s="8">
        <v>106.0</v>
      </c>
      <c r="F57" s="8" t="s">
        <v>124</v>
      </c>
      <c r="G57" s="8">
        <v>8.4</v>
      </c>
    </row>
    <row r="58">
      <c r="A58" s="8">
        <v>57.0</v>
      </c>
      <c r="B58" s="8" t="s">
        <v>125</v>
      </c>
      <c r="C58" s="8">
        <v>2016.0</v>
      </c>
      <c r="D58" s="8" t="s">
        <v>82</v>
      </c>
      <c r="E58" s="8">
        <v>161.0</v>
      </c>
      <c r="F58" s="8" t="s">
        <v>126</v>
      </c>
      <c r="G58" s="8">
        <v>8.4</v>
      </c>
    </row>
    <row r="59">
      <c r="A59" s="8">
        <v>58.0</v>
      </c>
      <c r="B59" s="8" t="s">
        <v>127</v>
      </c>
      <c r="C59" s="8">
        <v>2018.0</v>
      </c>
      <c r="D59" s="8" t="s">
        <v>60</v>
      </c>
      <c r="E59" s="8">
        <v>117.0</v>
      </c>
      <c r="F59" s="8" t="s">
        <v>128</v>
      </c>
      <c r="G59" s="8">
        <v>8.4</v>
      </c>
    </row>
    <row r="60">
      <c r="A60" s="8">
        <v>59.0</v>
      </c>
      <c r="B60" s="8" t="s">
        <v>129</v>
      </c>
      <c r="C60" s="8">
        <v>2019.0</v>
      </c>
      <c r="D60" s="8" t="s">
        <v>35</v>
      </c>
      <c r="E60" s="8">
        <v>181.0</v>
      </c>
      <c r="F60" s="8" t="s">
        <v>39</v>
      </c>
      <c r="G60" s="8">
        <v>8.4</v>
      </c>
    </row>
    <row r="61">
      <c r="A61" s="8">
        <v>60.0</v>
      </c>
      <c r="B61" s="8" t="s">
        <v>130</v>
      </c>
      <c r="C61" s="8">
        <v>2018.0</v>
      </c>
      <c r="D61" s="8" t="s">
        <v>35</v>
      </c>
      <c r="E61" s="8">
        <v>149.0</v>
      </c>
      <c r="F61" s="8" t="s">
        <v>46</v>
      </c>
      <c r="G61" s="8">
        <v>8.4</v>
      </c>
    </row>
    <row r="62">
      <c r="A62" s="8">
        <v>61.0</v>
      </c>
      <c r="B62" s="8" t="s">
        <v>131</v>
      </c>
      <c r="C62" s="8">
        <v>2017.0</v>
      </c>
      <c r="D62" s="8" t="s">
        <v>60</v>
      </c>
      <c r="E62" s="8">
        <v>105.0</v>
      </c>
      <c r="F62" s="8" t="s">
        <v>69</v>
      </c>
      <c r="G62" s="8">
        <v>8.4</v>
      </c>
    </row>
    <row r="63">
      <c r="A63" s="8">
        <v>62.0</v>
      </c>
      <c r="B63" s="8" t="s">
        <v>132</v>
      </c>
      <c r="C63" s="8">
        <v>2012.0</v>
      </c>
      <c r="D63" s="8" t="s">
        <v>29</v>
      </c>
      <c r="E63" s="8">
        <v>165.0</v>
      </c>
      <c r="F63" s="8" t="s">
        <v>133</v>
      </c>
      <c r="G63" s="8">
        <v>8.4</v>
      </c>
    </row>
    <row r="64">
      <c r="A64" s="8">
        <v>63.0</v>
      </c>
      <c r="B64" s="8" t="s">
        <v>134</v>
      </c>
      <c r="C64" s="8">
        <v>2012.0</v>
      </c>
      <c r="D64" s="8" t="s">
        <v>35</v>
      </c>
      <c r="E64" s="8">
        <v>164.0</v>
      </c>
      <c r="F64" s="8" t="s">
        <v>135</v>
      </c>
      <c r="G64" s="8">
        <v>8.4</v>
      </c>
    </row>
    <row r="65">
      <c r="A65" s="8">
        <v>64.0</v>
      </c>
      <c r="B65" s="8" t="s">
        <v>136</v>
      </c>
      <c r="C65" s="8">
        <v>2009.0</v>
      </c>
      <c r="D65" s="8" t="s">
        <v>35</v>
      </c>
      <c r="E65" s="8">
        <v>170.0</v>
      </c>
      <c r="F65" s="8" t="s">
        <v>137</v>
      </c>
      <c r="G65" s="8">
        <v>8.4</v>
      </c>
    </row>
    <row r="66">
      <c r="A66" s="8">
        <v>65.0</v>
      </c>
      <c r="B66" s="8" t="s">
        <v>138</v>
      </c>
      <c r="C66" s="8">
        <v>2007.0</v>
      </c>
      <c r="D66" s="8" t="s">
        <v>60</v>
      </c>
      <c r="E66" s="8">
        <v>165.0</v>
      </c>
      <c r="F66" s="8" t="s">
        <v>139</v>
      </c>
      <c r="G66" s="8">
        <v>8.4</v>
      </c>
    </row>
    <row r="67">
      <c r="A67" s="8">
        <v>66.0</v>
      </c>
      <c r="B67" s="8" t="s">
        <v>140</v>
      </c>
      <c r="C67" s="8">
        <v>2008.0</v>
      </c>
      <c r="D67" s="8" t="s">
        <v>103</v>
      </c>
      <c r="E67" s="8">
        <v>98.0</v>
      </c>
      <c r="F67" s="8" t="s">
        <v>69</v>
      </c>
      <c r="G67" s="8">
        <v>8.4</v>
      </c>
    </row>
    <row r="68">
      <c r="A68" s="8">
        <v>67.0</v>
      </c>
      <c r="B68" s="8" t="s">
        <v>141</v>
      </c>
      <c r="C68" s="8">
        <v>2006.0</v>
      </c>
      <c r="D68" s="8" t="s">
        <v>29</v>
      </c>
      <c r="E68" s="8">
        <v>137.0</v>
      </c>
      <c r="F68" s="8" t="s">
        <v>142</v>
      </c>
      <c r="G68" s="8">
        <v>8.4</v>
      </c>
    </row>
    <row r="69">
      <c r="A69" s="8">
        <v>68.0</v>
      </c>
      <c r="B69" s="8" t="s">
        <v>143</v>
      </c>
      <c r="C69" s="8">
        <v>2003.0</v>
      </c>
      <c r="D69" s="8" t="s">
        <v>29</v>
      </c>
      <c r="E69" s="8">
        <v>120.0</v>
      </c>
      <c r="F69" s="8" t="s">
        <v>83</v>
      </c>
      <c r="G69" s="8">
        <v>8.4</v>
      </c>
    </row>
    <row r="70">
      <c r="A70" s="8">
        <v>69.0</v>
      </c>
      <c r="B70" s="8" t="s">
        <v>144</v>
      </c>
      <c r="C70" s="8">
        <v>2000.0</v>
      </c>
      <c r="D70" s="8" t="s">
        <v>29</v>
      </c>
      <c r="E70" s="8">
        <v>113.0</v>
      </c>
      <c r="F70" s="8" t="s">
        <v>145</v>
      </c>
      <c r="G70" s="8">
        <v>8.4</v>
      </c>
    </row>
    <row r="71">
      <c r="A71" s="8">
        <v>70.0</v>
      </c>
      <c r="B71" s="8" t="s">
        <v>146</v>
      </c>
      <c r="C71" s="8">
        <v>1997.0</v>
      </c>
      <c r="D71" s="8" t="s">
        <v>35</v>
      </c>
      <c r="E71" s="8">
        <v>134.0</v>
      </c>
      <c r="F71" s="8" t="s">
        <v>147</v>
      </c>
      <c r="G71" s="8">
        <v>8.4</v>
      </c>
    </row>
    <row r="72">
      <c r="A72" s="8">
        <v>71.0</v>
      </c>
      <c r="B72" s="8" t="s">
        <v>148</v>
      </c>
      <c r="C72" s="8">
        <v>1984.0</v>
      </c>
      <c r="D72" s="8" t="s">
        <v>29</v>
      </c>
      <c r="E72" s="8">
        <v>229.0</v>
      </c>
      <c r="F72" s="8" t="s">
        <v>33</v>
      </c>
      <c r="G72" s="8">
        <v>8.4</v>
      </c>
    </row>
    <row r="73">
      <c r="A73" s="8">
        <v>72.0</v>
      </c>
      <c r="B73" s="8" t="s">
        <v>149</v>
      </c>
      <c r="C73" s="8">
        <v>1981.0</v>
      </c>
      <c r="D73" s="8" t="s">
        <v>60</v>
      </c>
      <c r="E73" s="8">
        <v>115.0</v>
      </c>
      <c r="F73" s="8" t="s">
        <v>135</v>
      </c>
      <c r="G73" s="8">
        <v>8.4</v>
      </c>
    </row>
    <row r="74">
      <c r="A74" s="8">
        <v>73.0</v>
      </c>
      <c r="B74" s="8" t="s">
        <v>150</v>
      </c>
      <c r="C74" s="8">
        <v>1980.0</v>
      </c>
      <c r="D74" s="8" t="s">
        <v>29</v>
      </c>
      <c r="E74" s="8">
        <v>146.0</v>
      </c>
      <c r="F74" s="8" t="s">
        <v>151</v>
      </c>
      <c r="G74" s="8">
        <v>8.4</v>
      </c>
    </row>
    <row r="75">
      <c r="A75" s="8">
        <v>74.0</v>
      </c>
      <c r="B75" s="8" t="s">
        <v>152</v>
      </c>
      <c r="C75" s="8">
        <v>1979.0</v>
      </c>
      <c r="D75" s="8" t="s">
        <v>29</v>
      </c>
      <c r="E75" s="8">
        <v>147.0</v>
      </c>
      <c r="F75" s="8" t="s">
        <v>153</v>
      </c>
      <c r="G75" s="8">
        <v>8.4</v>
      </c>
    </row>
    <row r="76">
      <c r="A76" s="8">
        <v>75.0</v>
      </c>
      <c r="B76" s="8" t="s">
        <v>154</v>
      </c>
      <c r="C76" s="8">
        <v>1979.0</v>
      </c>
      <c r="D76" s="8" t="s">
        <v>29</v>
      </c>
      <c r="E76" s="8">
        <v>117.0</v>
      </c>
      <c r="F76" s="8" t="s">
        <v>155</v>
      </c>
      <c r="G76" s="8">
        <v>8.4</v>
      </c>
    </row>
    <row r="77">
      <c r="A77" s="8">
        <v>76.0</v>
      </c>
      <c r="B77" s="8" t="s">
        <v>156</v>
      </c>
      <c r="C77" s="8">
        <v>1963.0</v>
      </c>
      <c r="D77" s="8" t="s">
        <v>82</v>
      </c>
      <c r="E77" s="8">
        <v>143.0</v>
      </c>
      <c r="F77" s="8" t="s">
        <v>77</v>
      </c>
      <c r="G77" s="8">
        <v>8.4</v>
      </c>
    </row>
    <row r="78">
      <c r="A78" s="8">
        <v>77.0</v>
      </c>
      <c r="B78" s="8" t="s">
        <v>157</v>
      </c>
      <c r="C78" s="8">
        <v>1964.0</v>
      </c>
      <c r="D78" s="8" t="s">
        <v>60</v>
      </c>
      <c r="E78" s="8">
        <v>95.0</v>
      </c>
      <c r="F78" s="8" t="s">
        <v>158</v>
      </c>
      <c r="G78" s="8">
        <v>8.4</v>
      </c>
    </row>
    <row r="79">
      <c r="A79" s="8">
        <v>78.0</v>
      </c>
      <c r="B79" s="8" t="s">
        <v>159</v>
      </c>
      <c r="C79" s="8">
        <v>1957.0</v>
      </c>
      <c r="D79" s="8" t="s">
        <v>44</v>
      </c>
      <c r="E79" s="8">
        <v>116.0</v>
      </c>
      <c r="F79" s="8" t="s">
        <v>77</v>
      </c>
      <c r="G79" s="8">
        <v>8.4</v>
      </c>
    </row>
    <row r="80">
      <c r="A80" s="8">
        <v>79.0</v>
      </c>
      <c r="B80" s="8" t="s">
        <v>160</v>
      </c>
      <c r="C80" s="8">
        <v>1957.0</v>
      </c>
      <c r="D80" s="8" t="s">
        <v>44</v>
      </c>
      <c r="E80" s="8">
        <v>88.0</v>
      </c>
      <c r="F80" s="8" t="s">
        <v>71</v>
      </c>
      <c r="G80" s="8">
        <v>8.4</v>
      </c>
    </row>
    <row r="81">
      <c r="A81" s="8">
        <v>80.0</v>
      </c>
      <c r="B81" s="8" t="s">
        <v>161</v>
      </c>
      <c r="C81" s="8">
        <v>1954.0</v>
      </c>
      <c r="D81" s="8" t="s">
        <v>60</v>
      </c>
      <c r="E81" s="8">
        <v>112.0</v>
      </c>
      <c r="F81" s="8" t="s">
        <v>145</v>
      </c>
      <c r="G81" s="8">
        <v>8.4</v>
      </c>
    </row>
    <row r="82">
      <c r="A82" s="8">
        <v>81.0</v>
      </c>
      <c r="B82" s="8" t="s">
        <v>162</v>
      </c>
      <c r="C82" s="8">
        <v>1950.0</v>
      </c>
      <c r="D82" s="8" t="s">
        <v>163</v>
      </c>
      <c r="E82" s="8">
        <v>110.0</v>
      </c>
      <c r="F82" s="8" t="s">
        <v>164</v>
      </c>
      <c r="G82" s="8">
        <v>8.4</v>
      </c>
    </row>
    <row r="83">
      <c r="A83" s="8">
        <v>82.0</v>
      </c>
      <c r="B83" s="8" t="s">
        <v>165</v>
      </c>
      <c r="C83" s="8">
        <v>1940.0</v>
      </c>
      <c r="D83" s="8" t="s">
        <v>163</v>
      </c>
      <c r="E83" s="8">
        <v>125.0</v>
      </c>
      <c r="F83" s="8" t="s">
        <v>166</v>
      </c>
      <c r="G83" s="8">
        <v>8.4</v>
      </c>
    </row>
    <row r="84">
      <c r="A84" s="8">
        <v>83.0</v>
      </c>
      <c r="B84" s="8">
        <v>1917.0</v>
      </c>
      <c r="C84" s="8">
        <v>2019.0</v>
      </c>
      <c r="D84" s="8" t="s">
        <v>29</v>
      </c>
      <c r="E84" s="8">
        <v>119.0</v>
      </c>
      <c r="F84" s="8" t="s">
        <v>71</v>
      </c>
      <c r="G84" s="8">
        <v>8.3</v>
      </c>
    </row>
    <row r="85">
      <c r="A85" s="8">
        <v>84.0</v>
      </c>
      <c r="B85" s="8" t="s">
        <v>167</v>
      </c>
      <c r="C85" s="8">
        <v>2019.0</v>
      </c>
      <c r="D85" s="8" t="s">
        <v>82</v>
      </c>
      <c r="E85" s="8">
        <v>138.0</v>
      </c>
      <c r="F85" s="8" t="s">
        <v>168</v>
      </c>
      <c r="G85" s="8">
        <v>8.3</v>
      </c>
    </row>
    <row r="86">
      <c r="A86" s="8">
        <v>85.0</v>
      </c>
      <c r="B86" s="8" t="s">
        <v>169</v>
      </c>
      <c r="C86" s="8">
        <v>2018.0</v>
      </c>
      <c r="D86" s="8" t="s">
        <v>82</v>
      </c>
      <c r="E86" s="8">
        <v>104.0</v>
      </c>
      <c r="F86" s="8" t="s">
        <v>170</v>
      </c>
      <c r="G86" s="8">
        <v>8.3</v>
      </c>
    </row>
    <row r="87">
      <c r="A87" s="8">
        <v>86.0</v>
      </c>
      <c r="B87" s="8" t="s">
        <v>171</v>
      </c>
      <c r="C87" s="8">
        <v>2018.0</v>
      </c>
      <c r="D87" s="8" t="s">
        <v>82</v>
      </c>
      <c r="E87" s="8">
        <v>139.0</v>
      </c>
      <c r="F87" s="8" t="s">
        <v>172</v>
      </c>
      <c r="G87" s="8">
        <v>8.3</v>
      </c>
    </row>
    <row r="88">
      <c r="A88" s="8">
        <v>87.0</v>
      </c>
      <c r="B88" s="8" t="s">
        <v>173</v>
      </c>
      <c r="C88" s="8">
        <v>2013.0</v>
      </c>
      <c r="D88" s="8" t="s">
        <v>82</v>
      </c>
      <c r="E88" s="8">
        <v>160.0</v>
      </c>
      <c r="F88" s="8" t="s">
        <v>79</v>
      </c>
      <c r="G88" s="8">
        <v>8.3</v>
      </c>
    </row>
    <row r="89">
      <c r="A89" s="8">
        <v>88.0</v>
      </c>
      <c r="B89" s="8" t="s">
        <v>174</v>
      </c>
      <c r="C89" s="8">
        <v>2012.0</v>
      </c>
      <c r="D89" s="8" t="s">
        <v>29</v>
      </c>
      <c r="E89" s="8">
        <v>115.0</v>
      </c>
      <c r="F89" s="8" t="s">
        <v>30</v>
      </c>
      <c r="G89" s="8">
        <v>8.3</v>
      </c>
    </row>
    <row r="90">
      <c r="A90" s="8">
        <v>89.0</v>
      </c>
      <c r="B90" s="8" t="s">
        <v>175</v>
      </c>
      <c r="C90" s="8">
        <v>2011.0</v>
      </c>
      <c r="D90" s="8" t="s">
        <v>35</v>
      </c>
      <c r="E90" s="8">
        <v>123.0</v>
      </c>
      <c r="F90" s="8" t="s">
        <v>176</v>
      </c>
      <c r="G90" s="8">
        <v>8.3</v>
      </c>
    </row>
    <row r="91">
      <c r="A91" s="8">
        <v>90.0</v>
      </c>
      <c r="B91" s="8" t="s">
        <v>177</v>
      </c>
      <c r="C91" s="8">
        <v>2010.0</v>
      </c>
      <c r="D91" s="8" t="s">
        <v>29</v>
      </c>
      <c r="E91" s="8">
        <v>131.0</v>
      </c>
      <c r="F91" s="8" t="s">
        <v>153</v>
      </c>
      <c r="G91" s="8">
        <v>8.3</v>
      </c>
    </row>
    <row r="92">
      <c r="A92" s="8">
        <v>91.0</v>
      </c>
      <c r="B92" s="8" t="s">
        <v>178</v>
      </c>
      <c r="C92" s="8">
        <v>2019.0</v>
      </c>
      <c r="D92" s="8"/>
      <c r="E92" s="8">
        <v>132.0</v>
      </c>
      <c r="F92" s="8" t="s">
        <v>30</v>
      </c>
      <c r="G92" s="8">
        <v>8.3</v>
      </c>
    </row>
    <row r="93">
      <c r="A93" s="8">
        <v>92.0</v>
      </c>
      <c r="B93" s="8" t="s">
        <v>179</v>
      </c>
      <c r="C93" s="8">
        <v>2005.0</v>
      </c>
      <c r="D93" s="8"/>
      <c r="E93" s="8">
        <v>112.0</v>
      </c>
      <c r="F93" s="8" t="s">
        <v>139</v>
      </c>
      <c r="G93" s="8">
        <v>8.3</v>
      </c>
    </row>
    <row r="94">
      <c r="A94" s="8">
        <v>93.0</v>
      </c>
      <c r="B94" s="8" t="s">
        <v>180</v>
      </c>
      <c r="C94" s="8">
        <v>2010.0</v>
      </c>
      <c r="D94" s="8" t="s">
        <v>103</v>
      </c>
      <c r="E94" s="8">
        <v>103.0</v>
      </c>
      <c r="F94" s="8" t="s">
        <v>181</v>
      </c>
      <c r="G94" s="8">
        <v>8.3</v>
      </c>
    </row>
    <row r="95">
      <c r="A95" s="8">
        <v>94.0</v>
      </c>
      <c r="B95" s="8" t="s">
        <v>182</v>
      </c>
      <c r="C95" s="8">
        <v>2009.0</v>
      </c>
      <c r="D95" s="8" t="s">
        <v>29</v>
      </c>
      <c r="E95" s="8">
        <v>153.0</v>
      </c>
      <c r="F95" s="8" t="s">
        <v>183</v>
      </c>
      <c r="G95" s="8">
        <v>8.3</v>
      </c>
    </row>
    <row r="96">
      <c r="A96" s="8">
        <v>95.0</v>
      </c>
      <c r="B96" s="8" t="s">
        <v>184</v>
      </c>
      <c r="C96" s="8">
        <v>2004.0</v>
      </c>
      <c r="D96" s="8" t="s">
        <v>29</v>
      </c>
      <c r="E96" s="8">
        <v>108.0</v>
      </c>
      <c r="F96" s="8" t="s">
        <v>185</v>
      </c>
      <c r="G96" s="8">
        <v>8.3</v>
      </c>
    </row>
    <row r="97">
      <c r="A97" s="8">
        <v>96.0</v>
      </c>
      <c r="B97" s="8" t="s">
        <v>186</v>
      </c>
      <c r="C97" s="8">
        <v>2001.0</v>
      </c>
      <c r="D97" s="8" t="s">
        <v>29</v>
      </c>
      <c r="E97" s="8">
        <v>122.0</v>
      </c>
      <c r="F97" s="8" t="s">
        <v>187</v>
      </c>
      <c r="G97" s="8">
        <v>8.3</v>
      </c>
    </row>
    <row r="98">
      <c r="A98" s="8">
        <v>97.0</v>
      </c>
      <c r="B98" s="8" t="s">
        <v>188</v>
      </c>
      <c r="C98" s="8">
        <v>2000.0</v>
      </c>
      <c r="D98" s="8" t="s">
        <v>29</v>
      </c>
      <c r="E98" s="8">
        <v>102.0</v>
      </c>
      <c r="F98" s="8" t="s">
        <v>189</v>
      </c>
      <c r="G98" s="8">
        <v>8.3</v>
      </c>
    </row>
    <row r="99">
      <c r="A99" s="8">
        <v>98.0</v>
      </c>
      <c r="B99" s="8" t="s">
        <v>190</v>
      </c>
      <c r="C99" s="8">
        <v>2000.0</v>
      </c>
      <c r="D99" s="8" t="s">
        <v>29</v>
      </c>
      <c r="E99" s="8">
        <v>102.0</v>
      </c>
      <c r="F99" s="8" t="s">
        <v>30</v>
      </c>
      <c r="G99" s="8">
        <v>8.3</v>
      </c>
    </row>
    <row r="100">
      <c r="A100" s="8">
        <v>99.0</v>
      </c>
      <c r="B100" s="8" t="s">
        <v>191</v>
      </c>
      <c r="C100" s="8">
        <v>1999.0</v>
      </c>
      <c r="D100" s="8" t="s">
        <v>29</v>
      </c>
      <c r="E100" s="8">
        <v>122.0</v>
      </c>
      <c r="F100" s="8" t="s">
        <v>30</v>
      </c>
      <c r="G100" s="8">
        <v>8.3</v>
      </c>
    </row>
    <row r="101">
      <c r="A101" s="8">
        <v>100.0</v>
      </c>
      <c r="B101" s="8" t="s">
        <v>192</v>
      </c>
      <c r="C101" s="8">
        <v>1997.0</v>
      </c>
      <c r="D101" s="8" t="s">
        <v>29</v>
      </c>
      <c r="E101" s="8">
        <v>126.0</v>
      </c>
      <c r="F101" s="8" t="s">
        <v>50</v>
      </c>
      <c r="G101" s="8">
        <v>8.3</v>
      </c>
    </row>
  </sheetData>
  <hyperlinks>
    <hyperlink r:id="rId1" ref="I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tr">
        <f>IFERROR(__xludf.DUMMYFUNCTION("QUERY(IMDB, ""select E"")"),"LENGTH")</f>
        <v>LENGTH</v>
      </c>
      <c r="B8" s="1" t="s">
        <v>194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f>IFERROR(__xludf.DUMMYFUNCTION("""COMPUTED_VALUE"""),142.0)</f>
        <v>142</v>
      </c>
      <c r="B9" s="14">
        <f t="array" ref="B9:B108">(A9:A108-$F$9)/$F$11</f>
        <v>0.2541409679</v>
      </c>
      <c r="D9" s="2"/>
      <c r="E9" s="15" t="s">
        <v>195</v>
      </c>
      <c r="F9" s="16">
        <f>AVERAGE(A9:A108)</f>
        <v>134.54</v>
      </c>
      <c r="G9" s="17" t="str">
        <f t="shared" ref="G9:G11" si="1">FORMULATEXT(F9)</f>
        <v>=AVERAGE(A9:A108)</v>
      </c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f>IFERROR(__xludf.DUMMYFUNCTION("""COMPUTED_VALUE"""),175.0)</f>
        <v>175</v>
      </c>
      <c r="B10" s="18">
        <v>1.378357045569095</v>
      </c>
      <c r="D10" s="2"/>
      <c r="E10" s="15" t="s">
        <v>196</v>
      </c>
      <c r="F10" s="16">
        <f>MEDIAN(A9:A108)</f>
        <v>130</v>
      </c>
      <c r="G10" s="17" t="str">
        <f t="shared" si="1"/>
        <v>=MEDIAN(A9:A108)</v>
      </c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>
        <f>IFERROR(__xludf.DUMMYFUNCTION("""COMPUTED_VALUE"""),152.0)</f>
        <v>152</v>
      </c>
      <c r="B11" s="18">
        <v>0.594812506565408</v>
      </c>
      <c r="C11" s="5"/>
      <c r="D11" s="5"/>
      <c r="E11" s="19" t="s">
        <v>197</v>
      </c>
      <c r="F11" s="20">
        <f>_xlfn.STDEV.S(A9:A109)</f>
        <v>29.35378763</v>
      </c>
      <c r="G11" s="17" t="str">
        <f t="shared" si="1"/>
        <v>=STDEV.S(A9:A109)</v>
      </c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f>IFERROR(__xludf.DUMMYFUNCTION("""COMPUTED_VALUE"""),202.0)</f>
        <v>202</v>
      </c>
      <c r="B12" s="18">
        <v>2.2981702000516844</v>
      </c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f>IFERROR(__xludf.DUMMYFUNCTION("""COMPUTED_VALUE"""),201.0)</f>
        <v>201</v>
      </c>
      <c r="B13" s="18">
        <v>2.2641030461819587</v>
      </c>
      <c r="C13" s="5"/>
      <c r="D13" s="5"/>
      <c r="E13" s="19" t="s">
        <v>198</v>
      </c>
      <c r="F13" s="20">
        <f>AVERAGE(B9:B108)</f>
        <v>0</v>
      </c>
      <c r="G13" s="17" t="str">
        <f t="shared" ref="G13:G14" si="2">FORMULATEXT(F13)</f>
        <v>=AVERAGE(B9:B108)</v>
      </c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f>IFERROR(__xludf.DUMMYFUNCTION("""COMPUTED_VALUE"""),154.0)</f>
        <v>154</v>
      </c>
      <c r="B14" s="18">
        <v>0.662946814304859</v>
      </c>
      <c r="C14" s="5"/>
      <c r="D14" s="5"/>
      <c r="E14" s="19" t="s">
        <v>199</v>
      </c>
      <c r="F14" s="20">
        <f>_xlfn.STDEV.S(B9:B108)</f>
        <v>1</v>
      </c>
      <c r="G14" s="17" t="str">
        <f t="shared" si="2"/>
        <v>=STDEV.S(B9:B108)</v>
      </c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f>IFERROR(__xludf.DUMMYFUNCTION("""COMPUTED_VALUE"""),195.0)</f>
        <v>195</v>
      </c>
      <c r="B15" s="18">
        <v>2.0597001229636054</v>
      </c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f>IFERROR(__xludf.DUMMYFUNCTION("""COMPUTED_VALUE"""),96.0)</f>
        <v>96</v>
      </c>
      <c r="B16" s="18">
        <v>-1.3129481101392215</v>
      </c>
      <c r="C16" s="2"/>
      <c r="E16" s="21" t="s">
        <v>200</v>
      </c>
      <c r="F16" s="21" t="s">
        <v>201</v>
      </c>
      <c r="G16" s="21" t="s">
        <v>202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f>IFERROR(__xludf.DUMMYFUNCTION("""COMPUTED_VALUE"""),148.0)</f>
        <v>148</v>
      </c>
      <c r="B17" s="18">
        <v>0.45854389108650584</v>
      </c>
      <c r="C17" s="2"/>
      <c r="D17" s="22" t="s">
        <v>203</v>
      </c>
      <c r="E17" s="23">
        <f>$F$9-$F$11*1</f>
        <v>105.1862124</v>
      </c>
      <c r="F17" s="23">
        <f>$F$9+$F$11*1</f>
        <v>163.8937876</v>
      </c>
      <c r="G17" s="24">
        <f t="shared" ref="G17:G19" si="3">COUNTIFS($A$9:$A$108, "&gt;="&amp;E17, $A$9:$A$108, "&lt;="&amp;F17) /100</f>
        <v>0.68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f>IFERROR(__xludf.DUMMYFUNCTION("""COMPUTED_VALUE"""),139.0)</f>
        <v>139</v>
      </c>
      <c r="B18" s="18">
        <v>0.15193950625897612</v>
      </c>
      <c r="C18" s="2"/>
      <c r="D18" s="22" t="s">
        <v>204</v>
      </c>
      <c r="E18" s="23">
        <f>$F$9-$F$11*2</f>
        <v>75.83242473</v>
      </c>
      <c r="F18" s="23">
        <f>$F$9+$F$11*2</f>
        <v>193.2475753</v>
      </c>
      <c r="G18" s="24">
        <f t="shared" si="3"/>
        <v>0.95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>
        <f>IFERROR(__xludf.DUMMYFUNCTION("""COMPUTED_VALUE"""),178.0)</f>
        <v>178</v>
      </c>
      <c r="B19" s="18">
        <v>1.4805585071782716</v>
      </c>
      <c r="C19" s="2"/>
      <c r="D19" s="22" t="s">
        <v>205</v>
      </c>
      <c r="E19" s="23">
        <f>$F$9-$F$11*3</f>
        <v>46.4786371</v>
      </c>
      <c r="F19" s="23">
        <f>$F$9+$F$11*3</f>
        <v>222.6013629</v>
      </c>
      <c r="G19" s="24">
        <f t="shared" si="3"/>
        <v>0.99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>
        <f>IFERROR(__xludf.DUMMYFUNCTION("""COMPUTED_VALUE"""),142.0)</f>
        <v>142</v>
      </c>
      <c r="B20" s="18">
        <v>0.2541409678681527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f>IFERROR(__xludf.DUMMYFUNCTION("""COMPUTED_VALUE"""),178.0)</f>
        <v>178</v>
      </c>
      <c r="B21" s="18">
        <v>1.4805585071782716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>
        <f>IFERROR(__xludf.DUMMYFUNCTION("""COMPUTED_VALUE"""),160.0)</f>
        <v>160</v>
      </c>
      <c r="B22" s="18">
        <v>0.8673497375232122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>
        <f>IFERROR(__xludf.DUMMYFUNCTION("""COMPUTED_VALUE"""),179.0)</f>
        <v>179</v>
      </c>
      <c r="B23" s="18">
        <v>1.5146256610479971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>
        <f>IFERROR(__xludf.DUMMYFUNCTION("""COMPUTED_VALUE"""),136.0)</f>
        <v>136</v>
      </c>
      <c r="B24" s="18">
        <v>0.049738044649799536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>
        <f>IFERROR(__xludf.DUMMYFUNCTION("""COMPUTED_VALUE"""),146.0)</f>
        <v>146</v>
      </c>
      <c r="B25" s="18">
        <v>0.3904095833470548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>
        <f>IFERROR(__xludf.DUMMYFUNCTION("""COMPUTED_VALUE"""),124.0)</f>
        <v>124</v>
      </c>
      <c r="B26" s="18">
        <v>-0.3590678017869068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f>IFERROR(__xludf.DUMMYFUNCTION("""COMPUTED_VALUE"""),133.0)</f>
        <v>133</v>
      </c>
      <c r="B27" s="18">
        <v>-0.052463416959377035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f>IFERROR(__xludf.DUMMYFUNCTION("""COMPUTED_VALUE"""),132.0)</f>
        <v>132</v>
      </c>
      <c r="B28" s="18">
        <v>-0.08653057082910257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>
        <f>IFERROR(__xludf.DUMMYFUNCTION("""COMPUTED_VALUE"""),169.0)</f>
        <v>169</v>
      </c>
      <c r="B29" s="18">
        <v>1.173954122350742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f>IFERROR(__xludf.DUMMYFUNCTION("""COMPUTED_VALUE"""),130.0)</f>
        <v>130</v>
      </c>
      <c r="B30" s="18">
        <v>-0.15466487856855363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f>IFERROR(__xludf.DUMMYFUNCTION("""COMPUTED_VALUE"""),125.0)</f>
        <v>125</v>
      </c>
      <c r="B31" s="18">
        <v>-0.32500064791718125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f>IFERROR(__xludf.DUMMYFUNCTION("""COMPUTED_VALUE"""),169.0)</f>
        <v>169</v>
      </c>
      <c r="B32" s="18">
        <v>1.173954122350742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f>IFERROR(__xludf.DUMMYFUNCTION("""COMPUTED_VALUE"""),189.0)</f>
        <v>189</v>
      </c>
      <c r="B33" s="18">
        <v>1.8552971997452523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f>IFERROR(__xludf.DUMMYFUNCTION("""COMPUTED_VALUE"""),116.0)</f>
        <v>116</v>
      </c>
      <c r="B34" s="18">
        <v>-0.631605032744711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f>IFERROR(__xludf.DUMMYFUNCTION("""COMPUTED_VALUE"""),127.0)</f>
        <v>127</v>
      </c>
      <c r="B35" s="18">
        <v>-0.2568663401777302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f>IFERROR(__xludf.DUMMYFUNCTION("""COMPUTED_VALUE"""),118.0)</f>
        <v>118</v>
      </c>
      <c r="B36" s="18">
        <v>-0.56347072500526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f>IFERROR(__xludf.DUMMYFUNCTION("""COMPUTED_VALUE"""),121.0)</f>
        <v>121</v>
      </c>
      <c r="B37" s="18">
        <v>-0.4612692633960833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f>IFERROR(__xludf.DUMMYFUNCTION("""COMPUTED_VALUE"""),133.0)</f>
        <v>133</v>
      </c>
      <c r="B38" s="18">
        <v>-0.052463416959377035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f>IFERROR(__xludf.DUMMYFUNCTION("""COMPUTED_VALUE"""),207.0)</f>
        <v>207</v>
      </c>
      <c r="B39" s="18">
        <v>2.468505969400312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f>IFERROR(__xludf.DUMMYFUNCTION("""COMPUTED_VALUE"""),130.0)</f>
        <v>130</v>
      </c>
      <c r="B40" s="18">
        <v>-0.15466487856855363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>
        <f>IFERROR(__xludf.DUMMYFUNCTION("""COMPUTED_VALUE"""),122.0)</f>
        <v>122</v>
      </c>
      <c r="B41" s="18">
        <v>-0.42720210952635784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f>IFERROR(__xludf.DUMMYFUNCTION("""COMPUTED_VALUE"""),106.0)</f>
        <v>106</v>
      </c>
      <c r="B42" s="18">
        <v>-0.9722765714419662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f>IFERROR(__xludf.DUMMYFUNCTION("""COMPUTED_VALUE"""),112.0)</f>
        <v>112</v>
      </c>
      <c r="B43" s="18">
        <v>-0.767873648223613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f>IFERROR(__xludf.DUMMYFUNCTION("""COMPUTED_VALUE"""),130.0)</f>
        <v>130</v>
      </c>
      <c r="B44" s="18">
        <v>-0.15466487856855363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f>IFERROR(__xludf.DUMMYFUNCTION("""COMPUTED_VALUE"""),151.0)</f>
        <v>151</v>
      </c>
      <c r="B45" s="18">
        <v>0.5607453526956824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>
        <f>IFERROR(__xludf.DUMMYFUNCTION("""COMPUTED_VALUE"""),150.0)</f>
        <v>150</v>
      </c>
      <c r="B46" s="18">
        <v>0.5266781988259569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f>IFERROR(__xludf.DUMMYFUNCTION("""COMPUTED_VALUE"""),155.0)</f>
        <v>155</v>
      </c>
      <c r="B47" s="18">
        <v>0.6970139681745845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f>IFERROR(__xludf.DUMMYFUNCTION("""COMPUTED_VALUE"""),119.0)</f>
        <v>119</v>
      </c>
      <c r="B48" s="18">
        <v>-0.5294035711355344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>
        <f>IFERROR(__xludf.DUMMYFUNCTION("""COMPUTED_VALUE"""),106.0)</f>
        <v>106</v>
      </c>
      <c r="B49" s="18">
        <v>-0.9722765714419662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f>IFERROR(__xludf.DUMMYFUNCTION("""COMPUTED_VALUE"""),110.0)</f>
        <v>110</v>
      </c>
      <c r="B50" s="18">
        <v>-0.8360079559630641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>
        <f>IFERROR(__xludf.DUMMYFUNCTION("""COMPUTED_VALUE"""),88.0)</f>
        <v>88</v>
      </c>
      <c r="B51" s="18">
        <v>-1.5854853410970258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>
        <f>IFERROR(__xludf.DUMMYFUNCTION("""COMPUTED_VALUE"""),137.0)</f>
        <v>137</v>
      </c>
      <c r="B52" s="18">
        <v>0.08380519851952506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>
        <f>IFERROR(__xludf.DUMMYFUNCTION("""COMPUTED_VALUE"""),155.0)</f>
        <v>155</v>
      </c>
      <c r="B53" s="18">
        <v>0.6970139681745845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>
        <f>IFERROR(__xludf.DUMMYFUNCTION("""COMPUTED_VALUE"""),89.0)</f>
        <v>89</v>
      </c>
      <c r="B54" s="18">
        <v>-1.5514181872273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>
        <f>IFERROR(__xludf.DUMMYFUNCTION("""COMPUTED_VALUE"""),116.0)</f>
        <v>116</v>
      </c>
      <c r="B55" s="18">
        <v>-0.631605032744711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>
        <f>IFERROR(__xludf.DUMMYFUNCTION("""COMPUTED_VALUE"""),122.0)</f>
        <v>122</v>
      </c>
      <c r="B56" s="18">
        <v>-0.42720210952635784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>
        <f>IFERROR(__xludf.DUMMYFUNCTION("""COMPUTED_VALUE"""),165.0)</f>
        <v>165</v>
      </c>
      <c r="B57" s="18">
        <v>1.0376855068718398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>
        <f>IFERROR(__xludf.DUMMYFUNCTION("""COMPUTED_VALUE"""),109.0)</f>
        <v>109</v>
      </c>
      <c r="B58" s="18">
        <v>-0.8700751098327897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>
        <f>IFERROR(__xludf.DUMMYFUNCTION("""COMPUTED_VALUE"""),102.0)</f>
        <v>102</v>
      </c>
      <c r="B59" s="18">
        <v>-1.1085451869208682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>
        <f>IFERROR(__xludf.DUMMYFUNCTION("""COMPUTED_VALUE"""),87.0)</f>
        <v>87</v>
      </c>
      <c r="B60" s="18">
        <v>-1.6195524949667512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>
        <f>IFERROR(__xludf.DUMMYFUNCTION("""COMPUTED_VALUE"""),87.0)</f>
        <v>87</v>
      </c>
      <c r="B61" s="18">
        <v>-1.6195524949667512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>
        <f>IFERROR(__xludf.DUMMYFUNCTION("""COMPUTED_VALUE"""),126.0)</f>
        <v>126</v>
      </c>
      <c r="B62" s="18">
        <v>-0.2909334940474557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>
        <f>IFERROR(__xludf.DUMMYFUNCTION("""COMPUTED_VALUE"""),125.0)</f>
        <v>125</v>
      </c>
      <c r="B63" s="18">
        <v>-0.32500064791718125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>
        <f>IFERROR(__xludf.DUMMYFUNCTION("""COMPUTED_VALUE"""),106.0)</f>
        <v>106</v>
      </c>
      <c r="B64" s="18">
        <v>-0.9722765714419662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>
        <f>IFERROR(__xludf.DUMMYFUNCTION("""COMPUTED_VALUE"""),161.0)</f>
        <v>161</v>
      </c>
      <c r="B65" s="18">
        <v>0.9014168913929377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>
        <f>IFERROR(__xludf.DUMMYFUNCTION("""COMPUTED_VALUE"""),117.0)</f>
        <v>117</v>
      </c>
      <c r="B66" s="18">
        <v>-0.5975378788749854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>
        <f>IFERROR(__xludf.DUMMYFUNCTION("""COMPUTED_VALUE"""),181.0)</f>
        <v>181</v>
      </c>
      <c r="B67" s="18">
        <v>1.5827599687874483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>
        <f>IFERROR(__xludf.DUMMYFUNCTION("""COMPUTED_VALUE"""),149.0)</f>
        <v>149</v>
      </c>
      <c r="B68" s="18">
        <v>0.49261104495623137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>
        <f>IFERROR(__xludf.DUMMYFUNCTION("""COMPUTED_VALUE"""),105.0)</f>
        <v>105</v>
      </c>
      <c r="B69" s="18">
        <v>-1.0063437253116918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>
        <f>IFERROR(__xludf.DUMMYFUNCTION("""COMPUTED_VALUE"""),165.0)</f>
        <v>165</v>
      </c>
      <c r="B70" s="18">
        <v>1.0376855068718398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>
        <f>IFERROR(__xludf.DUMMYFUNCTION("""COMPUTED_VALUE"""),164.0)</f>
        <v>164</v>
      </c>
      <c r="B71" s="18">
        <v>1.0036183530021143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>
        <f>IFERROR(__xludf.DUMMYFUNCTION("""COMPUTED_VALUE"""),170.0)</f>
        <v>170</v>
      </c>
      <c r="B72" s="18">
        <v>1.2080212762204674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>
        <f>IFERROR(__xludf.DUMMYFUNCTION("""COMPUTED_VALUE"""),165.0)</f>
        <v>165</v>
      </c>
      <c r="B73" s="18">
        <v>1.0376855068718398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>
        <f>IFERROR(__xludf.DUMMYFUNCTION("""COMPUTED_VALUE"""),98.0)</f>
        <v>98</v>
      </c>
      <c r="B74" s="18">
        <v>-1.2448138023997704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>
        <f>IFERROR(__xludf.DUMMYFUNCTION("""COMPUTED_VALUE"""),137.0)</f>
        <v>137</v>
      </c>
      <c r="B75" s="18">
        <v>0.08380519851952506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>
        <f>IFERROR(__xludf.DUMMYFUNCTION("""COMPUTED_VALUE"""),120.0)</f>
        <v>120</v>
      </c>
      <c r="B76" s="18">
        <v>-0.49533641726580885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>
        <f>IFERROR(__xludf.DUMMYFUNCTION("""COMPUTED_VALUE"""),113.0)</f>
        <v>113</v>
      </c>
      <c r="B77" s="18">
        <v>-0.7338064943538876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>
        <f>IFERROR(__xludf.DUMMYFUNCTION("""COMPUTED_VALUE"""),134.0)</f>
        <v>134</v>
      </c>
      <c r="B78" s="18">
        <v>-0.01839626308965151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>
        <f>IFERROR(__xludf.DUMMYFUNCTION("""COMPUTED_VALUE"""),229.0)</f>
        <v>229</v>
      </c>
      <c r="B79" s="18">
        <v>3.2179833545342733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>
        <f>IFERROR(__xludf.DUMMYFUNCTION("""COMPUTED_VALUE"""),115.0)</f>
        <v>115</v>
      </c>
      <c r="B80" s="18">
        <v>-0.6656721866144365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>
        <f>IFERROR(__xludf.DUMMYFUNCTION("""COMPUTED_VALUE"""),146.0)</f>
        <v>146</v>
      </c>
      <c r="B81" s="18">
        <v>0.3904095833470548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>
        <f>IFERROR(__xludf.DUMMYFUNCTION("""COMPUTED_VALUE"""),147.0)</f>
        <v>147</v>
      </c>
      <c r="B82" s="18">
        <v>0.4244767372167803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>
        <f>IFERROR(__xludf.DUMMYFUNCTION("""COMPUTED_VALUE"""),117.0)</f>
        <v>117</v>
      </c>
      <c r="B83" s="18">
        <v>-0.5975378788749854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>
        <f>IFERROR(__xludf.DUMMYFUNCTION("""COMPUTED_VALUE"""),143.0)</f>
        <v>143</v>
      </c>
      <c r="B84" s="18">
        <v>0.28820812173787824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>
        <f>IFERROR(__xludf.DUMMYFUNCTION("""COMPUTED_VALUE"""),95.0)</f>
        <v>95</v>
      </c>
      <c r="B85" s="18">
        <v>-1.347015264008947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>
        <f>IFERROR(__xludf.DUMMYFUNCTION("""COMPUTED_VALUE"""),116.0)</f>
        <v>116</v>
      </c>
      <c r="B86" s="18">
        <v>-0.631605032744711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>
        <f>IFERROR(__xludf.DUMMYFUNCTION("""COMPUTED_VALUE"""),88.0)</f>
        <v>88</v>
      </c>
      <c r="B87" s="18">
        <v>-1.5854853410970258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>
        <f>IFERROR(__xludf.DUMMYFUNCTION("""COMPUTED_VALUE"""),112.0)</f>
        <v>112</v>
      </c>
      <c r="B88" s="18">
        <v>-0.767873648223613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>
        <f>IFERROR(__xludf.DUMMYFUNCTION("""COMPUTED_VALUE"""),110.0)</f>
        <v>110</v>
      </c>
      <c r="B89" s="18">
        <v>-0.8360079559630641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>
        <f>IFERROR(__xludf.DUMMYFUNCTION("""COMPUTED_VALUE"""),125.0)</f>
        <v>125</v>
      </c>
      <c r="B90" s="18">
        <v>-0.32500064791718125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>
        <f>IFERROR(__xludf.DUMMYFUNCTION("""COMPUTED_VALUE"""),119.0)</f>
        <v>119</v>
      </c>
      <c r="B91" s="18">
        <v>-0.5294035711355344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>
        <f>IFERROR(__xludf.DUMMYFUNCTION("""COMPUTED_VALUE"""),138.0)</f>
        <v>138</v>
      </c>
      <c r="B92" s="18">
        <v>0.11787235238925059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>
        <f>IFERROR(__xludf.DUMMYFUNCTION("""COMPUTED_VALUE"""),104.0)</f>
        <v>104</v>
      </c>
      <c r="B93" s="18">
        <v>-1.0404108791814173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>
        <f>IFERROR(__xludf.DUMMYFUNCTION("""COMPUTED_VALUE"""),139.0)</f>
        <v>139</v>
      </c>
      <c r="B94" s="18">
        <v>0.15193950625897612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>
        <f>IFERROR(__xludf.DUMMYFUNCTION("""COMPUTED_VALUE"""),160.0)</f>
        <v>160</v>
      </c>
      <c r="B95" s="18">
        <v>0.8673497375232122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>
        <f>IFERROR(__xludf.DUMMYFUNCTION("""COMPUTED_VALUE"""),115.0)</f>
        <v>115</v>
      </c>
      <c r="B96" s="18">
        <v>-0.6656721866144365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>
        <f>IFERROR(__xludf.DUMMYFUNCTION("""COMPUTED_VALUE"""),123.0)</f>
        <v>123</v>
      </c>
      <c r="B97" s="18">
        <v>-0.3931349556566323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>
        <f>IFERROR(__xludf.DUMMYFUNCTION("""COMPUTED_VALUE"""),131.0)</f>
        <v>131</v>
      </c>
      <c r="B98" s="18">
        <v>-0.1205977246988281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>
        <f>IFERROR(__xludf.DUMMYFUNCTION("""COMPUTED_VALUE"""),132.0)</f>
        <v>132</v>
      </c>
      <c r="B99" s="18">
        <v>-0.08653057082910257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>
        <f>IFERROR(__xludf.DUMMYFUNCTION("""COMPUTED_VALUE"""),112.0)</f>
        <v>112</v>
      </c>
      <c r="B100" s="18">
        <v>-0.767873648223613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>
        <f>IFERROR(__xludf.DUMMYFUNCTION("""COMPUTED_VALUE"""),103.0)</f>
        <v>103</v>
      </c>
      <c r="B101" s="18">
        <v>-1.0744780330511428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>
        <f>IFERROR(__xludf.DUMMYFUNCTION("""COMPUTED_VALUE"""),153.0)</f>
        <v>153</v>
      </c>
      <c r="B102" s="18">
        <v>0.6288796604351334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>
        <f>IFERROR(__xludf.DUMMYFUNCTION("""COMPUTED_VALUE"""),108.0)</f>
        <v>108</v>
      </c>
      <c r="B103" s="18">
        <v>-0.9041422637025152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>
        <f>IFERROR(__xludf.DUMMYFUNCTION("""COMPUTED_VALUE"""),122.0)</f>
        <v>122</v>
      </c>
      <c r="B104" s="18">
        <v>-0.42720210952635784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>
        <f>IFERROR(__xludf.DUMMYFUNCTION("""COMPUTED_VALUE"""),102.0)</f>
        <v>102</v>
      </c>
      <c r="B105" s="18">
        <v>-1.1085451869208682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>
        <f>IFERROR(__xludf.DUMMYFUNCTION("""COMPUTED_VALUE"""),102.0)</f>
        <v>102</v>
      </c>
      <c r="B106" s="18">
        <v>-1.1085451869208682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>
        <f>IFERROR(__xludf.DUMMYFUNCTION("""COMPUTED_VALUE"""),122.0)</f>
        <v>122</v>
      </c>
      <c r="B107" s="18">
        <v>-0.42720210952635784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>
        <f>IFERROR(__xludf.DUMMYFUNCTION("""COMPUTED_VALUE"""),126.0)</f>
        <v>126</v>
      </c>
      <c r="B108" s="18">
        <v>-0.2909334940474557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2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1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1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1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1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1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1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1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1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1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1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1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1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1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1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1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1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1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1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1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1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1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1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1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1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1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1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1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1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1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1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1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1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1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1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1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1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1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1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1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1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1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1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1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1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1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1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1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1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1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1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1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1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1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1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1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1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1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1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1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1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1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1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1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1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1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1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1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1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1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1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1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1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1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1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1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1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1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1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1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1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1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1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1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1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1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1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1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1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1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1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1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1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1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1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1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1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1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1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1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1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1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1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1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1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1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1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1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1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1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1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1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1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1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1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1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1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1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1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1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1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1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1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1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1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1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1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1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1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1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1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1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1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1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1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1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1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1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1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1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1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1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1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1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1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1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1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1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1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1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1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1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1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1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1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1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1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1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1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1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1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1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1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1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1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1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1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1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1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1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1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1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1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1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1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1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1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1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1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1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1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1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1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1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1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1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1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1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1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1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1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1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1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1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1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1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1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1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1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1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1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1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1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1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1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1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1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1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1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1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1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1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1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1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1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1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1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1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1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1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1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1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1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1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1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1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1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1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1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1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1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1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1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1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1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1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1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1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1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1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1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1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1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1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1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1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1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1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1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1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1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1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1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1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1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1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1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1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1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1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1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1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1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1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1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1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1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1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1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1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1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1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1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1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1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1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1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1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1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1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1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1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1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1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1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1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1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1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1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1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1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1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1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1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1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1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1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1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1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1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1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1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1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1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1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1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1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1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1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1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1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1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1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1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1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1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1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1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1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1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1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1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1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1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1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1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1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1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1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1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1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1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1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1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1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1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1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1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1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1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1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1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1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1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1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1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1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1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1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1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1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1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1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1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1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1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1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1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1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1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1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1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1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1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1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1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1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1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1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1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1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1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1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1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1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1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1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1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1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1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1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1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1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1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1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1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1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1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1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1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1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1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1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1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1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1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1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1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1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1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1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1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1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1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1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1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1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1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1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1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1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1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1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1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1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1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1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1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1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1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1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1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1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1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1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1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1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1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1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1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1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1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1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1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1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1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1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1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1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1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1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1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1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1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1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1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1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1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1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1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1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1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1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1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1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1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1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1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1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1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1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1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1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1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1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1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1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1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1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1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1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1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1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1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1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1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1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1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1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1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1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1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1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1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1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1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1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1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1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1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1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1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1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1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1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1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1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1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1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1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1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1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1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1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1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1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1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1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1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1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1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1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1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1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1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1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1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1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1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1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1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1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1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1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1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1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1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1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1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1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1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1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1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1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1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1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1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1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1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1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1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1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1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1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1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1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1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1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1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1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1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1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1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1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1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1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1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1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1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1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1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1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1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1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1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1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1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1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1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1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1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1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1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1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1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1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1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1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1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1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1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1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1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1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1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1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1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1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1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1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1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1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1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1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1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1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1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1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1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1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1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1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1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1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1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1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1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1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1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1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1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1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1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1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1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1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1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1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1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1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1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1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1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1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1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1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1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1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1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1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1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1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1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1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1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1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1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1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1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1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1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1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1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1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1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1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1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1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1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1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1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1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1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1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1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1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1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1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1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1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1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1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1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1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1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1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1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1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1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1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1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1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1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1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1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1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1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1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1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1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1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1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1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1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1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1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1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1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1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1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1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1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1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1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1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1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1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1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1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1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1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1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1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1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1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1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1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1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1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1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1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1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1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1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1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1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1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1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1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1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1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1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1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1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1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1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1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1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1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1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1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1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1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1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1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1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1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1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1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1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1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1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1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1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1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1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1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1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1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1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1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1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1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1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1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1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1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1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1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1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1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1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1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1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1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1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1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1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1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1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1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1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1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1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1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1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1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1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1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1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1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1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1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1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1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1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1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1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1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1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1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1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1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1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1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1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1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1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1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1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1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1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1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1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1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1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2"/>
      <c r="B984" s="1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2"/>
      <c r="B985" s="1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2"/>
      <c r="B986" s="1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2"/>
      <c r="B987" s="1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2"/>
      <c r="B988" s="1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2"/>
      <c r="B989" s="1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2"/>
      <c r="B990" s="1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2"/>
      <c r="B991" s="1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2"/>
      <c r="B992" s="1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2"/>
      <c r="B993" s="1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2"/>
      <c r="B994" s="1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2"/>
      <c r="B995" s="1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2"/>
      <c r="B996" s="1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2"/>
      <c r="B997" s="1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2"/>
      <c r="B998" s="1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2"/>
      <c r="B999" s="1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2"/>
      <c r="B1000" s="1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9:B109">
    <cfRule type="cellIs" dxfId="0" priority="1" operator="greaterThan">
      <formula>0</formula>
    </cfRule>
  </conditionalFormatting>
  <conditionalFormatting sqref="B9:B109">
    <cfRule type="cellIs" dxfId="1" priority="2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206</v>
      </c>
      <c r="B1" s="27" t="s">
        <v>207</v>
      </c>
      <c r="C1" s="27" t="s">
        <v>208</v>
      </c>
      <c r="D1" s="2"/>
      <c r="E1" s="1" t="s">
        <v>209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8">
        <v>-4.0</v>
      </c>
      <c r="B2" s="29">
        <f>(1/SQRT(2*PI()) ) * EXP(- (A2^2)/2 )</f>
        <v>0.0001338302258</v>
      </c>
      <c r="C2" s="29">
        <f t="array" ref="C2:C42">PHI(A2:A42)</f>
        <v>0.0001338302258</v>
      </c>
      <c r="D2" s="2"/>
      <c r="E2" s="30" t="str">
        <f>FORMULATEXT(B2)</f>
        <v>=(1/SQRT(2*PI()) ) * EXP(- (A2^2)/2 )</v>
      </c>
      <c r="F2" s="30"/>
      <c r="G2" s="30"/>
      <c r="H2" s="3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8">
        <v>-3.8</v>
      </c>
      <c r="B3" s="29">
        <f t="shared" ref="B3:B42" si="1">((1/SQRT(2*PI()) ) * EXP(- (A3^2)/2 ))</f>
        <v>0.0002919469258</v>
      </c>
      <c r="C3" s="29">
        <v>2.9194692579146027E-4</v>
      </c>
      <c r="D3" s="2"/>
      <c r="E3" s="30" t="str">
        <f>FORMULATEXT(C2)</f>
        <v>=ArrayFormula(PHI(A2:A42))</v>
      </c>
      <c r="F3" s="30"/>
      <c r="G3" s="30"/>
      <c r="H3" s="3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8">
        <v>-3.6</v>
      </c>
      <c r="B4" s="29">
        <f t="shared" si="1"/>
        <v>0.0006119019301</v>
      </c>
      <c r="C4" s="29">
        <v>6.119019301137719E-4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8">
        <v>-3.4</v>
      </c>
      <c r="B5" s="29">
        <f t="shared" si="1"/>
        <v>0.001232219168</v>
      </c>
      <c r="C5" s="29">
        <v>0.00123221916847302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8">
        <v>-3.2</v>
      </c>
      <c r="B6" s="29">
        <f t="shared" si="1"/>
        <v>0.002384088201</v>
      </c>
      <c r="C6" s="29">
        <v>0.0023840882014648404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8">
        <v>-3.0</v>
      </c>
      <c r="B7" s="29">
        <f t="shared" si="1"/>
        <v>0.004431848412</v>
      </c>
      <c r="C7" s="29">
        <v>0.0044318484119380075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8">
        <v>-2.8</v>
      </c>
      <c r="B8" s="29">
        <f t="shared" si="1"/>
        <v>0.007915451583</v>
      </c>
      <c r="C8" s="29">
        <v>0.007915451582979969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8">
        <v>-2.6</v>
      </c>
      <c r="B9" s="29">
        <f t="shared" si="1"/>
        <v>0.01358296923</v>
      </c>
      <c r="C9" s="29">
        <v>0.013582969233685613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8">
        <v>-2.4</v>
      </c>
      <c r="B10" s="29">
        <f t="shared" si="1"/>
        <v>0.02239453029</v>
      </c>
      <c r="C10" s="29">
        <v>0.0223945302948429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8">
        <v>-2.2</v>
      </c>
      <c r="B11" s="29">
        <f t="shared" si="1"/>
        <v>0.03547459285</v>
      </c>
      <c r="C11" s="29">
        <v>0.035474592846231424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8">
        <v>-2.0</v>
      </c>
      <c r="B12" s="29">
        <f t="shared" si="1"/>
        <v>0.05399096651</v>
      </c>
      <c r="C12" s="29">
        <v>0.05399096651318806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8">
        <v>-1.8</v>
      </c>
      <c r="B13" s="29">
        <f t="shared" si="1"/>
        <v>0.0789501583</v>
      </c>
      <c r="C13" s="29">
        <v>0.07895015830089415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8">
        <v>-1.6</v>
      </c>
      <c r="B14" s="29">
        <f t="shared" si="1"/>
        <v>0.1109208347</v>
      </c>
      <c r="C14" s="29">
        <v>0.11092083467945554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8">
        <v>-1.4</v>
      </c>
      <c r="B15" s="29">
        <f t="shared" si="1"/>
        <v>0.1497274656</v>
      </c>
      <c r="C15" s="29">
        <v>0.14972746563574488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8">
        <v>-1.2</v>
      </c>
      <c r="B16" s="29">
        <f t="shared" si="1"/>
        <v>0.194186055</v>
      </c>
      <c r="C16" s="29">
        <v>0.19418605498321295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8">
        <v>-1.0</v>
      </c>
      <c r="B17" s="29">
        <f t="shared" si="1"/>
        <v>0.2419707245</v>
      </c>
      <c r="C17" s="29">
        <v>0.24197072451914337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8">
        <v>-0.8</v>
      </c>
      <c r="B18" s="29">
        <f t="shared" si="1"/>
        <v>0.2896915528</v>
      </c>
      <c r="C18" s="29">
        <v>0.28969155276148273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8">
        <v>-0.6</v>
      </c>
      <c r="B19" s="29">
        <f t="shared" si="1"/>
        <v>0.3332246029</v>
      </c>
      <c r="C19" s="29">
        <v>0.33322460289179967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8">
        <v>-0.4</v>
      </c>
      <c r="B20" s="29">
        <f t="shared" si="1"/>
        <v>0.3682701403</v>
      </c>
      <c r="C20" s="29">
        <v>0.36827014030332333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8">
        <v>-0.2</v>
      </c>
      <c r="B21" s="29">
        <f t="shared" si="1"/>
        <v>0.391042694</v>
      </c>
      <c r="C21" s="29">
        <v>0.3910426939754559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8">
        <v>0.0</v>
      </c>
      <c r="B22" s="29">
        <f t="shared" si="1"/>
        <v>0.3989422804</v>
      </c>
      <c r="C22" s="29">
        <v>0.3989422804014327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8">
        <v>0.2</v>
      </c>
      <c r="B23" s="29">
        <f t="shared" si="1"/>
        <v>0.391042694</v>
      </c>
      <c r="C23" s="29">
        <v>0.3910426939754559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8">
        <v>0.4</v>
      </c>
      <c r="B24" s="29">
        <f t="shared" si="1"/>
        <v>0.3682701403</v>
      </c>
      <c r="C24" s="29">
        <v>0.36827014030332333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8">
        <v>0.600000000000001</v>
      </c>
      <c r="B25" s="29">
        <f t="shared" si="1"/>
        <v>0.3332246029</v>
      </c>
      <c r="C25" s="29">
        <v>0.33322460289179945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8">
        <v>0.800000000000001</v>
      </c>
      <c r="B26" s="29">
        <f t="shared" si="1"/>
        <v>0.2896915528</v>
      </c>
      <c r="C26" s="29">
        <v>0.2896915527614825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8">
        <v>1.0</v>
      </c>
      <c r="B27" s="29">
        <f t="shared" si="1"/>
        <v>0.2419707245</v>
      </c>
      <c r="C27" s="29">
        <v>0.24197072451914337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8">
        <v>1.2</v>
      </c>
      <c r="B28" s="29">
        <f t="shared" si="1"/>
        <v>0.194186055</v>
      </c>
      <c r="C28" s="29">
        <v>0.19418605498321295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8">
        <v>1.4</v>
      </c>
      <c r="B29" s="29">
        <f t="shared" si="1"/>
        <v>0.1497274656</v>
      </c>
      <c r="C29" s="29">
        <v>0.14972746563574488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8">
        <v>1.6</v>
      </c>
      <c r="B30" s="29">
        <f t="shared" si="1"/>
        <v>0.1109208347</v>
      </c>
      <c r="C30" s="29">
        <v>0.11092083467945554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8">
        <v>1.8</v>
      </c>
      <c r="B31" s="29">
        <f t="shared" si="1"/>
        <v>0.0789501583</v>
      </c>
      <c r="C31" s="29">
        <v>0.07895015830089415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8">
        <v>2.0</v>
      </c>
      <c r="B32" s="29">
        <f t="shared" si="1"/>
        <v>0.05399096651</v>
      </c>
      <c r="C32" s="29">
        <v>0.05399096651318806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8">
        <v>2.2</v>
      </c>
      <c r="B33" s="29">
        <f t="shared" si="1"/>
        <v>0.03547459285</v>
      </c>
      <c r="C33" s="29">
        <v>0.035474592846231424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8">
        <v>2.4</v>
      </c>
      <c r="B34" s="29">
        <f t="shared" si="1"/>
        <v>0.02239453029</v>
      </c>
      <c r="C34" s="29">
        <v>0.0223945302948429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8">
        <v>2.6</v>
      </c>
      <c r="B35" s="29">
        <f t="shared" si="1"/>
        <v>0.01358296923</v>
      </c>
      <c r="C35" s="29">
        <v>0.013582969233685613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8">
        <v>2.8</v>
      </c>
      <c r="B36" s="29">
        <f t="shared" si="1"/>
        <v>0.007915451583</v>
      </c>
      <c r="C36" s="29">
        <v>0.007915451582979969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8">
        <v>3.0</v>
      </c>
      <c r="B37" s="29">
        <f t="shared" si="1"/>
        <v>0.004431848412</v>
      </c>
      <c r="C37" s="29">
        <v>0.0044318484119380075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8">
        <v>3.2</v>
      </c>
      <c r="B38" s="29">
        <f t="shared" si="1"/>
        <v>0.002384088201</v>
      </c>
      <c r="C38" s="29">
        <v>0.0023840882014648404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8">
        <v>3.4</v>
      </c>
      <c r="B39" s="29">
        <f t="shared" si="1"/>
        <v>0.001232219168</v>
      </c>
      <c r="C39" s="29">
        <v>0.00123221916847302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8">
        <v>3.6</v>
      </c>
      <c r="B40" s="29">
        <f t="shared" si="1"/>
        <v>0.0006119019301</v>
      </c>
      <c r="C40" s="29">
        <v>6.119019301137719E-4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8">
        <v>3.8</v>
      </c>
      <c r="B41" s="29">
        <f t="shared" si="1"/>
        <v>0.0002919469258</v>
      </c>
      <c r="C41" s="29">
        <v>2.9194692579146027E-4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8">
        <v>4.0</v>
      </c>
      <c r="B42" s="29">
        <f t="shared" si="1"/>
        <v>0.0001338302258</v>
      </c>
      <c r="C42" s="29">
        <v>1.3383022576488537E-4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8"/>
      <c r="B43" s="3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8"/>
      <c r="B44" s="3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2"/>
      <c r="B45" s="3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2"/>
      <c r="B46" s="3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2"/>
      <c r="B47" s="3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2"/>
      <c r="B48" s="3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2"/>
      <c r="B49" s="3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2"/>
      <c r="B50" s="3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2"/>
      <c r="B51" s="3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2"/>
      <c r="B52" s="3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2"/>
      <c r="B53" s="3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2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2"/>
      <c r="B55" s="3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2"/>
      <c r="B56" s="3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2"/>
      <c r="B57" s="3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2"/>
      <c r="B58" s="3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2"/>
      <c r="B59" s="3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2"/>
      <c r="B60" s="3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2"/>
      <c r="B61" s="3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2"/>
      <c r="B62" s="3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2"/>
      <c r="B63" s="3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2"/>
      <c r="B64" s="3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2"/>
      <c r="B65" s="3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2"/>
      <c r="B66" s="3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2"/>
      <c r="B67" s="3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2"/>
      <c r="B68" s="3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2"/>
      <c r="B69" s="3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2"/>
      <c r="B70" s="3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2"/>
      <c r="B71" s="3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2"/>
      <c r="B72" s="3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2"/>
      <c r="B73" s="3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2"/>
      <c r="B74" s="3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2"/>
      <c r="B75" s="3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2"/>
      <c r="B76" s="3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2"/>
      <c r="B77" s="3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2"/>
      <c r="B78" s="3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2"/>
      <c r="B79" s="3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2"/>
      <c r="B80" s="3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2"/>
      <c r="B81" s="3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2"/>
      <c r="B82" s="3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2"/>
      <c r="B83" s="3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2"/>
      <c r="B84" s="3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2"/>
      <c r="B85" s="3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2"/>
      <c r="B86" s="3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2"/>
      <c r="B87" s="3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2"/>
      <c r="B88" s="3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2"/>
      <c r="B89" s="3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2"/>
      <c r="B90" s="3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2"/>
      <c r="B91" s="3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2"/>
      <c r="B92" s="3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2"/>
      <c r="B93" s="3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2"/>
      <c r="B94" s="3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2"/>
      <c r="B95" s="3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2"/>
      <c r="B96" s="3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2"/>
      <c r="B97" s="3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2"/>
      <c r="B98" s="3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2"/>
      <c r="B99" s="3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2"/>
      <c r="B100" s="3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2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2"/>
      <c r="B102" s="3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2"/>
      <c r="B103" s="3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2"/>
      <c r="B104" s="3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2"/>
      <c r="B105" s="3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2"/>
      <c r="B106" s="3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2"/>
      <c r="B107" s="3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2"/>
      <c r="B108" s="3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2"/>
      <c r="B109" s="3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2"/>
      <c r="B110" s="3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2"/>
      <c r="B111" s="3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2"/>
      <c r="B112" s="3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2"/>
      <c r="B113" s="3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2"/>
      <c r="B114" s="3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2"/>
      <c r="B115" s="3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2"/>
      <c r="B116" s="3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2"/>
      <c r="B117" s="3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2"/>
      <c r="B118" s="3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2"/>
      <c r="B119" s="3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2"/>
      <c r="B120" s="3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2"/>
      <c r="B121" s="3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2"/>
      <c r="B122" s="3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2"/>
      <c r="B123" s="3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2"/>
      <c r="B124" s="3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2"/>
      <c r="B125" s="3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2"/>
      <c r="B126" s="3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2"/>
      <c r="B127" s="3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2"/>
      <c r="B128" s="3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2"/>
      <c r="B129" s="3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2"/>
      <c r="B130" s="3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2"/>
      <c r="B131" s="3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2"/>
      <c r="B132" s="3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2"/>
      <c r="B133" s="3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2"/>
      <c r="B134" s="3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2"/>
      <c r="B135" s="3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2"/>
      <c r="B136" s="3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2"/>
      <c r="B137" s="3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2"/>
      <c r="B138" s="3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2"/>
      <c r="B139" s="3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2"/>
      <c r="B140" s="3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2"/>
      <c r="B141" s="3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2"/>
      <c r="B142" s="3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2"/>
      <c r="B143" s="3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2"/>
      <c r="B144" s="3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2"/>
      <c r="B145" s="3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2"/>
      <c r="B146" s="3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2"/>
      <c r="B147" s="3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2"/>
      <c r="B148" s="3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2"/>
      <c r="B149" s="3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2"/>
      <c r="B150" s="3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2"/>
      <c r="B151" s="3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2"/>
      <c r="B152" s="3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2"/>
      <c r="B153" s="3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2"/>
      <c r="B154" s="3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2"/>
      <c r="B155" s="3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2"/>
      <c r="B156" s="3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2"/>
      <c r="B157" s="3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2"/>
      <c r="B158" s="3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2"/>
      <c r="B159" s="3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2"/>
      <c r="B160" s="3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2"/>
      <c r="B161" s="3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2"/>
      <c r="B162" s="3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2"/>
      <c r="B163" s="3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2"/>
      <c r="B164" s="3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2"/>
      <c r="B165" s="3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2"/>
      <c r="B166" s="3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2"/>
      <c r="B167" s="3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2"/>
      <c r="B168" s="3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2"/>
      <c r="B169" s="3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2"/>
      <c r="B170" s="3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2"/>
      <c r="B171" s="3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2"/>
      <c r="B172" s="3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2"/>
      <c r="B173" s="3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2"/>
      <c r="B174" s="3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2"/>
      <c r="B175" s="3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2"/>
      <c r="B176" s="3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2"/>
      <c r="B177" s="3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2"/>
      <c r="B178" s="3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2"/>
      <c r="B179" s="3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2"/>
      <c r="B180" s="3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2"/>
      <c r="B181" s="3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2"/>
      <c r="B182" s="3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2"/>
      <c r="B183" s="3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2"/>
      <c r="B184" s="3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2"/>
      <c r="B185" s="3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2"/>
      <c r="B186" s="3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2"/>
      <c r="B187" s="3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2"/>
      <c r="B188" s="3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2"/>
      <c r="B189" s="3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2"/>
      <c r="B190" s="3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2"/>
      <c r="B191" s="3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2"/>
      <c r="B192" s="3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2"/>
      <c r="B193" s="3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2"/>
      <c r="B194" s="3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2"/>
      <c r="B195" s="3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2"/>
      <c r="B196" s="3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2"/>
      <c r="B197" s="3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2"/>
      <c r="B198" s="3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2"/>
      <c r="B199" s="3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2"/>
      <c r="B200" s="3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2"/>
      <c r="B201" s="3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2"/>
      <c r="B202" s="3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2"/>
      <c r="B203" s="3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2"/>
      <c r="B204" s="3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2"/>
      <c r="B205" s="3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2"/>
      <c r="B206" s="3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2"/>
      <c r="B207" s="3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2"/>
      <c r="B208" s="3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2"/>
      <c r="B209" s="3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2"/>
      <c r="B210" s="3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2"/>
      <c r="B211" s="3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2"/>
      <c r="B212" s="3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2"/>
      <c r="B213" s="3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2"/>
      <c r="B214" s="3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2"/>
      <c r="B215" s="3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2"/>
      <c r="B216" s="3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2"/>
      <c r="B217" s="3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2"/>
      <c r="B218" s="3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2"/>
      <c r="B219" s="3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2"/>
      <c r="B220" s="3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2"/>
      <c r="B221" s="3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2"/>
      <c r="B222" s="3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2"/>
      <c r="B223" s="3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2"/>
      <c r="B224" s="3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2"/>
      <c r="B225" s="3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2"/>
      <c r="B226" s="3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2"/>
      <c r="B227" s="3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2"/>
      <c r="B228" s="3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2"/>
      <c r="B229" s="3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2"/>
      <c r="B230" s="3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2"/>
      <c r="B231" s="3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2"/>
      <c r="B232" s="3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2"/>
      <c r="B233" s="3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2"/>
      <c r="B234" s="3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2"/>
      <c r="B235" s="3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2"/>
      <c r="B236" s="3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2"/>
      <c r="B237" s="3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2"/>
      <c r="B238" s="3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2"/>
      <c r="B239" s="3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2"/>
      <c r="B240" s="3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2"/>
      <c r="B241" s="3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2"/>
      <c r="B242" s="3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2"/>
      <c r="B243" s="3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2"/>
      <c r="B244" s="3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2"/>
      <c r="B245" s="3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2"/>
      <c r="B246" s="3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2"/>
      <c r="B247" s="3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2"/>
      <c r="B248" s="3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2"/>
      <c r="B249" s="3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2"/>
      <c r="B250" s="3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2"/>
      <c r="B251" s="3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2"/>
      <c r="B252" s="3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2"/>
      <c r="B253" s="3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2"/>
      <c r="B254" s="3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2"/>
      <c r="B255" s="3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2"/>
      <c r="B256" s="3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2"/>
      <c r="B257" s="3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2"/>
      <c r="B258" s="3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2"/>
      <c r="B259" s="3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2"/>
      <c r="B260" s="3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2"/>
      <c r="B261" s="3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2"/>
      <c r="B262" s="3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2"/>
      <c r="B263" s="3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2"/>
      <c r="B264" s="3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2"/>
      <c r="B265" s="3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2"/>
      <c r="B266" s="3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2"/>
      <c r="B267" s="3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2"/>
      <c r="B268" s="3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2"/>
      <c r="B269" s="3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2"/>
      <c r="B270" s="3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2"/>
      <c r="B271" s="3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2"/>
      <c r="B272" s="3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2"/>
      <c r="B273" s="3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2"/>
      <c r="B274" s="3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2"/>
      <c r="B275" s="3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2"/>
      <c r="B276" s="3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2"/>
      <c r="B277" s="3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2"/>
      <c r="B278" s="3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2"/>
      <c r="B279" s="3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2"/>
      <c r="B280" s="3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2"/>
      <c r="B281" s="3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2"/>
      <c r="B282" s="3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2"/>
      <c r="B283" s="3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2"/>
      <c r="B284" s="3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2"/>
      <c r="B285" s="3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2"/>
      <c r="B286" s="3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2"/>
      <c r="B287" s="3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2"/>
      <c r="B288" s="3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2"/>
      <c r="B289" s="3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2"/>
      <c r="B290" s="3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2"/>
      <c r="B291" s="3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2"/>
      <c r="B292" s="3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2"/>
      <c r="B293" s="3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2"/>
      <c r="B294" s="3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2"/>
      <c r="B295" s="3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2"/>
      <c r="B296" s="3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2"/>
      <c r="B297" s="3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2"/>
      <c r="B298" s="3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2"/>
      <c r="B299" s="3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2"/>
      <c r="B300" s="3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2"/>
      <c r="B301" s="3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2"/>
      <c r="B302" s="3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2"/>
      <c r="B303" s="3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2"/>
      <c r="B304" s="3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2"/>
      <c r="B305" s="3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2"/>
      <c r="B306" s="3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2"/>
      <c r="B307" s="3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2"/>
      <c r="B308" s="3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2"/>
      <c r="B309" s="3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2"/>
      <c r="B310" s="3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2"/>
      <c r="B311" s="3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2"/>
      <c r="B312" s="3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2"/>
      <c r="B313" s="3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2"/>
      <c r="B314" s="3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2"/>
      <c r="B315" s="3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2"/>
      <c r="B316" s="3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2"/>
      <c r="B317" s="3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2"/>
      <c r="B318" s="3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2"/>
      <c r="B319" s="3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2"/>
      <c r="B320" s="3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2"/>
      <c r="B321" s="3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2"/>
      <c r="B322" s="3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2"/>
      <c r="B323" s="3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2"/>
      <c r="B324" s="3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2"/>
      <c r="B325" s="3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2"/>
      <c r="B326" s="3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2"/>
      <c r="B327" s="3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2"/>
      <c r="B328" s="3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2"/>
      <c r="B329" s="3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2"/>
      <c r="B330" s="3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2"/>
      <c r="B331" s="3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2"/>
      <c r="B332" s="3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2"/>
      <c r="B333" s="3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2"/>
      <c r="B334" s="3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2"/>
      <c r="B335" s="3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2"/>
      <c r="B336" s="3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2"/>
      <c r="B337" s="3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2"/>
      <c r="B338" s="3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2"/>
      <c r="B339" s="3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2"/>
      <c r="B340" s="3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2"/>
      <c r="B341" s="3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2"/>
      <c r="B342" s="3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2"/>
      <c r="B343" s="3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2"/>
      <c r="B344" s="3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2"/>
      <c r="B345" s="3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2"/>
      <c r="B346" s="3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2"/>
      <c r="B347" s="3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2"/>
      <c r="B348" s="3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2"/>
      <c r="B349" s="3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2"/>
      <c r="B350" s="3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2"/>
      <c r="B351" s="3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2"/>
      <c r="B352" s="3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2"/>
      <c r="B353" s="3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2"/>
      <c r="B354" s="3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2"/>
      <c r="B355" s="3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2"/>
      <c r="B356" s="3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2"/>
      <c r="B357" s="3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2"/>
      <c r="B358" s="3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2"/>
      <c r="B359" s="3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2"/>
      <c r="B360" s="3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2"/>
      <c r="B361" s="3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2"/>
      <c r="B362" s="3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2"/>
      <c r="B363" s="3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2"/>
      <c r="B364" s="3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2"/>
      <c r="B365" s="3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2"/>
      <c r="B366" s="3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2"/>
      <c r="B367" s="3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2"/>
      <c r="B368" s="3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2"/>
      <c r="B369" s="3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2"/>
      <c r="B370" s="3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2"/>
      <c r="B371" s="3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2"/>
      <c r="B372" s="3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2"/>
      <c r="B373" s="3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2"/>
      <c r="B374" s="3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2"/>
      <c r="B375" s="3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2"/>
      <c r="B376" s="3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2"/>
      <c r="B377" s="3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2"/>
      <c r="B378" s="3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2"/>
      <c r="B379" s="3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2"/>
      <c r="B380" s="3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2"/>
      <c r="B381" s="3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2"/>
      <c r="B382" s="3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2"/>
      <c r="B383" s="3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2"/>
      <c r="B384" s="3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2"/>
      <c r="B385" s="3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2"/>
      <c r="B386" s="3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2"/>
      <c r="B387" s="3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2"/>
      <c r="B388" s="3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2"/>
      <c r="B389" s="3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2"/>
      <c r="B390" s="3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2"/>
      <c r="B391" s="3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2"/>
      <c r="B392" s="3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2"/>
      <c r="B393" s="3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2"/>
      <c r="B394" s="3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2"/>
      <c r="B395" s="3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2"/>
      <c r="B396" s="3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2"/>
      <c r="B397" s="3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2"/>
      <c r="B398" s="3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2"/>
      <c r="B399" s="3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2"/>
      <c r="B400" s="3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2"/>
      <c r="B401" s="3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2"/>
      <c r="B402" s="3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2"/>
      <c r="B403" s="3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2"/>
      <c r="B404" s="3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2"/>
      <c r="B405" s="3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2"/>
      <c r="B406" s="3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2"/>
      <c r="B407" s="3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2"/>
      <c r="B408" s="3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2"/>
      <c r="B409" s="3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2"/>
      <c r="B410" s="3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2"/>
      <c r="B411" s="3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2"/>
      <c r="B412" s="3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2"/>
      <c r="B413" s="3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2"/>
      <c r="B414" s="3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2"/>
      <c r="B415" s="3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2"/>
      <c r="B416" s="3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2"/>
      <c r="B417" s="3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2"/>
      <c r="B418" s="3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2"/>
      <c r="B419" s="3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2"/>
      <c r="B420" s="3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2"/>
      <c r="B421" s="3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2"/>
      <c r="B422" s="3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2"/>
      <c r="B423" s="3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2"/>
      <c r="B424" s="3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2"/>
      <c r="B425" s="3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2"/>
      <c r="B426" s="3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2"/>
      <c r="B427" s="3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2"/>
      <c r="B428" s="3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2"/>
      <c r="B429" s="3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2"/>
      <c r="B430" s="3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2"/>
      <c r="B431" s="3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2"/>
      <c r="B432" s="3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2"/>
      <c r="B433" s="3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2"/>
      <c r="B434" s="3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2"/>
      <c r="B435" s="3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2"/>
      <c r="B436" s="3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2"/>
      <c r="B437" s="3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2"/>
      <c r="B438" s="3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2"/>
      <c r="B439" s="3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2"/>
      <c r="B440" s="3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2"/>
      <c r="B441" s="3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2"/>
      <c r="B442" s="3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2"/>
      <c r="B443" s="3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2"/>
      <c r="B444" s="3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2"/>
      <c r="B445" s="3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2"/>
      <c r="B446" s="3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2"/>
      <c r="B447" s="3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2"/>
      <c r="B448" s="3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2"/>
      <c r="B449" s="3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2"/>
      <c r="B450" s="3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2"/>
      <c r="B451" s="3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2"/>
      <c r="B452" s="3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2"/>
      <c r="B453" s="3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2"/>
      <c r="B454" s="3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2"/>
      <c r="B455" s="3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2"/>
      <c r="B456" s="3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2"/>
      <c r="B457" s="3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2"/>
      <c r="B458" s="3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2"/>
      <c r="B459" s="3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2"/>
      <c r="B460" s="3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2"/>
      <c r="B461" s="3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2"/>
      <c r="B462" s="3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2"/>
      <c r="B463" s="3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2"/>
      <c r="B464" s="3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2"/>
      <c r="B465" s="3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2"/>
      <c r="B466" s="3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2"/>
      <c r="B467" s="3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2"/>
      <c r="B468" s="3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2"/>
      <c r="B469" s="3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2"/>
      <c r="B470" s="3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2"/>
      <c r="B471" s="3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2"/>
      <c r="B472" s="3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2"/>
      <c r="B473" s="3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2"/>
      <c r="B474" s="3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2"/>
      <c r="B475" s="3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2"/>
      <c r="B476" s="3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2"/>
      <c r="B477" s="3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2"/>
      <c r="B478" s="3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2"/>
      <c r="B479" s="3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2"/>
      <c r="B480" s="3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2"/>
      <c r="B481" s="3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2"/>
      <c r="B482" s="3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2"/>
      <c r="B483" s="3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2"/>
      <c r="B484" s="3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2"/>
      <c r="B485" s="3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2"/>
      <c r="B486" s="3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2"/>
      <c r="B487" s="3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2"/>
      <c r="B488" s="3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2"/>
      <c r="B489" s="3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2"/>
      <c r="B490" s="3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2"/>
      <c r="B491" s="3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2"/>
      <c r="B492" s="3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2"/>
      <c r="B493" s="3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2"/>
      <c r="B494" s="3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2"/>
      <c r="B495" s="3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2"/>
      <c r="B496" s="3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2"/>
      <c r="B497" s="3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2"/>
      <c r="B498" s="3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2"/>
      <c r="B499" s="3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2"/>
      <c r="B500" s="3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2"/>
      <c r="B501" s="3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2"/>
      <c r="B502" s="3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2"/>
      <c r="B503" s="3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2"/>
      <c r="B504" s="3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2"/>
      <c r="B505" s="3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2"/>
      <c r="B506" s="3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2"/>
      <c r="B507" s="3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2"/>
      <c r="B508" s="3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2"/>
      <c r="B509" s="3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2"/>
      <c r="B510" s="3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2"/>
      <c r="B511" s="3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2"/>
      <c r="B512" s="3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2"/>
      <c r="B513" s="3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2"/>
      <c r="B514" s="3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2"/>
      <c r="B515" s="3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2"/>
      <c r="B516" s="3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2"/>
      <c r="B517" s="3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2"/>
      <c r="B518" s="3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2"/>
      <c r="B519" s="3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2"/>
      <c r="B520" s="3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2"/>
      <c r="B521" s="3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2"/>
      <c r="B522" s="3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2"/>
      <c r="B523" s="3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2"/>
      <c r="B524" s="3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2"/>
      <c r="B525" s="3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2"/>
      <c r="B526" s="3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2"/>
      <c r="B527" s="3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2"/>
      <c r="B528" s="3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2"/>
      <c r="B529" s="3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2"/>
      <c r="B530" s="3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2"/>
      <c r="B531" s="3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2"/>
      <c r="B532" s="3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2"/>
      <c r="B533" s="3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2"/>
      <c r="B534" s="3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2"/>
      <c r="B535" s="3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2"/>
      <c r="B536" s="3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2"/>
      <c r="B537" s="3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2"/>
      <c r="B538" s="3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2"/>
      <c r="B539" s="3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2"/>
      <c r="B540" s="3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2"/>
      <c r="B541" s="3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2"/>
      <c r="B542" s="3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2"/>
      <c r="B543" s="3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2"/>
      <c r="B544" s="3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2"/>
      <c r="B545" s="3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2"/>
      <c r="B546" s="3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2"/>
      <c r="B547" s="3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2"/>
      <c r="B548" s="3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2"/>
      <c r="B549" s="3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2"/>
      <c r="B550" s="3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2"/>
      <c r="B551" s="3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2"/>
      <c r="B552" s="3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2"/>
      <c r="B553" s="3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2"/>
      <c r="B554" s="3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2"/>
      <c r="B555" s="3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2"/>
      <c r="B556" s="3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2"/>
      <c r="B557" s="3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2"/>
      <c r="B558" s="3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2"/>
      <c r="B559" s="3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2"/>
      <c r="B560" s="3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2"/>
      <c r="B561" s="3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2"/>
      <c r="B562" s="3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2"/>
      <c r="B563" s="3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2"/>
      <c r="B564" s="3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2"/>
      <c r="B565" s="3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2"/>
      <c r="B566" s="3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2"/>
      <c r="B567" s="3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2"/>
      <c r="B568" s="3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2"/>
      <c r="B569" s="3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2"/>
      <c r="B570" s="3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2"/>
      <c r="B571" s="3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2"/>
      <c r="B572" s="3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2"/>
      <c r="B573" s="3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2"/>
      <c r="B574" s="3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2"/>
      <c r="B575" s="3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2"/>
      <c r="B576" s="3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2"/>
      <c r="B577" s="3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2"/>
      <c r="B578" s="3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2"/>
      <c r="B579" s="3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2"/>
      <c r="B580" s="3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2"/>
      <c r="B581" s="3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2"/>
      <c r="B582" s="3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2"/>
      <c r="B583" s="3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2"/>
      <c r="B584" s="3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2"/>
      <c r="B585" s="3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2"/>
      <c r="B586" s="3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2"/>
      <c r="B587" s="3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2"/>
      <c r="B588" s="3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2"/>
      <c r="B589" s="3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2"/>
      <c r="B590" s="3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2"/>
      <c r="B591" s="3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2"/>
      <c r="B592" s="3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2"/>
      <c r="B593" s="3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2"/>
      <c r="B594" s="3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2"/>
      <c r="B595" s="3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2"/>
      <c r="B596" s="3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2"/>
      <c r="B597" s="3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2"/>
      <c r="B598" s="3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2"/>
      <c r="B599" s="3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2"/>
      <c r="B600" s="3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2"/>
      <c r="B601" s="3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2"/>
      <c r="B602" s="3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2"/>
      <c r="B603" s="3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2"/>
      <c r="B604" s="3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2"/>
      <c r="B605" s="3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2"/>
      <c r="B606" s="3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2"/>
      <c r="B607" s="3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2"/>
      <c r="B608" s="3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2"/>
      <c r="B609" s="3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2"/>
      <c r="B610" s="3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2"/>
      <c r="B611" s="3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2"/>
      <c r="B612" s="3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2"/>
      <c r="B613" s="3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2"/>
      <c r="B614" s="3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2"/>
      <c r="B615" s="3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2"/>
      <c r="B616" s="3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2"/>
      <c r="B617" s="3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2"/>
      <c r="B618" s="3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2"/>
      <c r="B619" s="3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2"/>
      <c r="B620" s="3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2"/>
      <c r="B621" s="3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2"/>
      <c r="B622" s="3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2"/>
      <c r="B623" s="3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2"/>
      <c r="B624" s="3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2"/>
      <c r="B625" s="3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2"/>
      <c r="B626" s="3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2"/>
      <c r="B627" s="3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2"/>
      <c r="B628" s="3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2"/>
      <c r="B629" s="3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2"/>
      <c r="B630" s="3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2"/>
      <c r="B631" s="3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2"/>
      <c r="B632" s="3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2"/>
      <c r="B633" s="3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2"/>
      <c r="B634" s="3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2"/>
      <c r="B635" s="3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2"/>
      <c r="B636" s="3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2"/>
      <c r="B637" s="3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2"/>
      <c r="B638" s="3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2"/>
      <c r="B639" s="3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2"/>
      <c r="B640" s="3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2"/>
      <c r="B641" s="3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2"/>
      <c r="B642" s="3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2"/>
      <c r="B643" s="3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2"/>
      <c r="B644" s="3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2"/>
      <c r="B645" s="3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2"/>
      <c r="B646" s="3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2"/>
      <c r="B647" s="3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2"/>
      <c r="B648" s="3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2"/>
      <c r="B649" s="3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2"/>
      <c r="B650" s="3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2"/>
      <c r="B651" s="3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2"/>
      <c r="B652" s="3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2"/>
      <c r="B653" s="3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2"/>
      <c r="B654" s="3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2"/>
      <c r="B655" s="3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2"/>
      <c r="B656" s="3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2"/>
      <c r="B657" s="3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2"/>
      <c r="B658" s="3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2"/>
      <c r="B659" s="3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2"/>
      <c r="B660" s="3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2"/>
      <c r="B661" s="3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2"/>
      <c r="B662" s="3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2"/>
      <c r="B663" s="3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2"/>
      <c r="B664" s="3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2"/>
      <c r="B665" s="3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2"/>
      <c r="B666" s="3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2"/>
      <c r="B667" s="3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2"/>
      <c r="B668" s="3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2"/>
      <c r="B669" s="3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2"/>
      <c r="B670" s="3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2"/>
      <c r="B671" s="3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2"/>
      <c r="B672" s="3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2"/>
      <c r="B673" s="3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2"/>
      <c r="B674" s="3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2"/>
      <c r="B675" s="3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2"/>
      <c r="B676" s="3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2"/>
      <c r="B677" s="3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2"/>
      <c r="B678" s="3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2"/>
      <c r="B679" s="3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2"/>
      <c r="B680" s="3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2"/>
      <c r="B681" s="3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2"/>
      <c r="B682" s="3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2"/>
      <c r="B683" s="3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2"/>
      <c r="B684" s="3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2"/>
      <c r="B685" s="3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2"/>
      <c r="B686" s="3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2"/>
      <c r="B687" s="3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2"/>
      <c r="B688" s="3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2"/>
      <c r="B689" s="3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2"/>
      <c r="B690" s="3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2"/>
      <c r="B691" s="3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2"/>
      <c r="B692" s="3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2"/>
      <c r="B693" s="3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2"/>
      <c r="B694" s="3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2"/>
      <c r="B695" s="3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2"/>
      <c r="B696" s="3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2"/>
      <c r="B697" s="3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2"/>
      <c r="B698" s="3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2"/>
      <c r="B699" s="3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2"/>
      <c r="B700" s="3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2"/>
      <c r="B701" s="3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2"/>
      <c r="B702" s="3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2"/>
      <c r="B703" s="3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2"/>
      <c r="B704" s="3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2"/>
      <c r="B705" s="3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2"/>
      <c r="B706" s="3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2"/>
      <c r="B707" s="3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2"/>
      <c r="B708" s="3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2"/>
      <c r="B709" s="3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2"/>
      <c r="B710" s="3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2"/>
      <c r="B711" s="3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2"/>
      <c r="B712" s="3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2"/>
      <c r="B713" s="3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2"/>
      <c r="B714" s="3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2"/>
      <c r="B715" s="3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2"/>
      <c r="B716" s="3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2"/>
      <c r="B717" s="3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2"/>
      <c r="B718" s="3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2"/>
      <c r="B719" s="3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2"/>
      <c r="B720" s="3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2"/>
      <c r="B721" s="3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2"/>
      <c r="B722" s="3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2"/>
      <c r="B723" s="3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2"/>
      <c r="B724" s="3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2"/>
      <c r="B725" s="3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2"/>
      <c r="B726" s="3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2"/>
      <c r="B727" s="3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2"/>
      <c r="B728" s="3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2"/>
      <c r="B729" s="3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2"/>
      <c r="B730" s="3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2"/>
      <c r="B731" s="3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2"/>
      <c r="B732" s="3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2"/>
      <c r="B733" s="3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2"/>
      <c r="B734" s="3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2"/>
      <c r="B735" s="3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2"/>
      <c r="B736" s="3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2"/>
      <c r="B737" s="3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2"/>
      <c r="B738" s="3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2"/>
      <c r="B739" s="3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2"/>
      <c r="B740" s="3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2"/>
      <c r="B741" s="3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2"/>
      <c r="B742" s="3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2"/>
      <c r="B743" s="3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2"/>
      <c r="B744" s="3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2"/>
      <c r="B745" s="3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2"/>
      <c r="B746" s="3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2"/>
      <c r="B747" s="3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2"/>
      <c r="B748" s="3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2"/>
      <c r="B749" s="3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2"/>
      <c r="B750" s="3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2"/>
      <c r="B751" s="3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2"/>
      <c r="B752" s="3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2"/>
      <c r="B753" s="3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2"/>
      <c r="B754" s="3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2"/>
      <c r="B755" s="3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2"/>
      <c r="B756" s="3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2"/>
      <c r="B757" s="3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2"/>
      <c r="B758" s="3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2"/>
      <c r="B759" s="3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2"/>
      <c r="B760" s="3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2"/>
      <c r="B761" s="3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2"/>
      <c r="B762" s="3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2"/>
      <c r="B763" s="3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2"/>
      <c r="B764" s="3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2"/>
      <c r="B765" s="3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2"/>
      <c r="B766" s="3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2"/>
      <c r="B767" s="3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2"/>
      <c r="B768" s="3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2"/>
      <c r="B769" s="3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2"/>
      <c r="B770" s="3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2"/>
      <c r="B771" s="3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2"/>
      <c r="B772" s="3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2"/>
      <c r="B773" s="3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2"/>
      <c r="B774" s="3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2"/>
      <c r="B775" s="3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2"/>
      <c r="B776" s="3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2"/>
      <c r="B777" s="3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2"/>
      <c r="B778" s="3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2"/>
      <c r="B779" s="3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2"/>
      <c r="B780" s="3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2"/>
      <c r="B781" s="3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2"/>
      <c r="B782" s="3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2"/>
      <c r="B783" s="3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2"/>
      <c r="B784" s="3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2"/>
      <c r="B785" s="3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2"/>
      <c r="B786" s="3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2"/>
      <c r="B787" s="3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2"/>
      <c r="B788" s="3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2"/>
      <c r="B789" s="3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2"/>
      <c r="B790" s="3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2"/>
      <c r="B791" s="3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2"/>
      <c r="B792" s="3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2"/>
      <c r="B793" s="3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2"/>
      <c r="B794" s="3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2"/>
      <c r="B795" s="3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2"/>
      <c r="B796" s="3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2"/>
      <c r="B797" s="3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2"/>
      <c r="B798" s="3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2"/>
      <c r="B799" s="3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2"/>
      <c r="B800" s="3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2"/>
      <c r="B801" s="3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2"/>
      <c r="B802" s="3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2"/>
      <c r="B803" s="3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2"/>
      <c r="B804" s="3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2"/>
      <c r="B805" s="3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2"/>
      <c r="B806" s="3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2"/>
      <c r="B807" s="3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2"/>
      <c r="B808" s="3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2"/>
      <c r="B809" s="3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2"/>
      <c r="B810" s="3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2"/>
      <c r="B811" s="3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2"/>
      <c r="B812" s="3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2"/>
      <c r="B813" s="3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2"/>
      <c r="B814" s="3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2"/>
      <c r="B815" s="3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2"/>
      <c r="B816" s="3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2"/>
      <c r="B817" s="3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2"/>
      <c r="B818" s="3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2"/>
      <c r="B819" s="3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2"/>
      <c r="B820" s="3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2"/>
      <c r="B821" s="3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2"/>
      <c r="B822" s="3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2"/>
      <c r="B823" s="3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2"/>
      <c r="B824" s="3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2"/>
      <c r="B825" s="3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2"/>
      <c r="B826" s="3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2"/>
      <c r="B827" s="3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2"/>
      <c r="B828" s="3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2"/>
      <c r="B829" s="3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2"/>
      <c r="B830" s="3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2"/>
      <c r="B831" s="3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2"/>
      <c r="B832" s="3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2"/>
      <c r="B833" s="3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2"/>
      <c r="B834" s="3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2"/>
      <c r="B835" s="3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2"/>
      <c r="B836" s="3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2"/>
      <c r="B837" s="3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2"/>
      <c r="B838" s="3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2"/>
      <c r="B839" s="3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2"/>
      <c r="B840" s="3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2"/>
      <c r="B841" s="3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2"/>
      <c r="B842" s="3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2"/>
      <c r="B843" s="3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2"/>
      <c r="B844" s="3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2"/>
      <c r="B845" s="3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2"/>
      <c r="B846" s="3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2"/>
      <c r="B847" s="3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2"/>
      <c r="B848" s="3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2"/>
      <c r="B849" s="3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2"/>
      <c r="B850" s="3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2"/>
      <c r="B851" s="3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2"/>
      <c r="B852" s="3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2"/>
      <c r="B853" s="3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2"/>
      <c r="B854" s="3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2"/>
      <c r="B855" s="3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2"/>
      <c r="B856" s="3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2"/>
      <c r="B857" s="3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2"/>
      <c r="B858" s="3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2"/>
      <c r="B859" s="3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2"/>
      <c r="B860" s="3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2"/>
      <c r="B861" s="3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2"/>
      <c r="B862" s="3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2"/>
      <c r="B863" s="3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2"/>
      <c r="B864" s="3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2"/>
      <c r="B865" s="3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2"/>
      <c r="B866" s="3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2"/>
      <c r="B867" s="3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2"/>
      <c r="B868" s="3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2"/>
      <c r="B869" s="3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2"/>
      <c r="B870" s="3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2"/>
      <c r="B871" s="3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2"/>
      <c r="B872" s="3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2"/>
      <c r="B873" s="3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2"/>
      <c r="B874" s="3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2"/>
      <c r="B875" s="3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2"/>
      <c r="B876" s="3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2"/>
      <c r="B877" s="3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2"/>
      <c r="B878" s="3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2"/>
      <c r="B879" s="3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2"/>
      <c r="B880" s="3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2"/>
      <c r="B881" s="3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2"/>
      <c r="B882" s="3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2"/>
      <c r="B883" s="3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2"/>
      <c r="B884" s="3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2"/>
      <c r="B885" s="3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2"/>
      <c r="B886" s="3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2"/>
      <c r="B887" s="3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2"/>
      <c r="B888" s="3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2"/>
      <c r="B889" s="3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2"/>
      <c r="B890" s="3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2"/>
      <c r="B891" s="3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2"/>
      <c r="B892" s="3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2"/>
      <c r="B893" s="3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2"/>
      <c r="B894" s="3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2"/>
      <c r="B895" s="3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2"/>
      <c r="B896" s="3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2"/>
      <c r="B897" s="3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2"/>
      <c r="B898" s="3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2"/>
      <c r="B899" s="3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2"/>
      <c r="B900" s="3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2"/>
      <c r="B901" s="3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2"/>
      <c r="B902" s="3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2"/>
      <c r="B903" s="3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2"/>
      <c r="B904" s="3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2"/>
      <c r="B905" s="3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2"/>
      <c r="B906" s="3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2"/>
      <c r="B907" s="3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2"/>
      <c r="B908" s="3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2"/>
      <c r="B909" s="3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2"/>
      <c r="B910" s="3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2"/>
      <c r="B911" s="3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2"/>
      <c r="B912" s="3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2"/>
      <c r="B913" s="3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2"/>
      <c r="B914" s="3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2"/>
      <c r="B915" s="3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2"/>
      <c r="B916" s="3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2"/>
      <c r="B917" s="3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2"/>
      <c r="B918" s="3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2"/>
      <c r="B919" s="3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2"/>
      <c r="B920" s="3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2"/>
      <c r="B921" s="3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2"/>
      <c r="B922" s="3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2"/>
      <c r="B923" s="3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2"/>
      <c r="B924" s="3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2"/>
      <c r="B925" s="3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2"/>
      <c r="B926" s="3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2"/>
      <c r="B927" s="3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2"/>
      <c r="B928" s="3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2"/>
      <c r="B929" s="3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2"/>
      <c r="B930" s="3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2"/>
      <c r="B931" s="3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2"/>
      <c r="B932" s="3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2"/>
      <c r="B933" s="3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2"/>
      <c r="B934" s="3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2"/>
      <c r="B935" s="3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2"/>
      <c r="B936" s="3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2"/>
      <c r="B937" s="3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2"/>
      <c r="B938" s="3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2"/>
      <c r="B939" s="3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2"/>
      <c r="B940" s="3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2"/>
      <c r="B941" s="3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2"/>
      <c r="B942" s="3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2"/>
      <c r="B943" s="3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2"/>
      <c r="B944" s="3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2"/>
      <c r="B945" s="3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2"/>
      <c r="B946" s="3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2"/>
      <c r="B947" s="3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2"/>
      <c r="B948" s="3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2"/>
      <c r="B949" s="3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2"/>
      <c r="B950" s="3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2"/>
      <c r="B951" s="3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2"/>
      <c r="B952" s="3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2"/>
      <c r="B953" s="3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2"/>
      <c r="B954" s="3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2"/>
      <c r="B955" s="3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2"/>
      <c r="B956" s="3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2"/>
      <c r="B957" s="3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2"/>
      <c r="B958" s="3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2"/>
      <c r="B959" s="3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2"/>
      <c r="B960" s="3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2"/>
      <c r="B961" s="3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2"/>
      <c r="B962" s="3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2"/>
      <c r="B963" s="3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2"/>
      <c r="B964" s="3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2"/>
      <c r="B965" s="3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2"/>
      <c r="B966" s="3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2"/>
      <c r="B967" s="3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2"/>
      <c r="B968" s="3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2"/>
      <c r="B969" s="3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2"/>
      <c r="B970" s="3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2"/>
      <c r="B971" s="3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2"/>
      <c r="B972" s="3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2"/>
      <c r="B973" s="3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2"/>
      <c r="B974" s="3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2"/>
      <c r="B975" s="3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2"/>
      <c r="B976" s="3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2"/>
      <c r="B977" s="3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2"/>
      <c r="B978" s="3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2"/>
      <c r="B979" s="3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2"/>
      <c r="B980" s="3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2"/>
      <c r="B981" s="3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2"/>
      <c r="B982" s="3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2"/>
      <c r="B983" s="3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2"/>
      <c r="B984" s="3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2"/>
      <c r="B985" s="3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2"/>
      <c r="B986" s="3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2"/>
      <c r="B987" s="3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2"/>
      <c r="B988" s="3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32"/>
      <c r="B989" s="3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32"/>
      <c r="B990" s="3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2"/>
      <c r="B991" s="3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2"/>
      <c r="B992" s="3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32"/>
      <c r="B993" s="3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32"/>
      <c r="B994" s="3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32"/>
      <c r="B995" s="3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32"/>
      <c r="B996" s="3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2"/>
      <c r="B997" s="3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2"/>
      <c r="B998" s="3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2"/>
      <c r="B999" s="3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2"/>
      <c r="B1000" s="3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  <row r="8">
      <c r="A8" s="33" t="str">
        <f>IFERROR(__xludf.DUMMYFUNCTION("QUERY(IMDB, ""select E"")"),"LENGTH")</f>
        <v>LENGTH</v>
      </c>
    </row>
    <row r="9">
      <c r="A9" s="31">
        <f>IFERROR(__xludf.DUMMYFUNCTION("""COMPUTED_VALUE"""),142.0)</f>
        <v>142</v>
      </c>
      <c r="C9" s="34" t="s">
        <v>210</v>
      </c>
      <c r="D9" s="35"/>
      <c r="E9" s="34" t="s">
        <v>209</v>
      </c>
    </row>
    <row r="10">
      <c r="A10" s="31">
        <f>IFERROR(__xludf.DUMMYFUNCTION("""COMPUTED_VALUE"""),175.0)</f>
        <v>175</v>
      </c>
      <c r="C10" s="19" t="s">
        <v>211</v>
      </c>
      <c r="D10" s="36">
        <f>AVERAGE(A9:A108)</f>
        <v>134.54</v>
      </c>
      <c r="E10" s="37" t="str">
        <f t="shared" ref="E10:E12" si="1">FORMULATEXT(D10)</f>
        <v>=AVERAGE(A9:A108)</v>
      </c>
      <c r="F10" s="38"/>
    </row>
    <row r="11">
      <c r="A11" s="31">
        <f>IFERROR(__xludf.DUMMYFUNCTION("""COMPUTED_VALUE"""),152.0)</f>
        <v>152</v>
      </c>
      <c r="C11" s="19" t="s">
        <v>196</v>
      </c>
      <c r="D11" s="36">
        <f>MEDIAN(A9:A108)</f>
        <v>130</v>
      </c>
      <c r="E11" s="37" t="str">
        <f t="shared" si="1"/>
        <v>=MEDIAN(A9:A108)</v>
      </c>
      <c r="F11" s="38"/>
    </row>
    <row r="12">
      <c r="A12" s="31">
        <f>IFERROR(__xludf.DUMMYFUNCTION("""COMPUTED_VALUE"""),202.0)</f>
        <v>202</v>
      </c>
      <c r="C12" s="19" t="s">
        <v>212</v>
      </c>
      <c r="D12" s="36">
        <f>MODE(A9:A108)</f>
        <v>122</v>
      </c>
      <c r="E12" s="37" t="str">
        <f t="shared" si="1"/>
        <v>=MODE(A9:A108)</v>
      </c>
      <c r="F12" s="38"/>
    </row>
    <row r="13">
      <c r="A13" s="31">
        <f>IFERROR(__xludf.DUMMYFUNCTION("""COMPUTED_VALUE"""),201.0)</f>
        <v>201</v>
      </c>
    </row>
    <row r="14">
      <c r="A14" s="31">
        <f>IFERROR(__xludf.DUMMYFUNCTION("""COMPUTED_VALUE"""),154.0)</f>
        <v>154</v>
      </c>
    </row>
    <row r="15">
      <c r="A15" s="31">
        <f>IFERROR(__xludf.DUMMYFUNCTION("""COMPUTED_VALUE"""),195.0)</f>
        <v>195</v>
      </c>
    </row>
    <row r="16">
      <c r="A16" s="31">
        <f>IFERROR(__xludf.DUMMYFUNCTION("""COMPUTED_VALUE"""),96.0)</f>
        <v>96</v>
      </c>
    </row>
    <row r="17">
      <c r="A17" s="31">
        <f>IFERROR(__xludf.DUMMYFUNCTION("""COMPUTED_VALUE"""),148.0)</f>
        <v>148</v>
      </c>
    </row>
    <row r="18">
      <c r="A18" s="31">
        <f>IFERROR(__xludf.DUMMYFUNCTION("""COMPUTED_VALUE"""),139.0)</f>
        <v>139</v>
      </c>
    </row>
    <row r="19">
      <c r="A19" s="31">
        <f>IFERROR(__xludf.DUMMYFUNCTION("""COMPUTED_VALUE"""),178.0)</f>
        <v>178</v>
      </c>
    </row>
    <row r="20">
      <c r="A20" s="31">
        <f>IFERROR(__xludf.DUMMYFUNCTION("""COMPUTED_VALUE"""),142.0)</f>
        <v>142</v>
      </c>
    </row>
    <row r="21">
      <c r="A21" s="31">
        <f>IFERROR(__xludf.DUMMYFUNCTION("""COMPUTED_VALUE"""),178.0)</f>
        <v>178</v>
      </c>
    </row>
    <row r="22">
      <c r="A22" s="31">
        <f>IFERROR(__xludf.DUMMYFUNCTION("""COMPUTED_VALUE"""),160.0)</f>
        <v>160</v>
      </c>
    </row>
    <row r="23">
      <c r="A23" s="31">
        <f>IFERROR(__xludf.DUMMYFUNCTION("""COMPUTED_VALUE"""),179.0)</f>
        <v>179</v>
      </c>
    </row>
    <row r="24">
      <c r="A24" s="31">
        <f>IFERROR(__xludf.DUMMYFUNCTION("""COMPUTED_VALUE"""),136.0)</f>
        <v>136</v>
      </c>
    </row>
    <row r="25">
      <c r="A25" s="31">
        <f>IFERROR(__xludf.DUMMYFUNCTION("""COMPUTED_VALUE"""),146.0)</f>
        <v>146</v>
      </c>
    </row>
    <row r="26">
      <c r="A26" s="31">
        <f>IFERROR(__xludf.DUMMYFUNCTION("""COMPUTED_VALUE"""),124.0)</f>
        <v>124</v>
      </c>
    </row>
    <row r="27">
      <c r="A27" s="31">
        <f>IFERROR(__xludf.DUMMYFUNCTION("""COMPUTED_VALUE"""),133.0)</f>
        <v>133</v>
      </c>
    </row>
    <row r="28">
      <c r="A28" s="31">
        <f>IFERROR(__xludf.DUMMYFUNCTION("""COMPUTED_VALUE"""),132.0)</f>
        <v>132</v>
      </c>
    </row>
    <row r="29">
      <c r="A29" s="31">
        <f>IFERROR(__xludf.DUMMYFUNCTION("""COMPUTED_VALUE"""),169.0)</f>
        <v>169</v>
      </c>
    </row>
    <row r="30">
      <c r="A30" s="31">
        <f>IFERROR(__xludf.DUMMYFUNCTION("""COMPUTED_VALUE"""),130.0)</f>
        <v>130</v>
      </c>
    </row>
    <row r="31">
      <c r="A31" s="31">
        <f>IFERROR(__xludf.DUMMYFUNCTION("""COMPUTED_VALUE"""),125.0)</f>
        <v>125</v>
      </c>
    </row>
    <row r="32">
      <c r="A32" s="31">
        <f>IFERROR(__xludf.DUMMYFUNCTION("""COMPUTED_VALUE"""),169.0)</f>
        <v>169</v>
      </c>
    </row>
    <row r="33">
      <c r="A33" s="31">
        <f>IFERROR(__xludf.DUMMYFUNCTION("""COMPUTED_VALUE"""),189.0)</f>
        <v>189</v>
      </c>
    </row>
    <row r="34">
      <c r="A34" s="31">
        <f>IFERROR(__xludf.DUMMYFUNCTION("""COMPUTED_VALUE"""),116.0)</f>
        <v>116</v>
      </c>
    </row>
    <row r="35">
      <c r="A35" s="31">
        <f>IFERROR(__xludf.DUMMYFUNCTION("""COMPUTED_VALUE"""),127.0)</f>
        <v>127</v>
      </c>
    </row>
    <row r="36">
      <c r="A36" s="31">
        <f>IFERROR(__xludf.DUMMYFUNCTION("""COMPUTED_VALUE"""),118.0)</f>
        <v>118</v>
      </c>
    </row>
    <row r="37">
      <c r="A37" s="31">
        <f>IFERROR(__xludf.DUMMYFUNCTION("""COMPUTED_VALUE"""),121.0)</f>
        <v>121</v>
      </c>
    </row>
    <row r="38">
      <c r="A38" s="31">
        <f>IFERROR(__xludf.DUMMYFUNCTION("""COMPUTED_VALUE"""),133.0)</f>
        <v>133</v>
      </c>
    </row>
    <row r="39">
      <c r="A39" s="31">
        <f>IFERROR(__xludf.DUMMYFUNCTION("""COMPUTED_VALUE"""),207.0)</f>
        <v>207</v>
      </c>
    </row>
    <row r="40">
      <c r="A40" s="31">
        <f>IFERROR(__xludf.DUMMYFUNCTION("""COMPUTED_VALUE"""),130.0)</f>
        <v>130</v>
      </c>
    </row>
    <row r="41">
      <c r="A41" s="31">
        <f>IFERROR(__xludf.DUMMYFUNCTION("""COMPUTED_VALUE"""),122.0)</f>
        <v>122</v>
      </c>
    </row>
    <row r="42">
      <c r="A42" s="31">
        <f>IFERROR(__xludf.DUMMYFUNCTION("""COMPUTED_VALUE"""),106.0)</f>
        <v>106</v>
      </c>
    </row>
    <row r="43">
      <c r="A43" s="31">
        <f>IFERROR(__xludf.DUMMYFUNCTION("""COMPUTED_VALUE"""),112.0)</f>
        <v>112</v>
      </c>
    </row>
    <row r="44">
      <c r="A44" s="31">
        <f>IFERROR(__xludf.DUMMYFUNCTION("""COMPUTED_VALUE"""),130.0)</f>
        <v>130</v>
      </c>
    </row>
    <row r="45">
      <c r="A45" s="31">
        <f>IFERROR(__xludf.DUMMYFUNCTION("""COMPUTED_VALUE"""),151.0)</f>
        <v>151</v>
      </c>
    </row>
    <row r="46">
      <c r="A46" s="31">
        <f>IFERROR(__xludf.DUMMYFUNCTION("""COMPUTED_VALUE"""),150.0)</f>
        <v>150</v>
      </c>
    </row>
    <row r="47">
      <c r="A47" s="31">
        <f>IFERROR(__xludf.DUMMYFUNCTION("""COMPUTED_VALUE"""),155.0)</f>
        <v>155</v>
      </c>
    </row>
    <row r="48">
      <c r="A48" s="31">
        <f>IFERROR(__xludf.DUMMYFUNCTION("""COMPUTED_VALUE"""),119.0)</f>
        <v>119</v>
      </c>
    </row>
    <row r="49">
      <c r="A49" s="31">
        <f>IFERROR(__xludf.DUMMYFUNCTION("""COMPUTED_VALUE"""),106.0)</f>
        <v>106</v>
      </c>
    </row>
    <row r="50">
      <c r="A50" s="31">
        <f>IFERROR(__xludf.DUMMYFUNCTION("""COMPUTED_VALUE"""),110.0)</f>
        <v>110</v>
      </c>
    </row>
    <row r="51">
      <c r="A51" s="31">
        <f>IFERROR(__xludf.DUMMYFUNCTION("""COMPUTED_VALUE"""),88.0)</f>
        <v>88</v>
      </c>
    </row>
    <row r="52">
      <c r="A52" s="31">
        <f>IFERROR(__xludf.DUMMYFUNCTION("""COMPUTED_VALUE"""),137.0)</f>
        <v>137</v>
      </c>
    </row>
    <row r="53">
      <c r="A53" s="31">
        <f>IFERROR(__xludf.DUMMYFUNCTION("""COMPUTED_VALUE"""),155.0)</f>
        <v>155</v>
      </c>
    </row>
    <row r="54">
      <c r="A54" s="31">
        <f>IFERROR(__xludf.DUMMYFUNCTION("""COMPUTED_VALUE"""),89.0)</f>
        <v>89</v>
      </c>
    </row>
    <row r="55">
      <c r="A55" s="31">
        <f>IFERROR(__xludf.DUMMYFUNCTION("""COMPUTED_VALUE"""),116.0)</f>
        <v>116</v>
      </c>
    </row>
    <row r="56">
      <c r="A56" s="31">
        <f>IFERROR(__xludf.DUMMYFUNCTION("""COMPUTED_VALUE"""),122.0)</f>
        <v>122</v>
      </c>
    </row>
    <row r="57">
      <c r="A57" s="31">
        <f>IFERROR(__xludf.DUMMYFUNCTION("""COMPUTED_VALUE"""),165.0)</f>
        <v>165</v>
      </c>
    </row>
    <row r="58">
      <c r="A58" s="31">
        <f>IFERROR(__xludf.DUMMYFUNCTION("""COMPUTED_VALUE"""),109.0)</f>
        <v>109</v>
      </c>
    </row>
    <row r="59">
      <c r="A59" s="31">
        <f>IFERROR(__xludf.DUMMYFUNCTION("""COMPUTED_VALUE"""),102.0)</f>
        <v>102</v>
      </c>
    </row>
    <row r="60">
      <c r="A60" s="31">
        <f>IFERROR(__xludf.DUMMYFUNCTION("""COMPUTED_VALUE"""),87.0)</f>
        <v>87</v>
      </c>
    </row>
    <row r="61">
      <c r="A61" s="31">
        <f>IFERROR(__xludf.DUMMYFUNCTION("""COMPUTED_VALUE"""),87.0)</f>
        <v>87</v>
      </c>
    </row>
    <row r="62">
      <c r="A62" s="31">
        <f>IFERROR(__xludf.DUMMYFUNCTION("""COMPUTED_VALUE"""),126.0)</f>
        <v>126</v>
      </c>
    </row>
    <row r="63">
      <c r="A63" s="31">
        <f>IFERROR(__xludf.DUMMYFUNCTION("""COMPUTED_VALUE"""),125.0)</f>
        <v>125</v>
      </c>
    </row>
    <row r="64">
      <c r="A64" s="31">
        <f>IFERROR(__xludf.DUMMYFUNCTION("""COMPUTED_VALUE"""),106.0)</f>
        <v>106</v>
      </c>
    </row>
    <row r="65">
      <c r="A65" s="31">
        <f>IFERROR(__xludf.DUMMYFUNCTION("""COMPUTED_VALUE"""),161.0)</f>
        <v>161</v>
      </c>
    </row>
    <row r="66">
      <c r="A66" s="31">
        <f>IFERROR(__xludf.DUMMYFUNCTION("""COMPUTED_VALUE"""),117.0)</f>
        <v>117</v>
      </c>
    </row>
    <row r="67">
      <c r="A67" s="31">
        <f>IFERROR(__xludf.DUMMYFUNCTION("""COMPUTED_VALUE"""),181.0)</f>
        <v>181</v>
      </c>
    </row>
    <row r="68">
      <c r="A68" s="31">
        <f>IFERROR(__xludf.DUMMYFUNCTION("""COMPUTED_VALUE"""),149.0)</f>
        <v>149</v>
      </c>
    </row>
    <row r="69">
      <c r="A69" s="31">
        <f>IFERROR(__xludf.DUMMYFUNCTION("""COMPUTED_VALUE"""),105.0)</f>
        <v>105</v>
      </c>
    </row>
    <row r="70">
      <c r="A70" s="31">
        <f>IFERROR(__xludf.DUMMYFUNCTION("""COMPUTED_VALUE"""),165.0)</f>
        <v>165</v>
      </c>
    </row>
    <row r="71">
      <c r="A71" s="31">
        <f>IFERROR(__xludf.DUMMYFUNCTION("""COMPUTED_VALUE"""),164.0)</f>
        <v>164</v>
      </c>
    </row>
    <row r="72">
      <c r="A72" s="31">
        <f>IFERROR(__xludf.DUMMYFUNCTION("""COMPUTED_VALUE"""),170.0)</f>
        <v>170</v>
      </c>
    </row>
    <row r="73">
      <c r="A73" s="31">
        <f>IFERROR(__xludf.DUMMYFUNCTION("""COMPUTED_VALUE"""),165.0)</f>
        <v>165</v>
      </c>
    </row>
    <row r="74">
      <c r="A74" s="31">
        <f>IFERROR(__xludf.DUMMYFUNCTION("""COMPUTED_VALUE"""),98.0)</f>
        <v>98</v>
      </c>
    </row>
    <row r="75">
      <c r="A75" s="31">
        <f>IFERROR(__xludf.DUMMYFUNCTION("""COMPUTED_VALUE"""),137.0)</f>
        <v>137</v>
      </c>
    </row>
    <row r="76">
      <c r="A76" s="31">
        <f>IFERROR(__xludf.DUMMYFUNCTION("""COMPUTED_VALUE"""),120.0)</f>
        <v>120</v>
      </c>
    </row>
    <row r="77">
      <c r="A77" s="31">
        <f>IFERROR(__xludf.DUMMYFUNCTION("""COMPUTED_VALUE"""),113.0)</f>
        <v>113</v>
      </c>
    </row>
    <row r="78">
      <c r="A78" s="31">
        <f>IFERROR(__xludf.DUMMYFUNCTION("""COMPUTED_VALUE"""),134.0)</f>
        <v>134</v>
      </c>
    </row>
    <row r="79">
      <c r="A79" s="31">
        <f>IFERROR(__xludf.DUMMYFUNCTION("""COMPUTED_VALUE"""),229.0)</f>
        <v>229</v>
      </c>
    </row>
    <row r="80">
      <c r="A80" s="31">
        <f>IFERROR(__xludf.DUMMYFUNCTION("""COMPUTED_VALUE"""),115.0)</f>
        <v>115</v>
      </c>
    </row>
    <row r="81">
      <c r="A81" s="31">
        <f>IFERROR(__xludf.DUMMYFUNCTION("""COMPUTED_VALUE"""),146.0)</f>
        <v>146</v>
      </c>
    </row>
    <row r="82">
      <c r="A82" s="31">
        <f>IFERROR(__xludf.DUMMYFUNCTION("""COMPUTED_VALUE"""),147.0)</f>
        <v>147</v>
      </c>
    </row>
    <row r="83">
      <c r="A83" s="31">
        <f>IFERROR(__xludf.DUMMYFUNCTION("""COMPUTED_VALUE"""),117.0)</f>
        <v>117</v>
      </c>
    </row>
    <row r="84">
      <c r="A84" s="31">
        <f>IFERROR(__xludf.DUMMYFUNCTION("""COMPUTED_VALUE"""),143.0)</f>
        <v>143</v>
      </c>
    </row>
    <row r="85">
      <c r="A85" s="31">
        <f>IFERROR(__xludf.DUMMYFUNCTION("""COMPUTED_VALUE"""),95.0)</f>
        <v>95</v>
      </c>
    </row>
    <row r="86">
      <c r="A86" s="31">
        <f>IFERROR(__xludf.DUMMYFUNCTION("""COMPUTED_VALUE"""),116.0)</f>
        <v>116</v>
      </c>
    </row>
    <row r="87">
      <c r="A87" s="31">
        <f>IFERROR(__xludf.DUMMYFUNCTION("""COMPUTED_VALUE"""),88.0)</f>
        <v>88</v>
      </c>
    </row>
    <row r="88">
      <c r="A88" s="31">
        <f>IFERROR(__xludf.DUMMYFUNCTION("""COMPUTED_VALUE"""),112.0)</f>
        <v>112</v>
      </c>
    </row>
    <row r="89">
      <c r="A89" s="31">
        <f>IFERROR(__xludf.DUMMYFUNCTION("""COMPUTED_VALUE"""),110.0)</f>
        <v>110</v>
      </c>
    </row>
    <row r="90">
      <c r="A90" s="31">
        <f>IFERROR(__xludf.DUMMYFUNCTION("""COMPUTED_VALUE"""),125.0)</f>
        <v>125</v>
      </c>
    </row>
    <row r="91">
      <c r="A91" s="31">
        <f>IFERROR(__xludf.DUMMYFUNCTION("""COMPUTED_VALUE"""),119.0)</f>
        <v>119</v>
      </c>
    </row>
    <row r="92">
      <c r="A92" s="31">
        <f>IFERROR(__xludf.DUMMYFUNCTION("""COMPUTED_VALUE"""),138.0)</f>
        <v>138</v>
      </c>
    </row>
    <row r="93">
      <c r="A93" s="31">
        <f>IFERROR(__xludf.DUMMYFUNCTION("""COMPUTED_VALUE"""),104.0)</f>
        <v>104</v>
      </c>
    </row>
    <row r="94">
      <c r="A94" s="31">
        <f>IFERROR(__xludf.DUMMYFUNCTION("""COMPUTED_VALUE"""),139.0)</f>
        <v>139</v>
      </c>
    </row>
    <row r="95">
      <c r="A95" s="31">
        <f>IFERROR(__xludf.DUMMYFUNCTION("""COMPUTED_VALUE"""),160.0)</f>
        <v>160</v>
      </c>
    </row>
    <row r="96">
      <c r="A96" s="31">
        <f>IFERROR(__xludf.DUMMYFUNCTION("""COMPUTED_VALUE"""),115.0)</f>
        <v>115</v>
      </c>
    </row>
    <row r="97">
      <c r="A97" s="31">
        <f>IFERROR(__xludf.DUMMYFUNCTION("""COMPUTED_VALUE"""),123.0)</f>
        <v>123</v>
      </c>
    </row>
    <row r="98">
      <c r="A98" s="31">
        <f>IFERROR(__xludf.DUMMYFUNCTION("""COMPUTED_VALUE"""),131.0)</f>
        <v>131</v>
      </c>
    </row>
    <row r="99">
      <c r="A99" s="31">
        <f>IFERROR(__xludf.DUMMYFUNCTION("""COMPUTED_VALUE"""),132.0)</f>
        <v>132</v>
      </c>
    </row>
    <row r="100">
      <c r="A100" s="31">
        <f>IFERROR(__xludf.DUMMYFUNCTION("""COMPUTED_VALUE"""),112.0)</f>
        <v>112</v>
      </c>
    </row>
    <row r="101">
      <c r="A101" s="31">
        <f>IFERROR(__xludf.DUMMYFUNCTION("""COMPUTED_VALUE"""),103.0)</f>
        <v>103</v>
      </c>
    </row>
    <row r="102">
      <c r="A102" s="31">
        <f>IFERROR(__xludf.DUMMYFUNCTION("""COMPUTED_VALUE"""),153.0)</f>
        <v>153</v>
      </c>
    </row>
    <row r="103">
      <c r="A103" s="31">
        <f>IFERROR(__xludf.DUMMYFUNCTION("""COMPUTED_VALUE"""),108.0)</f>
        <v>108</v>
      </c>
    </row>
    <row r="104">
      <c r="A104" s="31">
        <f>IFERROR(__xludf.DUMMYFUNCTION("""COMPUTED_VALUE"""),122.0)</f>
        <v>122</v>
      </c>
    </row>
    <row r="105">
      <c r="A105" s="31">
        <f>IFERROR(__xludf.DUMMYFUNCTION("""COMPUTED_VALUE"""),102.0)</f>
        <v>102</v>
      </c>
    </row>
    <row r="106">
      <c r="A106" s="31">
        <f>IFERROR(__xludf.DUMMYFUNCTION("""COMPUTED_VALUE"""),102.0)</f>
        <v>102</v>
      </c>
    </row>
    <row r="107">
      <c r="A107" s="31">
        <f>IFERROR(__xludf.DUMMYFUNCTION("""COMPUTED_VALUE"""),122.0)</f>
        <v>122</v>
      </c>
    </row>
    <row r="108">
      <c r="A108" s="31">
        <f>IFERROR(__xludf.DUMMYFUNCTION("""COMPUTED_VALUE"""),126.0)</f>
        <v>126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  <row r="8">
      <c r="A8" s="39" t="str">
        <f>IFERROR(__xludf.DUMMYFUNCTION("QUERY(IMDB, ""select B, E"")"),"MOVIE_NAME")</f>
        <v>MOVIE_NAME</v>
      </c>
      <c r="B8" s="39" t="str">
        <f>IFERROR(__xludf.DUMMYFUNCTION("""COMPUTED_VALUE"""),"LENGTH")</f>
        <v>LENGTH</v>
      </c>
      <c r="D8" s="19" t="s">
        <v>213</v>
      </c>
      <c r="F8" s="19" t="s">
        <v>209</v>
      </c>
    </row>
    <row r="9">
      <c r="A9" s="2" t="str">
        <f>IFERROR(__xludf.DUMMYFUNCTION("""COMPUTED_VALUE"""),"The Shawshank Redemption")</f>
        <v>The Shawshank Redemption</v>
      </c>
      <c r="B9" s="2">
        <f>IFERROR(__xludf.DUMMYFUNCTION("""COMPUTED_VALUE"""),142.0)</f>
        <v>142</v>
      </c>
      <c r="D9" s="40" t="s">
        <v>197</v>
      </c>
      <c r="E9" s="41">
        <f>_xlfn.STDEV.S(B9:B108)</f>
        <v>29.35378763</v>
      </c>
      <c r="F9" s="17" t="str">
        <f t="shared" ref="F9:F10" si="1">FORMULATEXT(E9)</f>
        <v>=STDEV.S(B9:B108)</v>
      </c>
      <c r="G9" s="42"/>
    </row>
    <row r="10">
      <c r="A10" s="2" t="str">
        <f>IFERROR(__xludf.DUMMYFUNCTION("""COMPUTED_VALUE"""),"The Godfather")</f>
        <v>The Godfather</v>
      </c>
      <c r="B10" s="2">
        <f>IFERROR(__xludf.DUMMYFUNCTION("""COMPUTED_VALUE"""),175.0)</f>
        <v>175</v>
      </c>
      <c r="D10" s="40" t="s">
        <v>214</v>
      </c>
      <c r="E10" s="41">
        <f>_xlfn.VAR.S(B9:B108)</f>
        <v>861.6448485</v>
      </c>
      <c r="F10" s="17" t="str">
        <f t="shared" si="1"/>
        <v>=VAR.S(B9:B108)</v>
      </c>
      <c r="G10" s="42"/>
    </row>
    <row r="11">
      <c r="A11" s="2" t="str">
        <f>IFERROR(__xludf.DUMMYFUNCTION("""COMPUTED_VALUE"""),"The Dark Knight")</f>
        <v>The Dark Knight</v>
      </c>
      <c r="B11" s="2">
        <f>IFERROR(__xludf.DUMMYFUNCTION("""COMPUTED_VALUE"""),152.0)</f>
        <v>152</v>
      </c>
      <c r="D11" s="40" t="s">
        <v>215</v>
      </c>
      <c r="E11" s="43">
        <f>E18-E16</f>
        <v>0</v>
      </c>
      <c r="F11" s="5" t="s">
        <v>216</v>
      </c>
    </row>
    <row r="12">
      <c r="A12" s="2" t="str">
        <f>IFERROR(__xludf.DUMMYFUNCTION("""COMPUTED_VALUE"""),"The Godfather: Part II")</f>
        <v>The Godfather: Part II</v>
      </c>
      <c r="B12" s="2">
        <f>IFERROR(__xludf.DUMMYFUNCTION("""COMPUTED_VALUE"""),202.0)</f>
        <v>202</v>
      </c>
    </row>
    <row r="13">
      <c r="A13" s="2" t="str">
        <f>IFERROR(__xludf.DUMMYFUNCTION("""COMPUTED_VALUE"""),"The Lord of the Rings: The Return of the King")</f>
        <v>The Lord of the Rings: The Return of the King</v>
      </c>
      <c r="B13" s="2">
        <f>IFERROR(__xludf.DUMMYFUNCTION("""COMPUTED_VALUE"""),201.0)</f>
        <v>201</v>
      </c>
    </row>
    <row r="14">
      <c r="A14" s="2" t="str">
        <f>IFERROR(__xludf.DUMMYFUNCTION("""COMPUTED_VALUE"""),"Pulp Fiction")</f>
        <v>Pulp Fiction</v>
      </c>
      <c r="B14" s="2">
        <f>IFERROR(__xludf.DUMMYFUNCTION("""COMPUTED_VALUE"""),154.0)</f>
        <v>154</v>
      </c>
      <c r="D14" s="44"/>
      <c r="E14" s="45"/>
      <c r="F14" s="45"/>
    </row>
    <row r="15">
      <c r="A15" s="2" t="str">
        <f>IFERROR(__xludf.DUMMYFUNCTION("""COMPUTED_VALUE"""),"Schindler's List")</f>
        <v>Schindler's List</v>
      </c>
      <c r="B15" s="2">
        <f>IFERROR(__xludf.DUMMYFUNCTION("""COMPUTED_VALUE"""),195.0)</f>
        <v>195</v>
      </c>
      <c r="D15" s="46"/>
      <c r="E15" s="47"/>
      <c r="F15" s="45"/>
    </row>
    <row r="16">
      <c r="A16" s="2" t="str">
        <f>IFERROR(__xludf.DUMMYFUNCTION("""COMPUTED_VALUE"""),"12 Angry Men")</f>
        <v>12 Angry Men</v>
      </c>
      <c r="B16" s="2">
        <f>IFERROR(__xludf.DUMMYFUNCTION("""COMPUTED_VALUE"""),96.0)</f>
        <v>96</v>
      </c>
      <c r="D16" s="46"/>
      <c r="E16" s="48"/>
      <c r="F16" s="45"/>
    </row>
    <row r="17">
      <c r="A17" s="2" t="str">
        <f>IFERROR(__xludf.DUMMYFUNCTION("""COMPUTED_VALUE"""),"Inception")</f>
        <v>Inception</v>
      </c>
      <c r="B17" s="2">
        <f>IFERROR(__xludf.DUMMYFUNCTION("""COMPUTED_VALUE"""),148.0)</f>
        <v>148</v>
      </c>
      <c r="D17" s="46"/>
      <c r="E17" s="47"/>
      <c r="F17" s="45"/>
    </row>
    <row r="18">
      <c r="A18" s="2" t="str">
        <f>IFERROR(__xludf.DUMMYFUNCTION("""COMPUTED_VALUE"""),"Fight Club")</f>
        <v>Fight Club</v>
      </c>
      <c r="B18" s="2">
        <f>IFERROR(__xludf.DUMMYFUNCTION("""COMPUTED_VALUE"""),139.0)</f>
        <v>139</v>
      </c>
      <c r="D18" s="46"/>
      <c r="E18" s="48"/>
      <c r="F18" s="45"/>
    </row>
    <row r="19">
      <c r="A19" s="2" t="str">
        <f>IFERROR(__xludf.DUMMYFUNCTION("""COMPUTED_VALUE"""),"The Lord of the Rings: The Fellowship of the Ring")</f>
        <v>The Lord of the Rings: The Fellowship of the Ring</v>
      </c>
      <c r="B19" s="2">
        <f>IFERROR(__xludf.DUMMYFUNCTION("""COMPUTED_VALUE"""),178.0)</f>
        <v>178</v>
      </c>
      <c r="D19" s="46"/>
      <c r="E19" s="47"/>
      <c r="F19" s="45"/>
    </row>
    <row r="20">
      <c r="A20" s="2" t="str">
        <f>IFERROR(__xludf.DUMMYFUNCTION("""COMPUTED_VALUE"""),"Forrest Gump")</f>
        <v>Forrest Gump</v>
      </c>
      <c r="B20" s="2">
        <f>IFERROR(__xludf.DUMMYFUNCTION("""COMPUTED_VALUE"""),142.0)</f>
        <v>142</v>
      </c>
    </row>
    <row r="21">
      <c r="A21" s="2" t="str">
        <f>IFERROR(__xludf.DUMMYFUNCTION("""COMPUTED_VALUE"""),"The Good, the Bad and the Ugly")</f>
        <v>The Good, the Bad and the Ugly</v>
      </c>
      <c r="B21" s="2">
        <f>IFERROR(__xludf.DUMMYFUNCTION("""COMPUTED_VALUE"""),178.0)</f>
        <v>178</v>
      </c>
    </row>
    <row r="22">
      <c r="A22" s="2" t="str">
        <f>IFERROR(__xludf.DUMMYFUNCTION("""COMPUTED_VALUE"""),"Hamilton")</f>
        <v>Hamilton</v>
      </c>
      <c r="B22" s="2">
        <f>IFERROR(__xludf.DUMMYFUNCTION("""COMPUTED_VALUE"""),160.0)</f>
        <v>160</v>
      </c>
    </row>
    <row r="23">
      <c r="A23" s="2" t="str">
        <f>IFERROR(__xludf.DUMMYFUNCTION("""COMPUTED_VALUE"""),"The Lord of the Rings: The Two Towers")</f>
        <v>The Lord of the Rings: The Two Towers</v>
      </c>
      <c r="B23" s="2">
        <f>IFERROR(__xludf.DUMMYFUNCTION("""COMPUTED_VALUE"""),179.0)</f>
        <v>179</v>
      </c>
    </row>
    <row r="24">
      <c r="A24" s="2" t="str">
        <f>IFERROR(__xludf.DUMMYFUNCTION("""COMPUTED_VALUE"""),"The Matrix")</f>
        <v>The Matrix</v>
      </c>
      <c r="B24" s="2">
        <f>IFERROR(__xludf.DUMMYFUNCTION("""COMPUTED_VALUE"""),136.0)</f>
        <v>136</v>
      </c>
    </row>
    <row r="25">
      <c r="A25" s="2" t="str">
        <f>IFERROR(__xludf.DUMMYFUNCTION("""COMPUTED_VALUE"""),"Goodfellas")</f>
        <v>Goodfellas</v>
      </c>
      <c r="B25" s="2">
        <f>IFERROR(__xludf.DUMMYFUNCTION("""COMPUTED_VALUE"""),146.0)</f>
        <v>146</v>
      </c>
    </row>
    <row r="26">
      <c r="A26" s="2" t="str">
        <f>IFERROR(__xludf.DUMMYFUNCTION("""COMPUTED_VALUE"""),"Star Wars: Episode V - The Empire Strikes Back")</f>
        <v>Star Wars: Episode V - The Empire Strikes Back</v>
      </c>
      <c r="B26" s="2">
        <f>IFERROR(__xludf.DUMMYFUNCTION("""COMPUTED_VALUE"""),124.0)</f>
        <v>124</v>
      </c>
    </row>
    <row r="27">
      <c r="A27" s="2" t="str">
        <f>IFERROR(__xludf.DUMMYFUNCTION("""COMPUTED_VALUE"""),"One Flew Over the Cuckoo's Nest")</f>
        <v>One Flew Over the Cuckoo's Nest</v>
      </c>
      <c r="B27" s="2">
        <f>IFERROR(__xludf.DUMMYFUNCTION("""COMPUTED_VALUE"""),133.0)</f>
        <v>133</v>
      </c>
    </row>
    <row r="28">
      <c r="A28" s="2" t="str">
        <f>IFERROR(__xludf.DUMMYFUNCTION("""COMPUTED_VALUE"""),"Parasite")</f>
        <v>Parasite</v>
      </c>
      <c r="B28" s="2">
        <f>IFERROR(__xludf.DUMMYFUNCTION("""COMPUTED_VALUE"""),132.0)</f>
        <v>132</v>
      </c>
    </row>
    <row r="29">
      <c r="A29" s="2" t="str">
        <f>IFERROR(__xludf.DUMMYFUNCTION("""COMPUTED_VALUE"""),"Interstellar")</f>
        <v>Interstellar</v>
      </c>
      <c r="B29" s="2">
        <f>IFERROR(__xludf.DUMMYFUNCTION("""COMPUTED_VALUE"""),169.0)</f>
        <v>169</v>
      </c>
    </row>
    <row r="30">
      <c r="A30" s="2" t="str">
        <f>IFERROR(__xludf.DUMMYFUNCTION("""COMPUTED_VALUE"""),"City of God")</f>
        <v>City of God</v>
      </c>
      <c r="B30" s="2">
        <f>IFERROR(__xludf.DUMMYFUNCTION("""COMPUTED_VALUE"""),130.0)</f>
        <v>130</v>
      </c>
    </row>
    <row r="31">
      <c r="A31" s="2" t="str">
        <f>IFERROR(__xludf.DUMMYFUNCTION("""COMPUTED_VALUE"""),"Spirited Away")</f>
        <v>Spirited Away</v>
      </c>
      <c r="B31" s="2">
        <f>IFERROR(__xludf.DUMMYFUNCTION("""COMPUTED_VALUE"""),125.0)</f>
        <v>125</v>
      </c>
    </row>
    <row r="32">
      <c r="A32" s="2" t="str">
        <f>IFERROR(__xludf.DUMMYFUNCTION("""COMPUTED_VALUE"""),"Saving Private Ryan")</f>
        <v>Saving Private Ryan</v>
      </c>
      <c r="B32" s="2">
        <f>IFERROR(__xludf.DUMMYFUNCTION("""COMPUTED_VALUE"""),169.0)</f>
        <v>169</v>
      </c>
    </row>
    <row r="33">
      <c r="A33" s="2" t="str">
        <f>IFERROR(__xludf.DUMMYFUNCTION("""COMPUTED_VALUE"""),"The Green Mile")</f>
        <v>The Green Mile</v>
      </c>
      <c r="B33" s="2">
        <f>IFERROR(__xludf.DUMMYFUNCTION("""COMPUTED_VALUE"""),189.0)</f>
        <v>189</v>
      </c>
    </row>
    <row r="34">
      <c r="A34" s="2" t="str">
        <f>IFERROR(__xludf.DUMMYFUNCTION("""COMPUTED_VALUE"""),"Life Is Beautiful")</f>
        <v>Life Is Beautiful</v>
      </c>
      <c r="B34" s="2">
        <f>IFERROR(__xludf.DUMMYFUNCTION("""COMPUTED_VALUE"""),116.0)</f>
        <v>116</v>
      </c>
    </row>
    <row r="35">
      <c r="A35" s="2" t="str">
        <f>IFERROR(__xludf.DUMMYFUNCTION("""COMPUTED_VALUE"""),"Se7en")</f>
        <v>Se7en</v>
      </c>
      <c r="B35" s="2">
        <f>IFERROR(__xludf.DUMMYFUNCTION("""COMPUTED_VALUE"""),127.0)</f>
        <v>127</v>
      </c>
    </row>
    <row r="36">
      <c r="A36" s="2" t="str">
        <f>IFERROR(__xludf.DUMMYFUNCTION("""COMPUTED_VALUE"""),"The Silence of the Lambs")</f>
        <v>The Silence of the Lambs</v>
      </c>
      <c r="B36" s="2">
        <f>IFERROR(__xludf.DUMMYFUNCTION("""COMPUTED_VALUE"""),118.0)</f>
        <v>118</v>
      </c>
    </row>
    <row r="37">
      <c r="A37" s="2" t="str">
        <f>IFERROR(__xludf.DUMMYFUNCTION("""COMPUTED_VALUE"""),"Star Wars: Episode IV - A New Hope")</f>
        <v>Star Wars: Episode IV - A New Hope</v>
      </c>
      <c r="B37" s="2">
        <f>IFERROR(__xludf.DUMMYFUNCTION("""COMPUTED_VALUE"""),121.0)</f>
        <v>121</v>
      </c>
    </row>
    <row r="38">
      <c r="A38" s="2" t="str">
        <f>IFERROR(__xludf.DUMMYFUNCTION("""COMPUTED_VALUE"""),"Harakiri")</f>
        <v>Harakiri</v>
      </c>
      <c r="B38" s="2">
        <f>IFERROR(__xludf.DUMMYFUNCTION("""COMPUTED_VALUE"""),133.0)</f>
        <v>133</v>
      </c>
    </row>
    <row r="39">
      <c r="A39" s="2" t="str">
        <f>IFERROR(__xludf.DUMMYFUNCTION("""COMPUTED_VALUE"""),"Seven Samurai")</f>
        <v>Seven Samurai</v>
      </c>
      <c r="B39" s="2">
        <f>IFERROR(__xludf.DUMMYFUNCTION("""COMPUTED_VALUE"""),207.0)</f>
        <v>207</v>
      </c>
    </row>
    <row r="40">
      <c r="A40" s="2" t="str">
        <f>IFERROR(__xludf.DUMMYFUNCTION("""COMPUTED_VALUE"""),"It's a Wonderful Life")</f>
        <v>It's a Wonderful Life</v>
      </c>
      <c r="B40" s="2">
        <f>IFERROR(__xludf.DUMMYFUNCTION("""COMPUTED_VALUE"""),130.0)</f>
        <v>130</v>
      </c>
    </row>
    <row r="41">
      <c r="A41" s="2" t="str">
        <f>IFERROR(__xludf.DUMMYFUNCTION("""COMPUTED_VALUE"""),"Joker")</f>
        <v>Joker</v>
      </c>
      <c r="B41" s="2">
        <f>IFERROR(__xludf.DUMMYFUNCTION("""COMPUTED_VALUE"""),122.0)</f>
        <v>122</v>
      </c>
    </row>
    <row r="42">
      <c r="A42" s="2" t="str">
        <f>IFERROR(__xludf.DUMMYFUNCTION("""COMPUTED_VALUE"""),"Whiplash")</f>
        <v>Whiplash</v>
      </c>
      <c r="B42" s="2">
        <f>IFERROR(__xludf.DUMMYFUNCTION("""COMPUTED_VALUE"""),106.0)</f>
        <v>106</v>
      </c>
    </row>
    <row r="43">
      <c r="A43" s="2" t="str">
        <f>IFERROR(__xludf.DUMMYFUNCTION("""COMPUTED_VALUE"""),"The Intouchables")</f>
        <v>The Intouchables</v>
      </c>
      <c r="B43" s="2">
        <f>IFERROR(__xludf.DUMMYFUNCTION("""COMPUTED_VALUE"""),112.0)</f>
        <v>112</v>
      </c>
    </row>
    <row r="44">
      <c r="A44" s="2" t="str">
        <f>IFERROR(__xludf.DUMMYFUNCTION("""COMPUTED_VALUE"""),"The Prestige")</f>
        <v>The Prestige</v>
      </c>
      <c r="B44" s="2">
        <f>IFERROR(__xludf.DUMMYFUNCTION("""COMPUTED_VALUE"""),130.0)</f>
        <v>130</v>
      </c>
    </row>
    <row r="45">
      <c r="A45" s="2" t="str">
        <f>IFERROR(__xludf.DUMMYFUNCTION("""COMPUTED_VALUE"""),"The Departed")</f>
        <v>The Departed</v>
      </c>
      <c r="B45" s="2">
        <f>IFERROR(__xludf.DUMMYFUNCTION("""COMPUTED_VALUE"""),151.0)</f>
        <v>151</v>
      </c>
    </row>
    <row r="46">
      <c r="A46" s="2" t="str">
        <f>IFERROR(__xludf.DUMMYFUNCTION("""COMPUTED_VALUE"""),"The Pianist")</f>
        <v>The Pianist</v>
      </c>
      <c r="B46" s="2">
        <f>IFERROR(__xludf.DUMMYFUNCTION("""COMPUTED_VALUE"""),150.0)</f>
        <v>150</v>
      </c>
    </row>
    <row r="47">
      <c r="A47" s="2" t="str">
        <f>IFERROR(__xludf.DUMMYFUNCTION("""COMPUTED_VALUE"""),"Gladiator")</f>
        <v>Gladiator</v>
      </c>
      <c r="B47" s="2">
        <f>IFERROR(__xludf.DUMMYFUNCTION("""COMPUTED_VALUE"""),155.0)</f>
        <v>155</v>
      </c>
    </row>
    <row r="48">
      <c r="A48" s="2" t="str">
        <f>IFERROR(__xludf.DUMMYFUNCTION("""COMPUTED_VALUE"""),"American History X")</f>
        <v>American History X</v>
      </c>
      <c r="B48" s="2">
        <f>IFERROR(__xludf.DUMMYFUNCTION("""COMPUTED_VALUE"""),119.0)</f>
        <v>119</v>
      </c>
    </row>
    <row r="49">
      <c r="A49" s="2" t="str">
        <f>IFERROR(__xludf.DUMMYFUNCTION("""COMPUTED_VALUE"""),"The Usual Suspects")</f>
        <v>The Usual Suspects</v>
      </c>
      <c r="B49" s="2">
        <f>IFERROR(__xludf.DUMMYFUNCTION("""COMPUTED_VALUE"""),106.0)</f>
        <v>106</v>
      </c>
    </row>
    <row r="50">
      <c r="A50" s="2" t="str">
        <f>IFERROR(__xludf.DUMMYFUNCTION("""COMPUTED_VALUE"""),"Léon: The Professional")</f>
        <v>Léon: The Professional</v>
      </c>
      <c r="B50" s="2">
        <f>IFERROR(__xludf.DUMMYFUNCTION("""COMPUTED_VALUE"""),110.0)</f>
        <v>110</v>
      </c>
    </row>
    <row r="51">
      <c r="A51" s="2" t="str">
        <f>IFERROR(__xludf.DUMMYFUNCTION("""COMPUTED_VALUE"""),"The Lion King")</f>
        <v>The Lion King</v>
      </c>
      <c r="B51" s="2">
        <f>IFERROR(__xludf.DUMMYFUNCTION("""COMPUTED_VALUE"""),88.0)</f>
        <v>88</v>
      </c>
    </row>
    <row r="52">
      <c r="A52" s="2" t="str">
        <f>IFERROR(__xludf.DUMMYFUNCTION("""COMPUTED_VALUE"""),"Terminator 2: Judgment Day")</f>
        <v>Terminator 2: Judgment Day</v>
      </c>
      <c r="B52" s="2">
        <f>IFERROR(__xludf.DUMMYFUNCTION("""COMPUTED_VALUE"""),137.0)</f>
        <v>137</v>
      </c>
    </row>
    <row r="53">
      <c r="A53" s="2" t="str">
        <f>IFERROR(__xludf.DUMMYFUNCTION("""COMPUTED_VALUE"""),"Cinema Paradiso")</f>
        <v>Cinema Paradiso</v>
      </c>
      <c r="B53" s="2">
        <f>IFERROR(__xludf.DUMMYFUNCTION("""COMPUTED_VALUE"""),155.0)</f>
        <v>155</v>
      </c>
    </row>
    <row r="54">
      <c r="A54" s="2" t="str">
        <f>IFERROR(__xludf.DUMMYFUNCTION("""COMPUTED_VALUE"""),"Grave of the Fireflies")</f>
        <v>Grave of the Fireflies</v>
      </c>
      <c r="B54" s="2">
        <f>IFERROR(__xludf.DUMMYFUNCTION("""COMPUTED_VALUE"""),89.0)</f>
        <v>89</v>
      </c>
    </row>
    <row r="55">
      <c r="A55" s="2" t="str">
        <f>IFERROR(__xludf.DUMMYFUNCTION("""COMPUTED_VALUE"""),"Back to the Future")</f>
        <v>Back to the Future</v>
      </c>
      <c r="B55" s="2">
        <f>IFERROR(__xludf.DUMMYFUNCTION("""COMPUTED_VALUE"""),116.0)</f>
        <v>116</v>
      </c>
    </row>
    <row r="56">
      <c r="A56" s="2" t="str">
        <f>IFERROR(__xludf.DUMMYFUNCTION("""COMPUTED_VALUE"""),"Anand")</f>
        <v>Anand</v>
      </c>
      <c r="B56" s="2">
        <f>IFERROR(__xludf.DUMMYFUNCTION("""COMPUTED_VALUE"""),122.0)</f>
        <v>122</v>
      </c>
    </row>
    <row r="57">
      <c r="A57" s="2" t="str">
        <f>IFERROR(__xludf.DUMMYFUNCTION("""COMPUTED_VALUE"""),"Once Upon a Time in the West")</f>
        <v>Once Upon a Time in the West</v>
      </c>
      <c r="B57" s="2">
        <f>IFERROR(__xludf.DUMMYFUNCTION("""COMPUTED_VALUE"""),165.0)</f>
        <v>165</v>
      </c>
    </row>
    <row r="58">
      <c r="A58" s="2" t="str">
        <f>IFERROR(__xludf.DUMMYFUNCTION("""COMPUTED_VALUE"""),"Psycho")</f>
        <v>Psycho</v>
      </c>
      <c r="B58" s="2">
        <f>IFERROR(__xludf.DUMMYFUNCTION("""COMPUTED_VALUE"""),109.0)</f>
        <v>109</v>
      </c>
    </row>
    <row r="59">
      <c r="A59" s="2" t="str">
        <f>IFERROR(__xludf.DUMMYFUNCTION("""COMPUTED_VALUE"""),"Casablanca")</f>
        <v>Casablanca</v>
      </c>
      <c r="B59" s="2">
        <f>IFERROR(__xludf.DUMMYFUNCTION("""COMPUTED_VALUE"""),102.0)</f>
        <v>102</v>
      </c>
    </row>
    <row r="60">
      <c r="A60" s="2" t="str">
        <f>IFERROR(__xludf.DUMMYFUNCTION("""COMPUTED_VALUE"""),"Modern Times")</f>
        <v>Modern Times</v>
      </c>
      <c r="B60" s="2">
        <f>IFERROR(__xludf.DUMMYFUNCTION("""COMPUTED_VALUE"""),87.0)</f>
        <v>87</v>
      </c>
    </row>
    <row r="61">
      <c r="A61" s="2" t="str">
        <f>IFERROR(__xludf.DUMMYFUNCTION("""COMPUTED_VALUE"""),"City Lights")</f>
        <v>City Lights</v>
      </c>
      <c r="B61" s="2">
        <f>IFERROR(__xludf.DUMMYFUNCTION("""COMPUTED_VALUE"""),87.0)</f>
        <v>87</v>
      </c>
    </row>
    <row r="62">
      <c r="A62" s="2" t="str">
        <f>IFERROR(__xludf.DUMMYFUNCTION("""COMPUTED_VALUE"""),"Capharnaüm")</f>
        <v>Capharnaüm</v>
      </c>
      <c r="B62" s="2">
        <f>IFERROR(__xludf.DUMMYFUNCTION("""COMPUTED_VALUE"""),126.0)</f>
        <v>126</v>
      </c>
    </row>
    <row r="63">
      <c r="A63" s="2" t="str">
        <f>IFERROR(__xludf.DUMMYFUNCTION("""COMPUTED_VALUE"""),"Ayla: The Daughter of War")</f>
        <v>Ayla: The Daughter of War</v>
      </c>
      <c r="B63" s="2">
        <f>IFERROR(__xludf.DUMMYFUNCTION("""COMPUTED_VALUE"""),125.0)</f>
        <v>125</v>
      </c>
    </row>
    <row r="64">
      <c r="A64" s="2" t="str">
        <f>IFERROR(__xludf.DUMMYFUNCTION("""COMPUTED_VALUE"""),"Your Name.")</f>
        <v>Your Name.</v>
      </c>
      <c r="B64" s="2">
        <f>IFERROR(__xludf.DUMMYFUNCTION("""COMPUTED_VALUE"""),106.0)</f>
        <v>106</v>
      </c>
    </row>
    <row r="65">
      <c r="A65" s="2" t="str">
        <f>IFERROR(__xludf.DUMMYFUNCTION("""COMPUTED_VALUE"""),"Dangal")</f>
        <v>Dangal</v>
      </c>
      <c r="B65" s="2">
        <f>IFERROR(__xludf.DUMMYFUNCTION("""COMPUTED_VALUE"""),161.0)</f>
        <v>161</v>
      </c>
    </row>
    <row r="66">
      <c r="A66" s="2" t="str">
        <f>IFERROR(__xludf.DUMMYFUNCTION("""COMPUTED_VALUE"""),"Spider-Man: Into the Spider-Verse")</f>
        <v>Spider-Man: Into the Spider-Verse</v>
      </c>
      <c r="B66" s="2">
        <f>IFERROR(__xludf.DUMMYFUNCTION("""COMPUTED_VALUE"""),117.0)</f>
        <v>117</v>
      </c>
    </row>
    <row r="67">
      <c r="A67" s="2" t="str">
        <f>IFERROR(__xludf.DUMMYFUNCTION("""COMPUTED_VALUE"""),"Avengers: Endgame")</f>
        <v>Avengers: Endgame</v>
      </c>
      <c r="B67" s="2">
        <f>IFERROR(__xludf.DUMMYFUNCTION("""COMPUTED_VALUE"""),181.0)</f>
        <v>181</v>
      </c>
    </row>
    <row r="68">
      <c r="A68" s="2" t="str">
        <f>IFERROR(__xludf.DUMMYFUNCTION("""COMPUTED_VALUE"""),"Avengers: Infinity War")</f>
        <v>Avengers: Infinity War</v>
      </c>
      <c r="B68" s="2">
        <f>IFERROR(__xludf.DUMMYFUNCTION("""COMPUTED_VALUE"""),149.0)</f>
        <v>149</v>
      </c>
    </row>
    <row r="69">
      <c r="A69" s="2" t="str">
        <f>IFERROR(__xludf.DUMMYFUNCTION("""COMPUTED_VALUE"""),"Coco")</f>
        <v>Coco</v>
      </c>
      <c r="B69" s="2">
        <f>IFERROR(__xludf.DUMMYFUNCTION("""COMPUTED_VALUE"""),105.0)</f>
        <v>105</v>
      </c>
    </row>
    <row r="70">
      <c r="A70" s="2" t="str">
        <f>IFERROR(__xludf.DUMMYFUNCTION("""COMPUTED_VALUE"""),"Django Unchained")</f>
        <v>Django Unchained</v>
      </c>
      <c r="B70" s="2">
        <f>IFERROR(__xludf.DUMMYFUNCTION("""COMPUTED_VALUE"""),165.0)</f>
        <v>165</v>
      </c>
    </row>
    <row r="71">
      <c r="A71" s="2" t="str">
        <f>IFERROR(__xludf.DUMMYFUNCTION("""COMPUTED_VALUE"""),"The Dark Knight Rises")</f>
        <v>The Dark Knight Rises</v>
      </c>
      <c r="B71" s="2">
        <f>IFERROR(__xludf.DUMMYFUNCTION("""COMPUTED_VALUE"""),164.0)</f>
        <v>164</v>
      </c>
    </row>
    <row r="72">
      <c r="A72" s="2" t="str">
        <f>IFERROR(__xludf.DUMMYFUNCTION("""COMPUTED_VALUE"""),"3 Idiots")</f>
        <v>3 Idiots</v>
      </c>
      <c r="B72" s="2">
        <f>IFERROR(__xludf.DUMMYFUNCTION("""COMPUTED_VALUE"""),170.0)</f>
        <v>170</v>
      </c>
    </row>
    <row r="73">
      <c r="A73" s="2" t="str">
        <f>IFERROR(__xludf.DUMMYFUNCTION("""COMPUTED_VALUE"""),"Taare Zameen Par")</f>
        <v>Taare Zameen Par</v>
      </c>
      <c r="B73" s="2">
        <f>IFERROR(__xludf.DUMMYFUNCTION("""COMPUTED_VALUE"""),165.0)</f>
        <v>165</v>
      </c>
    </row>
    <row r="74">
      <c r="A74" s="2" t="str">
        <f>IFERROR(__xludf.DUMMYFUNCTION("""COMPUTED_VALUE"""),"WALL·E")</f>
        <v>WALL·E</v>
      </c>
      <c r="B74" s="2">
        <f>IFERROR(__xludf.DUMMYFUNCTION("""COMPUTED_VALUE"""),98.0)</f>
        <v>98</v>
      </c>
    </row>
    <row r="75">
      <c r="A75" s="2" t="str">
        <f>IFERROR(__xludf.DUMMYFUNCTION("""COMPUTED_VALUE"""),"The Lives of Others")</f>
        <v>The Lives of Others</v>
      </c>
      <c r="B75" s="2">
        <f>IFERROR(__xludf.DUMMYFUNCTION("""COMPUTED_VALUE"""),137.0)</f>
        <v>137</v>
      </c>
    </row>
    <row r="76">
      <c r="A76" s="2" t="str">
        <f>IFERROR(__xludf.DUMMYFUNCTION("""COMPUTED_VALUE"""),"Oldboy")</f>
        <v>Oldboy</v>
      </c>
      <c r="B76" s="2">
        <f>IFERROR(__xludf.DUMMYFUNCTION("""COMPUTED_VALUE"""),120.0)</f>
        <v>120</v>
      </c>
    </row>
    <row r="77">
      <c r="A77" s="2" t="str">
        <f>IFERROR(__xludf.DUMMYFUNCTION("""COMPUTED_VALUE"""),"Memento")</f>
        <v>Memento</v>
      </c>
      <c r="B77" s="2">
        <f>IFERROR(__xludf.DUMMYFUNCTION("""COMPUTED_VALUE"""),113.0)</f>
        <v>113</v>
      </c>
    </row>
    <row r="78">
      <c r="A78" s="2" t="str">
        <f>IFERROR(__xludf.DUMMYFUNCTION("""COMPUTED_VALUE"""),"Princess Mononoke")</f>
        <v>Princess Mononoke</v>
      </c>
      <c r="B78" s="2">
        <f>IFERROR(__xludf.DUMMYFUNCTION("""COMPUTED_VALUE"""),134.0)</f>
        <v>134</v>
      </c>
    </row>
    <row r="79">
      <c r="A79" s="2" t="str">
        <f>IFERROR(__xludf.DUMMYFUNCTION("""COMPUTED_VALUE"""),"Once Upon a Time in America")</f>
        <v>Once Upon a Time in America</v>
      </c>
      <c r="B79" s="2">
        <f>IFERROR(__xludf.DUMMYFUNCTION("""COMPUTED_VALUE"""),229.0)</f>
        <v>229</v>
      </c>
    </row>
    <row r="80">
      <c r="A80" s="2" t="str">
        <f>IFERROR(__xludf.DUMMYFUNCTION("""COMPUTED_VALUE"""),"Raiders of the Lost Ark")</f>
        <v>Raiders of the Lost Ark</v>
      </c>
      <c r="B80" s="2">
        <f>IFERROR(__xludf.DUMMYFUNCTION("""COMPUTED_VALUE"""),115.0)</f>
        <v>115</v>
      </c>
    </row>
    <row r="81">
      <c r="A81" s="2" t="str">
        <f>IFERROR(__xludf.DUMMYFUNCTION("""COMPUTED_VALUE"""),"The Shining")</f>
        <v>The Shining</v>
      </c>
      <c r="B81" s="2">
        <f>IFERROR(__xludf.DUMMYFUNCTION("""COMPUTED_VALUE"""),146.0)</f>
        <v>146</v>
      </c>
    </row>
    <row r="82">
      <c r="A82" s="2" t="str">
        <f>IFERROR(__xludf.DUMMYFUNCTION("""COMPUTED_VALUE"""),"Apocalypse Now")</f>
        <v>Apocalypse Now</v>
      </c>
      <c r="B82" s="2">
        <f>IFERROR(__xludf.DUMMYFUNCTION("""COMPUTED_VALUE"""),147.0)</f>
        <v>147</v>
      </c>
    </row>
    <row r="83">
      <c r="A83" s="2" t="str">
        <f>IFERROR(__xludf.DUMMYFUNCTION("""COMPUTED_VALUE"""),"Alien")</f>
        <v>Alien</v>
      </c>
      <c r="B83" s="2">
        <f>IFERROR(__xludf.DUMMYFUNCTION("""COMPUTED_VALUE"""),117.0)</f>
        <v>117</v>
      </c>
    </row>
    <row r="84">
      <c r="A84" s="2" t="str">
        <f>IFERROR(__xludf.DUMMYFUNCTION("""COMPUTED_VALUE"""),"High and Low")</f>
        <v>High and Low</v>
      </c>
      <c r="B84" s="2">
        <f>IFERROR(__xludf.DUMMYFUNCTION("""COMPUTED_VALUE"""),143.0)</f>
        <v>143</v>
      </c>
    </row>
    <row r="85">
      <c r="A85" s="2" t="str">
        <f>IFERROR(__xludf.DUMMYFUNCTION("""COMPUTED_VALUE"""),"Dr. Strangelove or: How I Learned to Stop Worrying and Love the Bomb")</f>
        <v>Dr. Strangelove or: How I Learned to Stop Worrying and Love the Bomb</v>
      </c>
      <c r="B85" s="2">
        <f>IFERROR(__xludf.DUMMYFUNCTION("""COMPUTED_VALUE"""),95.0)</f>
        <v>95</v>
      </c>
    </row>
    <row r="86">
      <c r="A86" s="2" t="str">
        <f>IFERROR(__xludf.DUMMYFUNCTION("""COMPUTED_VALUE"""),"Witness for the Prosecution")</f>
        <v>Witness for the Prosecution</v>
      </c>
      <c r="B86" s="2">
        <f>IFERROR(__xludf.DUMMYFUNCTION("""COMPUTED_VALUE"""),116.0)</f>
        <v>116</v>
      </c>
    </row>
    <row r="87">
      <c r="A87" s="2" t="str">
        <f>IFERROR(__xludf.DUMMYFUNCTION("""COMPUTED_VALUE"""),"Paths of Glory")</f>
        <v>Paths of Glory</v>
      </c>
      <c r="B87" s="2">
        <f>IFERROR(__xludf.DUMMYFUNCTION("""COMPUTED_VALUE"""),88.0)</f>
        <v>88</v>
      </c>
    </row>
    <row r="88">
      <c r="A88" s="2" t="str">
        <f>IFERROR(__xludf.DUMMYFUNCTION("""COMPUTED_VALUE"""),"Rear Window")</f>
        <v>Rear Window</v>
      </c>
      <c r="B88" s="2">
        <f>IFERROR(__xludf.DUMMYFUNCTION("""COMPUTED_VALUE"""),112.0)</f>
        <v>112</v>
      </c>
    </row>
    <row r="89">
      <c r="A89" s="2" t="str">
        <f>IFERROR(__xludf.DUMMYFUNCTION("""COMPUTED_VALUE"""),"Sunset Blvd.")</f>
        <v>Sunset Blvd.</v>
      </c>
      <c r="B89" s="2">
        <f>IFERROR(__xludf.DUMMYFUNCTION("""COMPUTED_VALUE"""),110.0)</f>
        <v>110</v>
      </c>
    </row>
    <row r="90">
      <c r="A90" s="2" t="str">
        <f>IFERROR(__xludf.DUMMYFUNCTION("""COMPUTED_VALUE"""),"The Great Dictator")</f>
        <v>The Great Dictator</v>
      </c>
      <c r="B90" s="2">
        <f>IFERROR(__xludf.DUMMYFUNCTION("""COMPUTED_VALUE"""),125.0)</f>
        <v>125</v>
      </c>
    </row>
    <row r="91">
      <c r="A91" s="2" t="str">
        <f>IFERROR(__xludf.DUMMYFUNCTION("""COMPUTED_VALUE"""),"1917")</f>
        <v>1917</v>
      </c>
      <c r="B91" s="2">
        <f>IFERROR(__xludf.DUMMYFUNCTION("""COMPUTED_VALUE"""),119.0)</f>
        <v>119</v>
      </c>
    </row>
    <row r="92">
      <c r="A92" s="2" t="str">
        <f>IFERROR(__xludf.DUMMYFUNCTION("""COMPUTED_VALUE"""),"Uri: The Surgical Strike")</f>
        <v>Uri: The Surgical Strike</v>
      </c>
      <c r="B92" s="2">
        <f>IFERROR(__xludf.DUMMYFUNCTION("""COMPUTED_VALUE"""),138.0)</f>
        <v>138</v>
      </c>
    </row>
    <row r="93">
      <c r="A93" s="2" t="str">
        <f>IFERROR(__xludf.DUMMYFUNCTION("""COMPUTED_VALUE"""),"Tumbbad")</f>
        <v>Tumbbad</v>
      </c>
      <c r="B93" s="2">
        <f>IFERROR(__xludf.DUMMYFUNCTION("""COMPUTED_VALUE"""),104.0)</f>
        <v>104</v>
      </c>
    </row>
    <row r="94">
      <c r="A94" s="2" t="str">
        <f>IFERROR(__xludf.DUMMYFUNCTION("""COMPUTED_VALUE"""),"Andhadhun")</f>
        <v>Andhadhun</v>
      </c>
      <c r="B94" s="2">
        <f>IFERROR(__xludf.DUMMYFUNCTION("""COMPUTED_VALUE"""),139.0)</f>
        <v>139</v>
      </c>
    </row>
    <row r="95">
      <c r="A95" s="2" t="str">
        <f>IFERROR(__xludf.DUMMYFUNCTION("""COMPUTED_VALUE"""),"Drishyam")</f>
        <v>Drishyam</v>
      </c>
      <c r="B95" s="2">
        <f>IFERROR(__xludf.DUMMYFUNCTION("""COMPUTED_VALUE"""),160.0)</f>
        <v>160</v>
      </c>
    </row>
    <row r="96">
      <c r="A96" s="2" t="str">
        <f>IFERROR(__xludf.DUMMYFUNCTION("""COMPUTED_VALUE"""),"The Hunt")</f>
        <v>The Hunt</v>
      </c>
      <c r="B96" s="2">
        <f>IFERROR(__xludf.DUMMYFUNCTION("""COMPUTED_VALUE"""),115.0)</f>
        <v>115</v>
      </c>
    </row>
    <row r="97">
      <c r="A97" s="2" t="str">
        <f>IFERROR(__xludf.DUMMYFUNCTION("""COMPUTED_VALUE"""),"A Separation")</f>
        <v>A Separation</v>
      </c>
      <c r="B97" s="2">
        <f>IFERROR(__xludf.DUMMYFUNCTION("""COMPUTED_VALUE"""),123.0)</f>
        <v>123</v>
      </c>
    </row>
    <row r="98">
      <c r="A98" s="2" t="str">
        <f>IFERROR(__xludf.DUMMYFUNCTION("""COMPUTED_VALUE"""),"Incendies")</f>
        <v>Incendies</v>
      </c>
      <c r="B98" s="2">
        <f>IFERROR(__xludf.DUMMYFUNCTION("""COMPUTED_VALUE"""),131.0)</f>
        <v>131</v>
      </c>
    </row>
    <row r="99">
      <c r="A99" s="2" t="str">
        <f>IFERROR(__xludf.DUMMYFUNCTION("""COMPUTED_VALUE"""),"Yedinci Kogustaki Mucize")</f>
        <v>Yedinci Kogustaki Mucize</v>
      </c>
      <c r="B99" s="2">
        <f>IFERROR(__xludf.DUMMYFUNCTION("""COMPUTED_VALUE"""),132.0)</f>
        <v>132</v>
      </c>
    </row>
    <row r="100">
      <c r="A100" s="2" t="str">
        <f>IFERROR(__xludf.DUMMYFUNCTION("""COMPUTED_VALUE"""),"Babam ve Oglum")</f>
        <v>Babam ve Oglum</v>
      </c>
      <c r="B100" s="2">
        <f>IFERROR(__xludf.DUMMYFUNCTION("""COMPUTED_VALUE"""),112.0)</f>
        <v>112</v>
      </c>
    </row>
    <row r="101">
      <c r="A101" s="2" t="str">
        <f>IFERROR(__xludf.DUMMYFUNCTION("""COMPUTED_VALUE"""),"Toy Story 3")</f>
        <v>Toy Story 3</v>
      </c>
      <c r="B101" s="2">
        <f>IFERROR(__xludf.DUMMYFUNCTION("""COMPUTED_VALUE"""),103.0)</f>
        <v>103</v>
      </c>
    </row>
    <row r="102">
      <c r="A102" s="2" t="str">
        <f>IFERROR(__xludf.DUMMYFUNCTION("""COMPUTED_VALUE"""),"Inglourious Basterds")</f>
        <v>Inglourious Basterds</v>
      </c>
      <c r="B102" s="2">
        <f>IFERROR(__xludf.DUMMYFUNCTION("""COMPUTED_VALUE"""),153.0)</f>
        <v>153</v>
      </c>
    </row>
    <row r="103">
      <c r="A103" s="2" t="str">
        <f>IFERROR(__xludf.DUMMYFUNCTION("""COMPUTED_VALUE"""),"Eternal Sunshine of the Spotless Mind")</f>
        <v>Eternal Sunshine of the Spotless Mind</v>
      </c>
      <c r="B103" s="2">
        <f>IFERROR(__xludf.DUMMYFUNCTION("""COMPUTED_VALUE"""),108.0)</f>
        <v>108</v>
      </c>
    </row>
    <row r="104">
      <c r="A104" s="2" t="str">
        <f>IFERROR(__xludf.DUMMYFUNCTION("""COMPUTED_VALUE"""),"Amélie")</f>
        <v>Amélie</v>
      </c>
      <c r="B104" s="2">
        <f>IFERROR(__xludf.DUMMYFUNCTION("""COMPUTED_VALUE"""),122.0)</f>
        <v>122</v>
      </c>
    </row>
    <row r="105">
      <c r="A105" s="2" t="str">
        <f>IFERROR(__xludf.DUMMYFUNCTION("""COMPUTED_VALUE"""),"Snatch")</f>
        <v>Snatch</v>
      </c>
      <c r="B105" s="2">
        <f>IFERROR(__xludf.DUMMYFUNCTION("""COMPUTED_VALUE"""),102.0)</f>
        <v>102</v>
      </c>
    </row>
    <row r="106">
      <c r="A106" s="2" t="str">
        <f>IFERROR(__xludf.DUMMYFUNCTION("""COMPUTED_VALUE"""),"Requiem for a Dream")</f>
        <v>Requiem for a Dream</v>
      </c>
      <c r="B106" s="2">
        <f>IFERROR(__xludf.DUMMYFUNCTION("""COMPUTED_VALUE"""),102.0)</f>
        <v>102</v>
      </c>
    </row>
    <row r="107">
      <c r="A107" s="2" t="str">
        <f>IFERROR(__xludf.DUMMYFUNCTION("""COMPUTED_VALUE"""),"American Beauty")</f>
        <v>American Beauty</v>
      </c>
      <c r="B107" s="2">
        <f>IFERROR(__xludf.DUMMYFUNCTION("""COMPUTED_VALUE"""),122.0)</f>
        <v>122</v>
      </c>
    </row>
    <row r="108">
      <c r="A108" s="2" t="str">
        <f>IFERROR(__xludf.DUMMYFUNCTION("""COMPUTED_VALUE"""),"Good Will Hunting")</f>
        <v>Good Will Hunting</v>
      </c>
      <c r="B108" s="2">
        <f>IFERROR(__xludf.DUMMYFUNCTION("""COMPUTED_VALUE"""),126.0)</f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  <row r="8">
      <c r="A8" s="33" t="str">
        <f>IFERROR(__xludf.DUMMYFUNCTION("QUERY(IMDB, ""select B, E"")"),"MOVIE_NAME")</f>
        <v>MOVIE_NAME</v>
      </c>
      <c r="B8" s="33" t="str">
        <f>IFERROR(__xludf.DUMMYFUNCTION("""COMPUTED_VALUE"""),"LENGTH")</f>
        <v>LENGTH</v>
      </c>
    </row>
    <row r="9">
      <c r="A9" s="2" t="str">
        <f>IFERROR(__xludf.DUMMYFUNCTION("""COMPUTED_VALUE"""),"The Shawshank Redemption")</f>
        <v>The Shawshank Redemption</v>
      </c>
      <c r="B9" s="31">
        <f>IFERROR(__xludf.DUMMYFUNCTION("""COMPUTED_VALUE"""),142.0)</f>
        <v>142</v>
      </c>
      <c r="D9" s="19" t="s">
        <v>217</v>
      </c>
      <c r="E9" s="2"/>
      <c r="F9" s="2"/>
      <c r="G9" s="19" t="s">
        <v>209</v>
      </c>
    </row>
    <row r="10">
      <c r="A10" s="2" t="str">
        <f>IFERROR(__xludf.DUMMYFUNCTION("""COMPUTED_VALUE"""),"The Godfather")</f>
        <v>The Godfather</v>
      </c>
      <c r="B10" s="31">
        <f>IFERROR(__xludf.DUMMYFUNCTION("""COMPUTED_VALUE"""),175.0)</f>
        <v>175</v>
      </c>
      <c r="D10" s="49" t="s">
        <v>218</v>
      </c>
      <c r="E10" s="37">
        <f>PERCENTILE($B$9:$B$108, 0)</f>
        <v>87</v>
      </c>
      <c r="F10" s="37">
        <f>MIN(B9:B108)</f>
        <v>87</v>
      </c>
      <c r="G10" s="50" t="str">
        <f t="shared" ref="G10:G14" si="1">FORMULATEXT(E10)</f>
        <v>=PERCENTILE($B$9:$B$108, 0)</v>
      </c>
      <c r="H10" s="51"/>
      <c r="I10" s="51"/>
    </row>
    <row r="11">
      <c r="A11" s="2" t="str">
        <f>IFERROR(__xludf.DUMMYFUNCTION("""COMPUTED_VALUE"""),"The Dark Knight")</f>
        <v>The Dark Knight</v>
      </c>
      <c r="B11" s="31">
        <f>IFERROR(__xludf.DUMMYFUNCTION("""COMPUTED_VALUE"""),152.0)</f>
        <v>152</v>
      </c>
      <c r="D11" s="49" t="s">
        <v>219</v>
      </c>
      <c r="E11" s="52">
        <f>PERCENTILE($B$9:$B$108, 0.25)</f>
        <v>114.5</v>
      </c>
      <c r="F11" s="17"/>
      <c r="G11" s="50" t="str">
        <f t="shared" si="1"/>
        <v>=PERCENTILE($B$9:$B$108, 0.25)</v>
      </c>
      <c r="H11" s="51"/>
      <c r="I11" s="51"/>
    </row>
    <row r="12">
      <c r="A12" s="2" t="str">
        <f>IFERROR(__xludf.DUMMYFUNCTION("""COMPUTED_VALUE"""),"The Godfather: Part II")</f>
        <v>The Godfather: Part II</v>
      </c>
      <c r="B12" s="31">
        <f>IFERROR(__xludf.DUMMYFUNCTION("""COMPUTED_VALUE"""),202.0)</f>
        <v>202</v>
      </c>
      <c r="D12" s="49" t="s">
        <v>220</v>
      </c>
      <c r="E12" s="37">
        <f>PERCENTILE($B$9:$B$108, 0.5)</f>
        <v>130</v>
      </c>
      <c r="F12" s="37">
        <f>MEDIAN(B9:B108)</f>
        <v>130</v>
      </c>
      <c r="G12" s="50" t="str">
        <f t="shared" si="1"/>
        <v>=PERCENTILE($B$9:$B$108, 0.5)</v>
      </c>
      <c r="H12" s="51"/>
      <c r="I12" s="51"/>
    </row>
    <row r="13">
      <c r="A13" s="2" t="str">
        <f>IFERROR(__xludf.DUMMYFUNCTION("""COMPUTED_VALUE"""),"The Lord of the Rings: The Return of the King")</f>
        <v>The Lord of the Rings: The Return of the King</v>
      </c>
      <c r="B13" s="31">
        <f>IFERROR(__xludf.DUMMYFUNCTION("""COMPUTED_VALUE"""),201.0)</f>
        <v>201</v>
      </c>
      <c r="D13" s="49" t="s">
        <v>221</v>
      </c>
      <c r="E13" s="52">
        <f>PERCENTILE($B$9:$B$108, 0.75)</f>
        <v>152.25</v>
      </c>
      <c r="F13" s="17"/>
      <c r="G13" s="50" t="str">
        <f t="shared" si="1"/>
        <v>=PERCENTILE($B$9:$B$108, 0.75)</v>
      </c>
      <c r="H13" s="51"/>
      <c r="I13" s="51"/>
    </row>
    <row r="14">
      <c r="A14" s="2" t="str">
        <f>IFERROR(__xludf.DUMMYFUNCTION("""COMPUTED_VALUE"""),"Pulp Fiction")</f>
        <v>Pulp Fiction</v>
      </c>
      <c r="B14" s="31">
        <f>IFERROR(__xludf.DUMMYFUNCTION("""COMPUTED_VALUE"""),154.0)</f>
        <v>154</v>
      </c>
      <c r="D14" s="49" t="s">
        <v>222</v>
      </c>
      <c r="E14" s="37">
        <f>PERCENTILE($B$9:$B$108, 1)</f>
        <v>229</v>
      </c>
      <c r="F14" s="37">
        <f>MAX(B9:B108)</f>
        <v>229</v>
      </c>
      <c r="G14" s="50" t="str">
        <f t="shared" si="1"/>
        <v>=PERCENTILE($B$9:$B$108, 1)</v>
      </c>
      <c r="H14" s="51"/>
      <c r="I14" s="51"/>
    </row>
    <row r="15">
      <c r="A15" s="2" t="str">
        <f>IFERROR(__xludf.DUMMYFUNCTION("""COMPUTED_VALUE"""),"Schindler's List")</f>
        <v>Schindler's List</v>
      </c>
      <c r="B15" s="31">
        <f>IFERROR(__xludf.DUMMYFUNCTION("""COMPUTED_VALUE"""),195.0)</f>
        <v>195</v>
      </c>
    </row>
    <row r="16">
      <c r="A16" s="2" t="str">
        <f>IFERROR(__xludf.DUMMYFUNCTION("""COMPUTED_VALUE"""),"12 Angry Men")</f>
        <v>12 Angry Men</v>
      </c>
      <c r="B16" s="31">
        <f>IFERROR(__xludf.DUMMYFUNCTION("""COMPUTED_VALUE"""),96.0)</f>
        <v>96</v>
      </c>
    </row>
    <row r="17">
      <c r="A17" s="2" t="str">
        <f>IFERROR(__xludf.DUMMYFUNCTION("""COMPUTED_VALUE"""),"Inception")</f>
        <v>Inception</v>
      </c>
      <c r="B17" s="31">
        <f>IFERROR(__xludf.DUMMYFUNCTION("""COMPUTED_VALUE"""),148.0)</f>
        <v>148</v>
      </c>
    </row>
    <row r="18">
      <c r="A18" s="2" t="str">
        <f>IFERROR(__xludf.DUMMYFUNCTION("""COMPUTED_VALUE"""),"Fight Club")</f>
        <v>Fight Club</v>
      </c>
      <c r="B18" s="31">
        <f>IFERROR(__xludf.DUMMYFUNCTION("""COMPUTED_VALUE"""),139.0)</f>
        <v>139</v>
      </c>
    </row>
    <row r="19">
      <c r="A19" s="2" t="str">
        <f>IFERROR(__xludf.DUMMYFUNCTION("""COMPUTED_VALUE"""),"The Lord of the Rings: The Fellowship of the Ring")</f>
        <v>The Lord of the Rings: The Fellowship of the Ring</v>
      </c>
      <c r="B19" s="31">
        <f>IFERROR(__xludf.DUMMYFUNCTION("""COMPUTED_VALUE"""),178.0)</f>
        <v>178</v>
      </c>
    </row>
    <row r="20">
      <c r="A20" s="2" t="str">
        <f>IFERROR(__xludf.DUMMYFUNCTION("""COMPUTED_VALUE"""),"Forrest Gump")</f>
        <v>Forrest Gump</v>
      </c>
      <c r="B20" s="31">
        <f>IFERROR(__xludf.DUMMYFUNCTION("""COMPUTED_VALUE"""),142.0)</f>
        <v>142</v>
      </c>
    </row>
    <row r="21">
      <c r="A21" s="2" t="str">
        <f>IFERROR(__xludf.DUMMYFUNCTION("""COMPUTED_VALUE"""),"The Good, the Bad and the Ugly")</f>
        <v>The Good, the Bad and the Ugly</v>
      </c>
      <c r="B21" s="31">
        <f>IFERROR(__xludf.DUMMYFUNCTION("""COMPUTED_VALUE"""),178.0)</f>
        <v>178</v>
      </c>
    </row>
    <row r="22">
      <c r="A22" s="2" t="str">
        <f>IFERROR(__xludf.DUMMYFUNCTION("""COMPUTED_VALUE"""),"Hamilton")</f>
        <v>Hamilton</v>
      </c>
      <c r="B22" s="31">
        <f>IFERROR(__xludf.DUMMYFUNCTION("""COMPUTED_VALUE"""),160.0)</f>
        <v>160</v>
      </c>
    </row>
    <row r="23">
      <c r="A23" s="2" t="str">
        <f>IFERROR(__xludf.DUMMYFUNCTION("""COMPUTED_VALUE"""),"The Lord of the Rings: The Two Towers")</f>
        <v>The Lord of the Rings: The Two Towers</v>
      </c>
      <c r="B23" s="31">
        <f>IFERROR(__xludf.DUMMYFUNCTION("""COMPUTED_VALUE"""),179.0)</f>
        <v>179</v>
      </c>
    </row>
    <row r="24">
      <c r="A24" s="2" t="str">
        <f>IFERROR(__xludf.DUMMYFUNCTION("""COMPUTED_VALUE"""),"The Matrix")</f>
        <v>The Matrix</v>
      </c>
      <c r="B24" s="31">
        <f>IFERROR(__xludf.DUMMYFUNCTION("""COMPUTED_VALUE"""),136.0)</f>
        <v>136</v>
      </c>
    </row>
    <row r="25">
      <c r="A25" s="2" t="str">
        <f>IFERROR(__xludf.DUMMYFUNCTION("""COMPUTED_VALUE"""),"Goodfellas")</f>
        <v>Goodfellas</v>
      </c>
      <c r="B25" s="31">
        <f>IFERROR(__xludf.DUMMYFUNCTION("""COMPUTED_VALUE"""),146.0)</f>
        <v>146</v>
      </c>
    </row>
    <row r="26">
      <c r="A26" s="2" t="str">
        <f>IFERROR(__xludf.DUMMYFUNCTION("""COMPUTED_VALUE"""),"Star Wars: Episode V - The Empire Strikes Back")</f>
        <v>Star Wars: Episode V - The Empire Strikes Back</v>
      </c>
      <c r="B26" s="31">
        <f>IFERROR(__xludf.DUMMYFUNCTION("""COMPUTED_VALUE"""),124.0)</f>
        <v>124</v>
      </c>
    </row>
    <row r="27">
      <c r="A27" s="2" t="str">
        <f>IFERROR(__xludf.DUMMYFUNCTION("""COMPUTED_VALUE"""),"One Flew Over the Cuckoo's Nest")</f>
        <v>One Flew Over the Cuckoo's Nest</v>
      </c>
      <c r="B27" s="31">
        <f>IFERROR(__xludf.DUMMYFUNCTION("""COMPUTED_VALUE"""),133.0)</f>
        <v>133</v>
      </c>
    </row>
    <row r="28">
      <c r="A28" s="2" t="str">
        <f>IFERROR(__xludf.DUMMYFUNCTION("""COMPUTED_VALUE"""),"Parasite")</f>
        <v>Parasite</v>
      </c>
      <c r="B28" s="31">
        <f>IFERROR(__xludf.DUMMYFUNCTION("""COMPUTED_VALUE"""),132.0)</f>
        <v>132</v>
      </c>
    </row>
    <row r="29">
      <c r="A29" s="2" t="str">
        <f>IFERROR(__xludf.DUMMYFUNCTION("""COMPUTED_VALUE"""),"Interstellar")</f>
        <v>Interstellar</v>
      </c>
      <c r="B29" s="31">
        <f>IFERROR(__xludf.DUMMYFUNCTION("""COMPUTED_VALUE"""),169.0)</f>
        <v>169</v>
      </c>
    </row>
    <row r="30">
      <c r="A30" s="2" t="str">
        <f>IFERROR(__xludf.DUMMYFUNCTION("""COMPUTED_VALUE"""),"City of God")</f>
        <v>City of God</v>
      </c>
      <c r="B30" s="31">
        <f>IFERROR(__xludf.DUMMYFUNCTION("""COMPUTED_VALUE"""),130.0)</f>
        <v>130</v>
      </c>
    </row>
    <row r="31">
      <c r="A31" s="2" t="str">
        <f>IFERROR(__xludf.DUMMYFUNCTION("""COMPUTED_VALUE"""),"Spirited Away")</f>
        <v>Spirited Away</v>
      </c>
      <c r="B31" s="31">
        <f>IFERROR(__xludf.DUMMYFUNCTION("""COMPUTED_VALUE"""),125.0)</f>
        <v>125</v>
      </c>
    </row>
    <row r="32">
      <c r="A32" s="2" t="str">
        <f>IFERROR(__xludf.DUMMYFUNCTION("""COMPUTED_VALUE"""),"Saving Private Ryan")</f>
        <v>Saving Private Ryan</v>
      </c>
      <c r="B32" s="31">
        <f>IFERROR(__xludf.DUMMYFUNCTION("""COMPUTED_VALUE"""),169.0)</f>
        <v>169</v>
      </c>
    </row>
    <row r="33">
      <c r="A33" s="2" t="str">
        <f>IFERROR(__xludf.DUMMYFUNCTION("""COMPUTED_VALUE"""),"The Green Mile")</f>
        <v>The Green Mile</v>
      </c>
      <c r="B33" s="31">
        <f>IFERROR(__xludf.DUMMYFUNCTION("""COMPUTED_VALUE"""),189.0)</f>
        <v>189</v>
      </c>
    </row>
    <row r="34">
      <c r="A34" s="2" t="str">
        <f>IFERROR(__xludf.DUMMYFUNCTION("""COMPUTED_VALUE"""),"Life Is Beautiful")</f>
        <v>Life Is Beautiful</v>
      </c>
      <c r="B34" s="31">
        <f>IFERROR(__xludf.DUMMYFUNCTION("""COMPUTED_VALUE"""),116.0)</f>
        <v>116</v>
      </c>
    </row>
    <row r="35">
      <c r="A35" s="2" t="str">
        <f>IFERROR(__xludf.DUMMYFUNCTION("""COMPUTED_VALUE"""),"Se7en")</f>
        <v>Se7en</v>
      </c>
      <c r="B35" s="31">
        <f>IFERROR(__xludf.DUMMYFUNCTION("""COMPUTED_VALUE"""),127.0)</f>
        <v>127</v>
      </c>
    </row>
    <row r="36">
      <c r="A36" s="2" t="str">
        <f>IFERROR(__xludf.DUMMYFUNCTION("""COMPUTED_VALUE"""),"The Silence of the Lambs")</f>
        <v>The Silence of the Lambs</v>
      </c>
      <c r="B36" s="31">
        <f>IFERROR(__xludf.DUMMYFUNCTION("""COMPUTED_VALUE"""),118.0)</f>
        <v>118</v>
      </c>
    </row>
    <row r="37">
      <c r="A37" s="2" t="str">
        <f>IFERROR(__xludf.DUMMYFUNCTION("""COMPUTED_VALUE"""),"Star Wars: Episode IV - A New Hope")</f>
        <v>Star Wars: Episode IV - A New Hope</v>
      </c>
      <c r="B37" s="31">
        <f>IFERROR(__xludf.DUMMYFUNCTION("""COMPUTED_VALUE"""),121.0)</f>
        <v>121</v>
      </c>
    </row>
    <row r="38">
      <c r="A38" s="2" t="str">
        <f>IFERROR(__xludf.DUMMYFUNCTION("""COMPUTED_VALUE"""),"Harakiri")</f>
        <v>Harakiri</v>
      </c>
      <c r="B38" s="31">
        <f>IFERROR(__xludf.DUMMYFUNCTION("""COMPUTED_VALUE"""),133.0)</f>
        <v>133</v>
      </c>
    </row>
    <row r="39">
      <c r="A39" s="2" t="str">
        <f>IFERROR(__xludf.DUMMYFUNCTION("""COMPUTED_VALUE"""),"Seven Samurai")</f>
        <v>Seven Samurai</v>
      </c>
      <c r="B39" s="31">
        <f>IFERROR(__xludf.DUMMYFUNCTION("""COMPUTED_VALUE"""),207.0)</f>
        <v>207</v>
      </c>
    </row>
    <row r="40">
      <c r="A40" s="2" t="str">
        <f>IFERROR(__xludf.DUMMYFUNCTION("""COMPUTED_VALUE"""),"It's a Wonderful Life")</f>
        <v>It's a Wonderful Life</v>
      </c>
      <c r="B40" s="31">
        <f>IFERROR(__xludf.DUMMYFUNCTION("""COMPUTED_VALUE"""),130.0)</f>
        <v>130</v>
      </c>
    </row>
    <row r="41">
      <c r="A41" s="2" t="str">
        <f>IFERROR(__xludf.DUMMYFUNCTION("""COMPUTED_VALUE"""),"Joker")</f>
        <v>Joker</v>
      </c>
      <c r="B41" s="31">
        <f>IFERROR(__xludf.DUMMYFUNCTION("""COMPUTED_VALUE"""),122.0)</f>
        <v>122</v>
      </c>
    </row>
    <row r="42">
      <c r="A42" s="2" t="str">
        <f>IFERROR(__xludf.DUMMYFUNCTION("""COMPUTED_VALUE"""),"Whiplash")</f>
        <v>Whiplash</v>
      </c>
      <c r="B42" s="31">
        <f>IFERROR(__xludf.DUMMYFUNCTION("""COMPUTED_VALUE"""),106.0)</f>
        <v>106</v>
      </c>
    </row>
    <row r="43">
      <c r="A43" s="2" t="str">
        <f>IFERROR(__xludf.DUMMYFUNCTION("""COMPUTED_VALUE"""),"The Intouchables")</f>
        <v>The Intouchables</v>
      </c>
      <c r="B43" s="31">
        <f>IFERROR(__xludf.DUMMYFUNCTION("""COMPUTED_VALUE"""),112.0)</f>
        <v>112</v>
      </c>
    </row>
    <row r="44">
      <c r="A44" s="2" t="str">
        <f>IFERROR(__xludf.DUMMYFUNCTION("""COMPUTED_VALUE"""),"The Prestige")</f>
        <v>The Prestige</v>
      </c>
      <c r="B44" s="31">
        <f>IFERROR(__xludf.DUMMYFUNCTION("""COMPUTED_VALUE"""),130.0)</f>
        <v>130</v>
      </c>
    </row>
    <row r="45">
      <c r="A45" s="2" t="str">
        <f>IFERROR(__xludf.DUMMYFUNCTION("""COMPUTED_VALUE"""),"The Departed")</f>
        <v>The Departed</v>
      </c>
      <c r="B45" s="31">
        <f>IFERROR(__xludf.DUMMYFUNCTION("""COMPUTED_VALUE"""),151.0)</f>
        <v>151</v>
      </c>
    </row>
    <row r="46">
      <c r="A46" s="2" t="str">
        <f>IFERROR(__xludf.DUMMYFUNCTION("""COMPUTED_VALUE"""),"The Pianist")</f>
        <v>The Pianist</v>
      </c>
      <c r="B46" s="31">
        <f>IFERROR(__xludf.DUMMYFUNCTION("""COMPUTED_VALUE"""),150.0)</f>
        <v>150</v>
      </c>
    </row>
    <row r="47">
      <c r="A47" s="2" t="str">
        <f>IFERROR(__xludf.DUMMYFUNCTION("""COMPUTED_VALUE"""),"Gladiator")</f>
        <v>Gladiator</v>
      </c>
      <c r="B47" s="31">
        <f>IFERROR(__xludf.DUMMYFUNCTION("""COMPUTED_VALUE"""),155.0)</f>
        <v>155</v>
      </c>
    </row>
    <row r="48">
      <c r="A48" s="2" t="str">
        <f>IFERROR(__xludf.DUMMYFUNCTION("""COMPUTED_VALUE"""),"American History X")</f>
        <v>American History X</v>
      </c>
      <c r="B48" s="31">
        <f>IFERROR(__xludf.DUMMYFUNCTION("""COMPUTED_VALUE"""),119.0)</f>
        <v>119</v>
      </c>
    </row>
    <row r="49">
      <c r="A49" s="2" t="str">
        <f>IFERROR(__xludf.DUMMYFUNCTION("""COMPUTED_VALUE"""),"The Usual Suspects")</f>
        <v>The Usual Suspects</v>
      </c>
      <c r="B49" s="31">
        <f>IFERROR(__xludf.DUMMYFUNCTION("""COMPUTED_VALUE"""),106.0)</f>
        <v>106</v>
      </c>
    </row>
    <row r="50">
      <c r="A50" s="2" t="str">
        <f>IFERROR(__xludf.DUMMYFUNCTION("""COMPUTED_VALUE"""),"Léon: The Professional")</f>
        <v>Léon: The Professional</v>
      </c>
      <c r="B50" s="31">
        <f>IFERROR(__xludf.DUMMYFUNCTION("""COMPUTED_VALUE"""),110.0)</f>
        <v>110</v>
      </c>
    </row>
    <row r="51">
      <c r="A51" s="2" t="str">
        <f>IFERROR(__xludf.DUMMYFUNCTION("""COMPUTED_VALUE"""),"The Lion King")</f>
        <v>The Lion King</v>
      </c>
      <c r="B51" s="31">
        <f>IFERROR(__xludf.DUMMYFUNCTION("""COMPUTED_VALUE"""),88.0)</f>
        <v>88</v>
      </c>
    </row>
    <row r="52">
      <c r="A52" s="2" t="str">
        <f>IFERROR(__xludf.DUMMYFUNCTION("""COMPUTED_VALUE"""),"Terminator 2: Judgment Day")</f>
        <v>Terminator 2: Judgment Day</v>
      </c>
      <c r="B52" s="31">
        <f>IFERROR(__xludf.DUMMYFUNCTION("""COMPUTED_VALUE"""),137.0)</f>
        <v>137</v>
      </c>
    </row>
    <row r="53">
      <c r="A53" s="2" t="str">
        <f>IFERROR(__xludf.DUMMYFUNCTION("""COMPUTED_VALUE"""),"Cinema Paradiso")</f>
        <v>Cinema Paradiso</v>
      </c>
      <c r="B53" s="31">
        <f>IFERROR(__xludf.DUMMYFUNCTION("""COMPUTED_VALUE"""),155.0)</f>
        <v>155</v>
      </c>
    </row>
    <row r="54">
      <c r="A54" s="2" t="str">
        <f>IFERROR(__xludf.DUMMYFUNCTION("""COMPUTED_VALUE"""),"Grave of the Fireflies")</f>
        <v>Grave of the Fireflies</v>
      </c>
      <c r="B54" s="31">
        <f>IFERROR(__xludf.DUMMYFUNCTION("""COMPUTED_VALUE"""),89.0)</f>
        <v>89</v>
      </c>
    </row>
    <row r="55">
      <c r="A55" s="2" t="str">
        <f>IFERROR(__xludf.DUMMYFUNCTION("""COMPUTED_VALUE"""),"Back to the Future")</f>
        <v>Back to the Future</v>
      </c>
      <c r="B55" s="31">
        <f>IFERROR(__xludf.DUMMYFUNCTION("""COMPUTED_VALUE"""),116.0)</f>
        <v>116</v>
      </c>
    </row>
    <row r="56">
      <c r="A56" s="2" t="str">
        <f>IFERROR(__xludf.DUMMYFUNCTION("""COMPUTED_VALUE"""),"Anand")</f>
        <v>Anand</v>
      </c>
      <c r="B56" s="31">
        <f>IFERROR(__xludf.DUMMYFUNCTION("""COMPUTED_VALUE"""),122.0)</f>
        <v>122</v>
      </c>
    </row>
    <row r="57">
      <c r="A57" s="2" t="str">
        <f>IFERROR(__xludf.DUMMYFUNCTION("""COMPUTED_VALUE"""),"Once Upon a Time in the West")</f>
        <v>Once Upon a Time in the West</v>
      </c>
      <c r="B57" s="31">
        <f>IFERROR(__xludf.DUMMYFUNCTION("""COMPUTED_VALUE"""),165.0)</f>
        <v>165</v>
      </c>
    </row>
    <row r="58">
      <c r="A58" s="2" t="str">
        <f>IFERROR(__xludf.DUMMYFUNCTION("""COMPUTED_VALUE"""),"Psycho")</f>
        <v>Psycho</v>
      </c>
      <c r="B58" s="31">
        <f>IFERROR(__xludf.DUMMYFUNCTION("""COMPUTED_VALUE"""),109.0)</f>
        <v>109</v>
      </c>
    </row>
    <row r="59">
      <c r="A59" s="2" t="str">
        <f>IFERROR(__xludf.DUMMYFUNCTION("""COMPUTED_VALUE"""),"Casablanca")</f>
        <v>Casablanca</v>
      </c>
      <c r="B59" s="31">
        <f>IFERROR(__xludf.DUMMYFUNCTION("""COMPUTED_VALUE"""),102.0)</f>
        <v>102</v>
      </c>
    </row>
    <row r="60">
      <c r="A60" s="2" t="str">
        <f>IFERROR(__xludf.DUMMYFUNCTION("""COMPUTED_VALUE"""),"Modern Times")</f>
        <v>Modern Times</v>
      </c>
      <c r="B60" s="31">
        <f>IFERROR(__xludf.DUMMYFUNCTION("""COMPUTED_VALUE"""),87.0)</f>
        <v>87</v>
      </c>
    </row>
    <row r="61">
      <c r="A61" s="2" t="str">
        <f>IFERROR(__xludf.DUMMYFUNCTION("""COMPUTED_VALUE"""),"City Lights")</f>
        <v>City Lights</v>
      </c>
      <c r="B61" s="31">
        <f>IFERROR(__xludf.DUMMYFUNCTION("""COMPUTED_VALUE"""),87.0)</f>
        <v>87</v>
      </c>
    </row>
    <row r="62">
      <c r="A62" s="2" t="str">
        <f>IFERROR(__xludf.DUMMYFUNCTION("""COMPUTED_VALUE"""),"Capharnaüm")</f>
        <v>Capharnaüm</v>
      </c>
      <c r="B62" s="31">
        <f>IFERROR(__xludf.DUMMYFUNCTION("""COMPUTED_VALUE"""),126.0)</f>
        <v>126</v>
      </c>
    </row>
    <row r="63">
      <c r="A63" s="2" t="str">
        <f>IFERROR(__xludf.DUMMYFUNCTION("""COMPUTED_VALUE"""),"Ayla: The Daughter of War")</f>
        <v>Ayla: The Daughter of War</v>
      </c>
      <c r="B63" s="31">
        <f>IFERROR(__xludf.DUMMYFUNCTION("""COMPUTED_VALUE"""),125.0)</f>
        <v>125</v>
      </c>
    </row>
    <row r="64">
      <c r="A64" s="2" t="str">
        <f>IFERROR(__xludf.DUMMYFUNCTION("""COMPUTED_VALUE"""),"Your Name.")</f>
        <v>Your Name.</v>
      </c>
      <c r="B64" s="31">
        <f>IFERROR(__xludf.DUMMYFUNCTION("""COMPUTED_VALUE"""),106.0)</f>
        <v>106</v>
      </c>
    </row>
    <row r="65">
      <c r="A65" s="2" t="str">
        <f>IFERROR(__xludf.DUMMYFUNCTION("""COMPUTED_VALUE"""),"Dangal")</f>
        <v>Dangal</v>
      </c>
      <c r="B65" s="31">
        <f>IFERROR(__xludf.DUMMYFUNCTION("""COMPUTED_VALUE"""),161.0)</f>
        <v>161</v>
      </c>
    </row>
    <row r="66">
      <c r="A66" s="2" t="str">
        <f>IFERROR(__xludf.DUMMYFUNCTION("""COMPUTED_VALUE"""),"Spider-Man: Into the Spider-Verse")</f>
        <v>Spider-Man: Into the Spider-Verse</v>
      </c>
      <c r="B66" s="31">
        <f>IFERROR(__xludf.DUMMYFUNCTION("""COMPUTED_VALUE"""),117.0)</f>
        <v>117</v>
      </c>
    </row>
    <row r="67">
      <c r="A67" s="2" t="str">
        <f>IFERROR(__xludf.DUMMYFUNCTION("""COMPUTED_VALUE"""),"Avengers: Endgame")</f>
        <v>Avengers: Endgame</v>
      </c>
      <c r="B67" s="31">
        <f>IFERROR(__xludf.DUMMYFUNCTION("""COMPUTED_VALUE"""),181.0)</f>
        <v>181</v>
      </c>
    </row>
    <row r="68">
      <c r="A68" s="2" t="str">
        <f>IFERROR(__xludf.DUMMYFUNCTION("""COMPUTED_VALUE"""),"Avengers: Infinity War")</f>
        <v>Avengers: Infinity War</v>
      </c>
      <c r="B68" s="31">
        <f>IFERROR(__xludf.DUMMYFUNCTION("""COMPUTED_VALUE"""),149.0)</f>
        <v>149</v>
      </c>
    </row>
    <row r="69">
      <c r="A69" s="2" t="str">
        <f>IFERROR(__xludf.DUMMYFUNCTION("""COMPUTED_VALUE"""),"Coco")</f>
        <v>Coco</v>
      </c>
      <c r="B69" s="31">
        <f>IFERROR(__xludf.DUMMYFUNCTION("""COMPUTED_VALUE"""),105.0)</f>
        <v>105</v>
      </c>
    </row>
    <row r="70">
      <c r="A70" s="2" t="str">
        <f>IFERROR(__xludf.DUMMYFUNCTION("""COMPUTED_VALUE"""),"Django Unchained")</f>
        <v>Django Unchained</v>
      </c>
      <c r="B70" s="31">
        <f>IFERROR(__xludf.DUMMYFUNCTION("""COMPUTED_VALUE"""),165.0)</f>
        <v>165</v>
      </c>
    </row>
    <row r="71">
      <c r="A71" s="2" t="str">
        <f>IFERROR(__xludf.DUMMYFUNCTION("""COMPUTED_VALUE"""),"The Dark Knight Rises")</f>
        <v>The Dark Knight Rises</v>
      </c>
      <c r="B71" s="31">
        <f>IFERROR(__xludf.DUMMYFUNCTION("""COMPUTED_VALUE"""),164.0)</f>
        <v>164</v>
      </c>
    </row>
    <row r="72">
      <c r="A72" s="2" t="str">
        <f>IFERROR(__xludf.DUMMYFUNCTION("""COMPUTED_VALUE"""),"3 Idiots")</f>
        <v>3 Idiots</v>
      </c>
      <c r="B72" s="31">
        <f>IFERROR(__xludf.DUMMYFUNCTION("""COMPUTED_VALUE"""),170.0)</f>
        <v>170</v>
      </c>
    </row>
    <row r="73">
      <c r="A73" s="2" t="str">
        <f>IFERROR(__xludf.DUMMYFUNCTION("""COMPUTED_VALUE"""),"Taare Zameen Par")</f>
        <v>Taare Zameen Par</v>
      </c>
      <c r="B73" s="31">
        <f>IFERROR(__xludf.DUMMYFUNCTION("""COMPUTED_VALUE"""),165.0)</f>
        <v>165</v>
      </c>
    </row>
    <row r="74">
      <c r="A74" s="2" t="str">
        <f>IFERROR(__xludf.DUMMYFUNCTION("""COMPUTED_VALUE"""),"WALL·E")</f>
        <v>WALL·E</v>
      </c>
      <c r="B74" s="31">
        <f>IFERROR(__xludf.DUMMYFUNCTION("""COMPUTED_VALUE"""),98.0)</f>
        <v>98</v>
      </c>
    </row>
    <row r="75">
      <c r="A75" s="2" t="str">
        <f>IFERROR(__xludf.DUMMYFUNCTION("""COMPUTED_VALUE"""),"The Lives of Others")</f>
        <v>The Lives of Others</v>
      </c>
      <c r="B75" s="31">
        <f>IFERROR(__xludf.DUMMYFUNCTION("""COMPUTED_VALUE"""),137.0)</f>
        <v>137</v>
      </c>
    </row>
    <row r="76">
      <c r="A76" s="2" t="str">
        <f>IFERROR(__xludf.DUMMYFUNCTION("""COMPUTED_VALUE"""),"Oldboy")</f>
        <v>Oldboy</v>
      </c>
      <c r="B76" s="31">
        <f>IFERROR(__xludf.DUMMYFUNCTION("""COMPUTED_VALUE"""),120.0)</f>
        <v>120</v>
      </c>
    </row>
    <row r="77">
      <c r="A77" s="2" t="str">
        <f>IFERROR(__xludf.DUMMYFUNCTION("""COMPUTED_VALUE"""),"Memento")</f>
        <v>Memento</v>
      </c>
      <c r="B77" s="31">
        <f>IFERROR(__xludf.DUMMYFUNCTION("""COMPUTED_VALUE"""),113.0)</f>
        <v>113</v>
      </c>
    </row>
    <row r="78">
      <c r="A78" s="2" t="str">
        <f>IFERROR(__xludf.DUMMYFUNCTION("""COMPUTED_VALUE"""),"Princess Mononoke")</f>
        <v>Princess Mononoke</v>
      </c>
      <c r="B78" s="31">
        <f>IFERROR(__xludf.DUMMYFUNCTION("""COMPUTED_VALUE"""),134.0)</f>
        <v>134</v>
      </c>
    </row>
    <row r="79">
      <c r="A79" s="2" t="str">
        <f>IFERROR(__xludf.DUMMYFUNCTION("""COMPUTED_VALUE"""),"Once Upon a Time in America")</f>
        <v>Once Upon a Time in America</v>
      </c>
      <c r="B79" s="31">
        <f>IFERROR(__xludf.DUMMYFUNCTION("""COMPUTED_VALUE"""),229.0)</f>
        <v>229</v>
      </c>
    </row>
    <row r="80">
      <c r="A80" s="2" t="str">
        <f>IFERROR(__xludf.DUMMYFUNCTION("""COMPUTED_VALUE"""),"Raiders of the Lost Ark")</f>
        <v>Raiders of the Lost Ark</v>
      </c>
      <c r="B80" s="31">
        <f>IFERROR(__xludf.DUMMYFUNCTION("""COMPUTED_VALUE"""),115.0)</f>
        <v>115</v>
      </c>
    </row>
    <row r="81">
      <c r="A81" s="2" t="str">
        <f>IFERROR(__xludf.DUMMYFUNCTION("""COMPUTED_VALUE"""),"The Shining")</f>
        <v>The Shining</v>
      </c>
      <c r="B81" s="31">
        <f>IFERROR(__xludf.DUMMYFUNCTION("""COMPUTED_VALUE"""),146.0)</f>
        <v>146</v>
      </c>
    </row>
    <row r="82">
      <c r="A82" s="2" t="str">
        <f>IFERROR(__xludf.DUMMYFUNCTION("""COMPUTED_VALUE"""),"Apocalypse Now")</f>
        <v>Apocalypse Now</v>
      </c>
      <c r="B82" s="31">
        <f>IFERROR(__xludf.DUMMYFUNCTION("""COMPUTED_VALUE"""),147.0)</f>
        <v>147</v>
      </c>
    </row>
    <row r="83">
      <c r="A83" s="2" t="str">
        <f>IFERROR(__xludf.DUMMYFUNCTION("""COMPUTED_VALUE"""),"Alien")</f>
        <v>Alien</v>
      </c>
      <c r="B83" s="31">
        <f>IFERROR(__xludf.DUMMYFUNCTION("""COMPUTED_VALUE"""),117.0)</f>
        <v>117</v>
      </c>
    </row>
    <row r="84">
      <c r="A84" s="2" t="str">
        <f>IFERROR(__xludf.DUMMYFUNCTION("""COMPUTED_VALUE"""),"High and Low")</f>
        <v>High and Low</v>
      </c>
      <c r="B84" s="31">
        <f>IFERROR(__xludf.DUMMYFUNCTION("""COMPUTED_VALUE"""),143.0)</f>
        <v>143</v>
      </c>
    </row>
    <row r="85">
      <c r="A85" s="2" t="str">
        <f>IFERROR(__xludf.DUMMYFUNCTION("""COMPUTED_VALUE"""),"Dr. Strangelove or: How I Learned to Stop Worrying and Love the Bomb")</f>
        <v>Dr. Strangelove or: How I Learned to Stop Worrying and Love the Bomb</v>
      </c>
      <c r="B85" s="31">
        <f>IFERROR(__xludf.DUMMYFUNCTION("""COMPUTED_VALUE"""),95.0)</f>
        <v>95</v>
      </c>
    </row>
    <row r="86">
      <c r="A86" s="2" t="str">
        <f>IFERROR(__xludf.DUMMYFUNCTION("""COMPUTED_VALUE"""),"Witness for the Prosecution")</f>
        <v>Witness for the Prosecution</v>
      </c>
      <c r="B86" s="31">
        <f>IFERROR(__xludf.DUMMYFUNCTION("""COMPUTED_VALUE"""),116.0)</f>
        <v>116</v>
      </c>
    </row>
    <row r="87">
      <c r="A87" s="2" t="str">
        <f>IFERROR(__xludf.DUMMYFUNCTION("""COMPUTED_VALUE"""),"Paths of Glory")</f>
        <v>Paths of Glory</v>
      </c>
      <c r="B87" s="31">
        <f>IFERROR(__xludf.DUMMYFUNCTION("""COMPUTED_VALUE"""),88.0)</f>
        <v>88</v>
      </c>
    </row>
    <row r="88">
      <c r="A88" s="2" t="str">
        <f>IFERROR(__xludf.DUMMYFUNCTION("""COMPUTED_VALUE"""),"Rear Window")</f>
        <v>Rear Window</v>
      </c>
      <c r="B88" s="31">
        <f>IFERROR(__xludf.DUMMYFUNCTION("""COMPUTED_VALUE"""),112.0)</f>
        <v>112</v>
      </c>
    </row>
    <row r="89">
      <c r="A89" s="2" t="str">
        <f>IFERROR(__xludf.DUMMYFUNCTION("""COMPUTED_VALUE"""),"Sunset Blvd.")</f>
        <v>Sunset Blvd.</v>
      </c>
      <c r="B89" s="31">
        <f>IFERROR(__xludf.DUMMYFUNCTION("""COMPUTED_VALUE"""),110.0)</f>
        <v>110</v>
      </c>
    </row>
    <row r="90">
      <c r="A90" s="2" t="str">
        <f>IFERROR(__xludf.DUMMYFUNCTION("""COMPUTED_VALUE"""),"The Great Dictator")</f>
        <v>The Great Dictator</v>
      </c>
      <c r="B90" s="31">
        <f>IFERROR(__xludf.DUMMYFUNCTION("""COMPUTED_VALUE"""),125.0)</f>
        <v>125</v>
      </c>
    </row>
    <row r="91">
      <c r="A91" s="2" t="str">
        <f>IFERROR(__xludf.DUMMYFUNCTION("""COMPUTED_VALUE"""),"1917")</f>
        <v>1917</v>
      </c>
      <c r="B91" s="31">
        <f>IFERROR(__xludf.DUMMYFUNCTION("""COMPUTED_VALUE"""),119.0)</f>
        <v>119</v>
      </c>
    </row>
    <row r="92">
      <c r="A92" s="2" t="str">
        <f>IFERROR(__xludf.DUMMYFUNCTION("""COMPUTED_VALUE"""),"Uri: The Surgical Strike")</f>
        <v>Uri: The Surgical Strike</v>
      </c>
      <c r="B92" s="31">
        <f>IFERROR(__xludf.DUMMYFUNCTION("""COMPUTED_VALUE"""),138.0)</f>
        <v>138</v>
      </c>
    </row>
    <row r="93">
      <c r="A93" s="2" t="str">
        <f>IFERROR(__xludf.DUMMYFUNCTION("""COMPUTED_VALUE"""),"Tumbbad")</f>
        <v>Tumbbad</v>
      </c>
      <c r="B93" s="31">
        <f>IFERROR(__xludf.DUMMYFUNCTION("""COMPUTED_VALUE"""),104.0)</f>
        <v>104</v>
      </c>
    </row>
    <row r="94">
      <c r="A94" s="2" t="str">
        <f>IFERROR(__xludf.DUMMYFUNCTION("""COMPUTED_VALUE"""),"Andhadhun")</f>
        <v>Andhadhun</v>
      </c>
      <c r="B94" s="31">
        <f>IFERROR(__xludf.DUMMYFUNCTION("""COMPUTED_VALUE"""),139.0)</f>
        <v>139</v>
      </c>
    </row>
    <row r="95">
      <c r="A95" s="2" t="str">
        <f>IFERROR(__xludf.DUMMYFUNCTION("""COMPUTED_VALUE"""),"Drishyam")</f>
        <v>Drishyam</v>
      </c>
      <c r="B95" s="31">
        <f>IFERROR(__xludf.DUMMYFUNCTION("""COMPUTED_VALUE"""),160.0)</f>
        <v>160</v>
      </c>
    </row>
    <row r="96">
      <c r="A96" s="2" t="str">
        <f>IFERROR(__xludf.DUMMYFUNCTION("""COMPUTED_VALUE"""),"The Hunt")</f>
        <v>The Hunt</v>
      </c>
      <c r="B96" s="31">
        <f>IFERROR(__xludf.DUMMYFUNCTION("""COMPUTED_VALUE"""),115.0)</f>
        <v>115</v>
      </c>
    </row>
    <row r="97">
      <c r="A97" s="2" t="str">
        <f>IFERROR(__xludf.DUMMYFUNCTION("""COMPUTED_VALUE"""),"A Separation")</f>
        <v>A Separation</v>
      </c>
      <c r="B97" s="31">
        <f>IFERROR(__xludf.DUMMYFUNCTION("""COMPUTED_VALUE"""),123.0)</f>
        <v>123</v>
      </c>
    </row>
    <row r="98">
      <c r="A98" s="2" t="str">
        <f>IFERROR(__xludf.DUMMYFUNCTION("""COMPUTED_VALUE"""),"Incendies")</f>
        <v>Incendies</v>
      </c>
      <c r="B98" s="31">
        <f>IFERROR(__xludf.DUMMYFUNCTION("""COMPUTED_VALUE"""),131.0)</f>
        <v>131</v>
      </c>
    </row>
    <row r="99">
      <c r="A99" s="2" t="str">
        <f>IFERROR(__xludf.DUMMYFUNCTION("""COMPUTED_VALUE"""),"Yedinci Kogustaki Mucize")</f>
        <v>Yedinci Kogustaki Mucize</v>
      </c>
      <c r="B99" s="31">
        <f>IFERROR(__xludf.DUMMYFUNCTION("""COMPUTED_VALUE"""),132.0)</f>
        <v>132</v>
      </c>
    </row>
    <row r="100">
      <c r="A100" s="2" t="str">
        <f>IFERROR(__xludf.DUMMYFUNCTION("""COMPUTED_VALUE"""),"Babam ve Oglum")</f>
        <v>Babam ve Oglum</v>
      </c>
      <c r="B100" s="31">
        <f>IFERROR(__xludf.DUMMYFUNCTION("""COMPUTED_VALUE"""),112.0)</f>
        <v>112</v>
      </c>
    </row>
    <row r="101">
      <c r="A101" s="2" t="str">
        <f>IFERROR(__xludf.DUMMYFUNCTION("""COMPUTED_VALUE"""),"Toy Story 3")</f>
        <v>Toy Story 3</v>
      </c>
      <c r="B101" s="31">
        <f>IFERROR(__xludf.DUMMYFUNCTION("""COMPUTED_VALUE"""),103.0)</f>
        <v>103</v>
      </c>
    </row>
    <row r="102">
      <c r="A102" s="2" t="str">
        <f>IFERROR(__xludf.DUMMYFUNCTION("""COMPUTED_VALUE"""),"Inglourious Basterds")</f>
        <v>Inglourious Basterds</v>
      </c>
      <c r="B102" s="31">
        <f>IFERROR(__xludf.DUMMYFUNCTION("""COMPUTED_VALUE"""),153.0)</f>
        <v>153</v>
      </c>
    </row>
    <row r="103">
      <c r="A103" s="2" t="str">
        <f>IFERROR(__xludf.DUMMYFUNCTION("""COMPUTED_VALUE"""),"Eternal Sunshine of the Spotless Mind")</f>
        <v>Eternal Sunshine of the Spotless Mind</v>
      </c>
      <c r="B103" s="31">
        <f>IFERROR(__xludf.DUMMYFUNCTION("""COMPUTED_VALUE"""),108.0)</f>
        <v>108</v>
      </c>
    </row>
    <row r="104">
      <c r="A104" s="2" t="str">
        <f>IFERROR(__xludf.DUMMYFUNCTION("""COMPUTED_VALUE"""),"Amélie")</f>
        <v>Amélie</v>
      </c>
      <c r="B104" s="31">
        <f>IFERROR(__xludf.DUMMYFUNCTION("""COMPUTED_VALUE"""),122.0)</f>
        <v>122</v>
      </c>
    </row>
    <row r="105">
      <c r="A105" s="2" t="str">
        <f>IFERROR(__xludf.DUMMYFUNCTION("""COMPUTED_VALUE"""),"Snatch")</f>
        <v>Snatch</v>
      </c>
      <c r="B105" s="31">
        <f>IFERROR(__xludf.DUMMYFUNCTION("""COMPUTED_VALUE"""),102.0)</f>
        <v>102</v>
      </c>
    </row>
    <row r="106">
      <c r="A106" s="2" t="str">
        <f>IFERROR(__xludf.DUMMYFUNCTION("""COMPUTED_VALUE"""),"Requiem for a Dream")</f>
        <v>Requiem for a Dream</v>
      </c>
      <c r="B106" s="31">
        <f>IFERROR(__xludf.DUMMYFUNCTION("""COMPUTED_VALUE"""),102.0)</f>
        <v>102</v>
      </c>
    </row>
    <row r="107">
      <c r="A107" s="2" t="str">
        <f>IFERROR(__xludf.DUMMYFUNCTION("""COMPUTED_VALUE"""),"American Beauty")</f>
        <v>American Beauty</v>
      </c>
      <c r="B107" s="31">
        <f>IFERROR(__xludf.DUMMYFUNCTION("""COMPUTED_VALUE"""),122.0)</f>
        <v>122</v>
      </c>
    </row>
    <row r="108">
      <c r="A108" s="2" t="str">
        <f>IFERROR(__xludf.DUMMYFUNCTION("""COMPUTED_VALUE"""),"Good Will Hunting")</f>
        <v>Good Will Hunting</v>
      </c>
      <c r="B108" s="31">
        <f>IFERROR(__xludf.DUMMYFUNCTION("""COMPUTED_VALUE"""),126.0)</f>
        <v>126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</row>
    <row r="8">
      <c r="A8" s="33" t="str">
        <f>IFERROR(__xludf.DUMMYFUNCTION("QUERY(IMDB, ""select E, G"")"),"LENGTH")</f>
        <v>LENGTH</v>
      </c>
      <c r="B8" s="33" t="str">
        <f>IFERROR(__xludf.DUMMYFUNCTION("""COMPUTED_VALUE"""),"SCORE")</f>
        <v>SCORE</v>
      </c>
    </row>
    <row r="9">
      <c r="A9" s="2">
        <f>IFERROR(__xludf.DUMMYFUNCTION("""COMPUTED_VALUE"""),142.0)</f>
        <v>142</v>
      </c>
      <c r="B9" s="2">
        <f>IFERROR(__xludf.DUMMYFUNCTION("""COMPUTED_VALUE"""),9.3)</f>
        <v>9.3</v>
      </c>
      <c r="E9" s="53" t="s">
        <v>223</v>
      </c>
      <c r="F9" s="54">
        <f>CORREL(B9:B108, A9:A108)</f>
        <v>0.3796788098</v>
      </c>
      <c r="G9" s="5" t="s">
        <v>224</v>
      </c>
    </row>
    <row r="10">
      <c r="A10" s="2">
        <f>IFERROR(__xludf.DUMMYFUNCTION("""COMPUTED_VALUE"""),175.0)</f>
        <v>175</v>
      </c>
      <c r="B10" s="2">
        <f>IFERROR(__xludf.DUMMYFUNCTION("""COMPUTED_VALUE"""),9.2)</f>
        <v>9.2</v>
      </c>
    </row>
    <row r="11">
      <c r="A11" s="2">
        <f>IFERROR(__xludf.DUMMYFUNCTION("""COMPUTED_VALUE"""),152.0)</f>
        <v>152</v>
      </c>
      <c r="B11" s="2">
        <f>IFERROR(__xludf.DUMMYFUNCTION("""COMPUTED_VALUE"""),9.0)</f>
        <v>9</v>
      </c>
      <c r="E11" s="1" t="s">
        <v>225</v>
      </c>
    </row>
    <row r="12">
      <c r="A12" s="2">
        <f>IFERROR(__xludf.DUMMYFUNCTION("""COMPUTED_VALUE"""),202.0)</f>
        <v>202</v>
      </c>
      <c r="B12" s="2">
        <f>IFERROR(__xludf.DUMMYFUNCTION("""COMPUTED_VALUE"""),9.0)</f>
        <v>9</v>
      </c>
      <c r="E12" s="1" t="s">
        <v>226</v>
      </c>
    </row>
    <row r="13">
      <c r="A13" s="2">
        <f>IFERROR(__xludf.DUMMYFUNCTION("""COMPUTED_VALUE"""),201.0)</f>
        <v>201</v>
      </c>
      <c r="B13" s="2">
        <f>IFERROR(__xludf.DUMMYFUNCTION("""COMPUTED_VALUE"""),8.9)</f>
        <v>8.9</v>
      </c>
    </row>
    <row r="14">
      <c r="A14" s="2">
        <f>IFERROR(__xludf.DUMMYFUNCTION("""COMPUTED_VALUE"""),154.0)</f>
        <v>154</v>
      </c>
      <c r="B14" s="2">
        <f>IFERROR(__xludf.DUMMYFUNCTION("""COMPUTED_VALUE"""),8.9)</f>
        <v>8.9</v>
      </c>
    </row>
    <row r="15">
      <c r="A15" s="2">
        <f>IFERROR(__xludf.DUMMYFUNCTION("""COMPUTED_VALUE"""),195.0)</f>
        <v>195</v>
      </c>
      <c r="B15" s="2">
        <f>IFERROR(__xludf.DUMMYFUNCTION("""COMPUTED_VALUE"""),8.9)</f>
        <v>8.9</v>
      </c>
    </row>
    <row r="16">
      <c r="A16" s="2">
        <f>IFERROR(__xludf.DUMMYFUNCTION("""COMPUTED_VALUE"""),96.0)</f>
        <v>96</v>
      </c>
      <c r="B16" s="2">
        <f>IFERROR(__xludf.DUMMYFUNCTION("""COMPUTED_VALUE"""),8.9)</f>
        <v>8.9</v>
      </c>
    </row>
    <row r="17">
      <c r="A17" s="2">
        <f>IFERROR(__xludf.DUMMYFUNCTION("""COMPUTED_VALUE"""),148.0)</f>
        <v>148</v>
      </c>
      <c r="B17" s="2">
        <f>IFERROR(__xludf.DUMMYFUNCTION("""COMPUTED_VALUE"""),8.8)</f>
        <v>8.8</v>
      </c>
    </row>
    <row r="18">
      <c r="A18" s="2">
        <f>IFERROR(__xludf.DUMMYFUNCTION("""COMPUTED_VALUE"""),139.0)</f>
        <v>139</v>
      </c>
      <c r="B18" s="2">
        <f>IFERROR(__xludf.DUMMYFUNCTION("""COMPUTED_VALUE"""),8.8)</f>
        <v>8.8</v>
      </c>
    </row>
    <row r="19">
      <c r="A19" s="2">
        <f>IFERROR(__xludf.DUMMYFUNCTION("""COMPUTED_VALUE"""),178.0)</f>
        <v>178</v>
      </c>
      <c r="B19" s="2">
        <f>IFERROR(__xludf.DUMMYFUNCTION("""COMPUTED_VALUE"""),8.8)</f>
        <v>8.8</v>
      </c>
    </row>
    <row r="20">
      <c r="A20" s="2">
        <f>IFERROR(__xludf.DUMMYFUNCTION("""COMPUTED_VALUE"""),142.0)</f>
        <v>142</v>
      </c>
      <c r="B20" s="2">
        <f>IFERROR(__xludf.DUMMYFUNCTION("""COMPUTED_VALUE"""),8.8)</f>
        <v>8.8</v>
      </c>
    </row>
    <row r="21">
      <c r="A21" s="2">
        <f>IFERROR(__xludf.DUMMYFUNCTION("""COMPUTED_VALUE"""),178.0)</f>
        <v>178</v>
      </c>
      <c r="B21" s="2">
        <f>IFERROR(__xludf.DUMMYFUNCTION("""COMPUTED_VALUE"""),8.8)</f>
        <v>8.8</v>
      </c>
    </row>
    <row r="22">
      <c r="A22" s="2">
        <f>IFERROR(__xludf.DUMMYFUNCTION("""COMPUTED_VALUE"""),160.0)</f>
        <v>160</v>
      </c>
      <c r="B22" s="2">
        <f>IFERROR(__xludf.DUMMYFUNCTION("""COMPUTED_VALUE"""),8.7)</f>
        <v>8.7</v>
      </c>
    </row>
    <row r="23">
      <c r="A23" s="2">
        <f>IFERROR(__xludf.DUMMYFUNCTION("""COMPUTED_VALUE"""),179.0)</f>
        <v>179</v>
      </c>
      <c r="B23" s="2">
        <f>IFERROR(__xludf.DUMMYFUNCTION("""COMPUTED_VALUE"""),8.7)</f>
        <v>8.7</v>
      </c>
    </row>
    <row r="24">
      <c r="A24" s="2">
        <f>IFERROR(__xludf.DUMMYFUNCTION("""COMPUTED_VALUE"""),136.0)</f>
        <v>136</v>
      </c>
      <c r="B24" s="2">
        <f>IFERROR(__xludf.DUMMYFUNCTION("""COMPUTED_VALUE"""),8.7)</f>
        <v>8.7</v>
      </c>
    </row>
    <row r="25">
      <c r="A25" s="2">
        <f>IFERROR(__xludf.DUMMYFUNCTION("""COMPUTED_VALUE"""),146.0)</f>
        <v>146</v>
      </c>
      <c r="B25" s="2">
        <f>IFERROR(__xludf.DUMMYFUNCTION("""COMPUTED_VALUE"""),8.7)</f>
        <v>8.7</v>
      </c>
    </row>
    <row r="26">
      <c r="A26" s="2">
        <f>IFERROR(__xludf.DUMMYFUNCTION("""COMPUTED_VALUE"""),124.0)</f>
        <v>124</v>
      </c>
      <c r="B26" s="2">
        <f>IFERROR(__xludf.DUMMYFUNCTION("""COMPUTED_VALUE"""),8.7)</f>
        <v>8.7</v>
      </c>
    </row>
    <row r="27">
      <c r="A27" s="2">
        <f>IFERROR(__xludf.DUMMYFUNCTION("""COMPUTED_VALUE"""),133.0)</f>
        <v>133</v>
      </c>
      <c r="B27" s="2">
        <f>IFERROR(__xludf.DUMMYFUNCTION("""COMPUTED_VALUE"""),8.7)</f>
        <v>8.7</v>
      </c>
    </row>
    <row r="28">
      <c r="A28" s="2">
        <f>IFERROR(__xludf.DUMMYFUNCTION("""COMPUTED_VALUE"""),132.0)</f>
        <v>132</v>
      </c>
      <c r="B28" s="2">
        <f>IFERROR(__xludf.DUMMYFUNCTION("""COMPUTED_VALUE"""),8.6)</f>
        <v>8.6</v>
      </c>
    </row>
    <row r="29">
      <c r="A29" s="2">
        <f>IFERROR(__xludf.DUMMYFUNCTION("""COMPUTED_VALUE"""),169.0)</f>
        <v>169</v>
      </c>
      <c r="B29" s="2">
        <f>IFERROR(__xludf.DUMMYFUNCTION("""COMPUTED_VALUE"""),8.6)</f>
        <v>8.6</v>
      </c>
    </row>
    <row r="30">
      <c r="A30" s="2">
        <f>IFERROR(__xludf.DUMMYFUNCTION("""COMPUTED_VALUE"""),130.0)</f>
        <v>130</v>
      </c>
      <c r="B30" s="2">
        <f>IFERROR(__xludf.DUMMYFUNCTION("""COMPUTED_VALUE"""),8.6)</f>
        <v>8.6</v>
      </c>
    </row>
    <row r="31">
      <c r="A31" s="2">
        <f>IFERROR(__xludf.DUMMYFUNCTION("""COMPUTED_VALUE"""),125.0)</f>
        <v>125</v>
      </c>
      <c r="B31" s="2">
        <f>IFERROR(__xludf.DUMMYFUNCTION("""COMPUTED_VALUE"""),8.6)</f>
        <v>8.6</v>
      </c>
    </row>
    <row r="32">
      <c r="A32" s="2">
        <f>IFERROR(__xludf.DUMMYFUNCTION("""COMPUTED_VALUE"""),169.0)</f>
        <v>169</v>
      </c>
      <c r="B32" s="2">
        <f>IFERROR(__xludf.DUMMYFUNCTION("""COMPUTED_VALUE"""),8.6)</f>
        <v>8.6</v>
      </c>
    </row>
    <row r="33">
      <c r="A33" s="2">
        <f>IFERROR(__xludf.DUMMYFUNCTION("""COMPUTED_VALUE"""),189.0)</f>
        <v>189</v>
      </c>
      <c r="B33" s="2">
        <f>IFERROR(__xludf.DUMMYFUNCTION("""COMPUTED_VALUE"""),8.6)</f>
        <v>8.6</v>
      </c>
    </row>
    <row r="34">
      <c r="A34" s="2">
        <f>IFERROR(__xludf.DUMMYFUNCTION("""COMPUTED_VALUE"""),116.0)</f>
        <v>116</v>
      </c>
      <c r="B34" s="2">
        <f>IFERROR(__xludf.DUMMYFUNCTION("""COMPUTED_VALUE"""),8.6)</f>
        <v>8.6</v>
      </c>
    </row>
    <row r="35">
      <c r="A35" s="2">
        <f>IFERROR(__xludf.DUMMYFUNCTION("""COMPUTED_VALUE"""),127.0)</f>
        <v>127</v>
      </c>
      <c r="B35" s="2">
        <f>IFERROR(__xludf.DUMMYFUNCTION("""COMPUTED_VALUE"""),8.6)</f>
        <v>8.6</v>
      </c>
    </row>
    <row r="36">
      <c r="A36" s="2">
        <f>IFERROR(__xludf.DUMMYFUNCTION("""COMPUTED_VALUE"""),118.0)</f>
        <v>118</v>
      </c>
      <c r="B36" s="2">
        <f>IFERROR(__xludf.DUMMYFUNCTION("""COMPUTED_VALUE"""),8.6)</f>
        <v>8.6</v>
      </c>
    </row>
    <row r="37">
      <c r="A37" s="2">
        <f>IFERROR(__xludf.DUMMYFUNCTION("""COMPUTED_VALUE"""),121.0)</f>
        <v>121</v>
      </c>
      <c r="B37" s="2">
        <f>IFERROR(__xludf.DUMMYFUNCTION("""COMPUTED_VALUE"""),8.6)</f>
        <v>8.6</v>
      </c>
    </row>
    <row r="38">
      <c r="A38" s="2">
        <f>IFERROR(__xludf.DUMMYFUNCTION("""COMPUTED_VALUE"""),133.0)</f>
        <v>133</v>
      </c>
      <c r="B38" s="2">
        <f>IFERROR(__xludf.DUMMYFUNCTION("""COMPUTED_VALUE"""),8.6)</f>
        <v>8.6</v>
      </c>
    </row>
    <row r="39">
      <c r="A39" s="2">
        <f>IFERROR(__xludf.DUMMYFUNCTION("""COMPUTED_VALUE"""),207.0)</f>
        <v>207</v>
      </c>
      <c r="B39" s="2">
        <f>IFERROR(__xludf.DUMMYFUNCTION("""COMPUTED_VALUE"""),8.6)</f>
        <v>8.6</v>
      </c>
    </row>
    <row r="40">
      <c r="A40" s="2">
        <f>IFERROR(__xludf.DUMMYFUNCTION("""COMPUTED_VALUE"""),130.0)</f>
        <v>130</v>
      </c>
      <c r="B40" s="2">
        <f>IFERROR(__xludf.DUMMYFUNCTION("""COMPUTED_VALUE"""),8.6)</f>
        <v>8.6</v>
      </c>
    </row>
    <row r="41">
      <c r="A41" s="2">
        <f>IFERROR(__xludf.DUMMYFUNCTION("""COMPUTED_VALUE"""),122.0)</f>
        <v>122</v>
      </c>
      <c r="B41" s="2">
        <f>IFERROR(__xludf.DUMMYFUNCTION("""COMPUTED_VALUE"""),8.5)</f>
        <v>8.5</v>
      </c>
    </row>
    <row r="42">
      <c r="A42" s="2">
        <f>IFERROR(__xludf.DUMMYFUNCTION("""COMPUTED_VALUE"""),106.0)</f>
        <v>106</v>
      </c>
      <c r="B42" s="2">
        <f>IFERROR(__xludf.DUMMYFUNCTION("""COMPUTED_VALUE"""),8.5)</f>
        <v>8.5</v>
      </c>
    </row>
    <row r="43">
      <c r="A43" s="2">
        <f>IFERROR(__xludf.DUMMYFUNCTION("""COMPUTED_VALUE"""),112.0)</f>
        <v>112</v>
      </c>
      <c r="B43" s="2">
        <f>IFERROR(__xludf.DUMMYFUNCTION("""COMPUTED_VALUE"""),8.5)</f>
        <v>8.5</v>
      </c>
    </row>
    <row r="44">
      <c r="A44" s="2">
        <f>IFERROR(__xludf.DUMMYFUNCTION("""COMPUTED_VALUE"""),130.0)</f>
        <v>130</v>
      </c>
      <c r="B44" s="2">
        <f>IFERROR(__xludf.DUMMYFUNCTION("""COMPUTED_VALUE"""),8.5)</f>
        <v>8.5</v>
      </c>
    </row>
    <row r="45">
      <c r="A45" s="2">
        <f>IFERROR(__xludf.DUMMYFUNCTION("""COMPUTED_VALUE"""),151.0)</f>
        <v>151</v>
      </c>
      <c r="B45" s="2">
        <f>IFERROR(__xludf.DUMMYFUNCTION("""COMPUTED_VALUE"""),8.5)</f>
        <v>8.5</v>
      </c>
    </row>
    <row r="46">
      <c r="A46" s="2">
        <f>IFERROR(__xludf.DUMMYFUNCTION("""COMPUTED_VALUE"""),150.0)</f>
        <v>150</v>
      </c>
      <c r="B46" s="2">
        <f>IFERROR(__xludf.DUMMYFUNCTION("""COMPUTED_VALUE"""),8.5)</f>
        <v>8.5</v>
      </c>
    </row>
    <row r="47">
      <c r="A47" s="2">
        <f>IFERROR(__xludf.DUMMYFUNCTION("""COMPUTED_VALUE"""),155.0)</f>
        <v>155</v>
      </c>
      <c r="B47" s="2">
        <f>IFERROR(__xludf.DUMMYFUNCTION("""COMPUTED_VALUE"""),8.5)</f>
        <v>8.5</v>
      </c>
    </row>
    <row r="48">
      <c r="A48" s="2">
        <f>IFERROR(__xludf.DUMMYFUNCTION("""COMPUTED_VALUE"""),119.0)</f>
        <v>119</v>
      </c>
      <c r="B48" s="2">
        <f>IFERROR(__xludf.DUMMYFUNCTION("""COMPUTED_VALUE"""),8.5)</f>
        <v>8.5</v>
      </c>
    </row>
    <row r="49">
      <c r="A49" s="2">
        <f>IFERROR(__xludf.DUMMYFUNCTION("""COMPUTED_VALUE"""),106.0)</f>
        <v>106</v>
      </c>
      <c r="B49" s="2">
        <f>IFERROR(__xludf.DUMMYFUNCTION("""COMPUTED_VALUE"""),8.5)</f>
        <v>8.5</v>
      </c>
    </row>
    <row r="50">
      <c r="A50" s="2">
        <f>IFERROR(__xludf.DUMMYFUNCTION("""COMPUTED_VALUE"""),110.0)</f>
        <v>110</v>
      </c>
      <c r="B50" s="2">
        <f>IFERROR(__xludf.DUMMYFUNCTION("""COMPUTED_VALUE"""),8.5)</f>
        <v>8.5</v>
      </c>
    </row>
    <row r="51">
      <c r="A51" s="2">
        <f>IFERROR(__xludf.DUMMYFUNCTION("""COMPUTED_VALUE"""),88.0)</f>
        <v>88</v>
      </c>
      <c r="B51" s="2">
        <f>IFERROR(__xludf.DUMMYFUNCTION("""COMPUTED_VALUE"""),8.5)</f>
        <v>8.5</v>
      </c>
    </row>
    <row r="52">
      <c r="A52" s="2">
        <f>IFERROR(__xludf.DUMMYFUNCTION("""COMPUTED_VALUE"""),137.0)</f>
        <v>137</v>
      </c>
      <c r="B52" s="2">
        <f>IFERROR(__xludf.DUMMYFUNCTION("""COMPUTED_VALUE"""),8.5)</f>
        <v>8.5</v>
      </c>
    </row>
    <row r="53">
      <c r="A53" s="2">
        <f>IFERROR(__xludf.DUMMYFUNCTION("""COMPUTED_VALUE"""),155.0)</f>
        <v>155</v>
      </c>
      <c r="B53" s="2">
        <f>IFERROR(__xludf.DUMMYFUNCTION("""COMPUTED_VALUE"""),8.5)</f>
        <v>8.5</v>
      </c>
    </row>
    <row r="54">
      <c r="A54" s="2">
        <f>IFERROR(__xludf.DUMMYFUNCTION("""COMPUTED_VALUE"""),89.0)</f>
        <v>89</v>
      </c>
      <c r="B54" s="2">
        <f>IFERROR(__xludf.DUMMYFUNCTION("""COMPUTED_VALUE"""),8.5)</f>
        <v>8.5</v>
      </c>
    </row>
    <row r="55">
      <c r="A55" s="2">
        <f>IFERROR(__xludf.DUMMYFUNCTION("""COMPUTED_VALUE"""),116.0)</f>
        <v>116</v>
      </c>
      <c r="B55" s="2">
        <f>IFERROR(__xludf.DUMMYFUNCTION("""COMPUTED_VALUE"""),8.5)</f>
        <v>8.5</v>
      </c>
    </row>
    <row r="56">
      <c r="A56" s="2">
        <f>IFERROR(__xludf.DUMMYFUNCTION("""COMPUTED_VALUE"""),122.0)</f>
        <v>122</v>
      </c>
      <c r="B56" s="2">
        <f>IFERROR(__xludf.DUMMYFUNCTION("""COMPUTED_VALUE"""),8.5)</f>
        <v>8.5</v>
      </c>
    </row>
    <row r="57">
      <c r="A57" s="2">
        <f>IFERROR(__xludf.DUMMYFUNCTION("""COMPUTED_VALUE"""),165.0)</f>
        <v>165</v>
      </c>
      <c r="B57" s="2">
        <f>IFERROR(__xludf.DUMMYFUNCTION("""COMPUTED_VALUE"""),8.5)</f>
        <v>8.5</v>
      </c>
    </row>
    <row r="58">
      <c r="A58" s="2">
        <f>IFERROR(__xludf.DUMMYFUNCTION("""COMPUTED_VALUE"""),109.0)</f>
        <v>109</v>
      </c>
      <c r="B58" s="2">
        <f>IFERROR(__xludf.DUMMYFUNCTION("""COMPUTED_VALUE"""),8.5)</f>
        <v>8.5</v>
      </c>
    </row>
    <row r="59">
      <c r="A59" s="2">
        <f>IFERROR(__xludf.DUMMYFUNCTION("""COMPUTED_VALUE"""),102.0)</f>
        <v>102</v>
      </c>
      <c r="B59" s="2">
        <f>IFERROR(__xludf.DUMMYFUNCTION("""COMPUTED_VALUE"""),8.5)</f>
        <v>8.5</v>
      </c>
    </row>
    <row r="60">
      <c r="A60" s="2">
        <f>IFERROR(__xludf.DUMMYFUNCTION("""COMPUTED_VALUE"""),87.0)</f>
        <v>87</v>
      </c>
      <c r="B60" s="2">
        <f>IFERROR(__xludf.DUMMYFUNCTION("""COMPUTED_VALUE"""),8.5)</f>
        <v>8.5</v>
      </c>
    </row>
    <row r="61">
      <c r="A61" s="2">
        <f>IFERROR(__xludf.DUMMYFUNCTION("""COMPUTED_VALUE"""),87.0)</f>
        <v>87</v>
      </c>
      <c r="B61" s="2">
        <f>IFERROR(__xludf.DUMMYFUNCTION("""COMPUTED_VALUE"""),8.5)</f>
        <v>8.5</v>
      </c>
    </row>
    <row r="62">
      <c r="A62" s="2">
        <f>IFERROR(__xludf.DUMMYFUNCTION("""COMPUTED_VALUE"""),126.0)</f>
        <v>126</v>
      </c>
      <c r="B62" s="2">
        <f>IFERROR(__xludf.DUMMYFUNCTION("""COMPUTED_VALUE"""),8.4)</f>
        <v>8.4</v>
      </c>
    </row>
    <row r="63">
      <c r="A63" s="2">
        <f>IFERROR(__xludf.DUMMYFUNCTION("""COMPUTED_VALUE"""),125.0)</f>
        <v>125</v>
      </c>
      <c r="B63" s="2">
        <f>IFERROR(__xludf.DUMMYFUNCTION("""COMPUTED_VALUE"""),8.4)</f>
        <v>8.4</v>
      </c>
    </row>
    <row r="64">
      <c r="A64" s="2">
        <f>IFERROR(__xludf.DUMMYFUNCTION("""COMPUTED_VALUE"""),106.0)</f>
        <v>106</v>
      </c>
      <c r="B64" s="2">
        <f>IFERROR(__xludf.DUMMYFUNCTION("""COMPUTED_VALUE"""),8.4)</f>
        <v>8.4</v>
      </c>
    </row>
    <row r="65">
      <c r="A65" s="2">
        <f>IFERROR(__xludf.DUMMYFUNCTION("""COMPUTED_VALUE"""),161.0)</f>
        <v>161</v>
      </c>
      <c r="B65" s="2">
        <f>IFERROR(__xludf.DUMMYFUNCTION("""COMPUTED_VALUE"""),8.4)</f>
        <v>8.4</v>
      </c>
    </row>
    <row r="66">
      <c r="A66" s="2">
        <f>IFERROR(__xludf.DUMMYFUNCTION("""COMPUTED_VALUE"""),117.0)</f>
        <v>117</v>
      </c>
      <c r="B66" s="2">
        <f>IFERROR(__xludf.DUMMYFUNCTION("""COMPUTED_VALUE"""),8.4)</f>
        <v>8.4</v>
      </c>
    </row>
    <row r="67">
      <c r="A67" s="2">
        <f>IFERROR(__xludf.DUMMYFUNCTION("""COMPUTED_VALUE"""),181.0)</f>
        <v>181</v>
      </c>
      <c r="B67" s="2">
        <f>IFERROR(__xludf.DUMMYFUNCTION("""COMPUTED_VALUE"""),8.4)</f>
        <v>8.4</v>
      </c>
    </row>
    <row r="68">
      <c r="A68" s="2">
        <f>IFERROR(__xludf.DUMMYFUNCTION("""COMPUTED_VALUE"""),149.0)</f>
        <v>149</v>
      </c>
      <c r="B68" s="2">
        <f>IFERROR(__xludf.DUMMYFUNCTION("""COMPUTED_VALUE"""),8.4)</f>
        <v>8.4</v>
      </c>
    </row>
    <row r="69">
      <c r="A69" s="2">
        <f>IFERROR(__xludf.DUMMYFUNCTION("""COMPUTED_VALUE"""),105.0)</f>
        <v>105</v>
      </c>
      <c r="B69" s="2">
        <f>IFERROR(__xludf.DUMMYFUNCTION("""COMPUTED_VALUE"""),8.4)</f>
        <v>8.4</v>
      </c>
    </row>
    <row r="70">
      <c r="A70" s="2">
        <f>IFERROR(__xludf.DUMMYFUNCTION("""COMPUTED_VALUE"""),165.0)</f>
        <v>165</v>
      </c>
      <c r="B70" s="2">
        <f>IFERROR(__xludf.DUMMYFUNCTION("""COMPUTED_VALUE"""),8.4)</f>
        <v>8.4</v>
      </c>
    </row>
    <row r="71">
      <c r="A71" s="2">
        <f>IFERROR(__xludf.DUMMYFUNCTION("""COMPUTED_VALUE"""),164.0)</f>
        <v>164</v>
      </c>
      <c r="B71" s="2">
        <f>IFERROR(__xludf.DUMMYFUNCTION("""COMPUTED_VALUE"""),8.4)</f>
        <v>8.4</v>
      </c>
    </row>
    <row r="72">
      <c r="A72" s="2">
        <f>IFERROR(__xludf.DUMMYFUNCTION("""COMPUTED_VALUE"""),170.0)</f>
        <v>170</v>
      </c>
      <c r="B72" s="2">
        <f>IFERROR(__xludf.DUMMYFUNCTION("""COMPUTED_VALUE"""),8.4)</f>
        <v>8.4</v>
      </c>
    </row>
    <row r="73">
      <c r="A73" s="2">
        <f>IFERROR(__xludf.DUMMYFUNCTION("""COMPUTED_VALUE"""),165.0)</f>
        <v>165</v>
      </c>
      <c r="B73" s="2">
        <f>IFERROR(__xludf.DUMMYFUNCTION("""COMPUTED_VALUE"""),8.4)</f>
        <v>8.4</v>
      </c>
    </row>
    <row r="74">
      <c r="A74" s="2">
        <f>IFERROR(__xludf.DUMMYFUNCTION("""COMPUTED_VALUE"""),98.0)</f>
        <v>98</v>
      </c>
      <c r="B74" s="2">
        <f>IFERROR(__xludf.DUMMYFUNCTION("""COMPUTED_VALUE"""),8.4)</f>
        <v>8.4</v>
      </c>
    </row>
    <row r="75">
      <c r="A75" s="2">
        <f>IFERROR(__xludf.DUMMYFUNCTION("""COMPUTED_VALUE"""),137.0)</f>
        <v>137</v>
      </c>
      <c r="B75" s="2">
        <f>IFERROR(__xludf.DUMMYFUNCTION("""COMPUTED_VALUE"""),8.4)</f>
        <v>8.4</v>
      </c>
    </row>
    <row r="76">
      <c r="A76" s="2">
        <f>IFERROR(__xludf.DUMMYFUNCTION("""COMPUTED_VALUE"""),120.0)</f>
        <v>120</v>
      </c>
      <c r="B76" s="2">
        <f>IFERROR(__xludf.DUMMYFUNCTION("""COMPUTED_VALUE"""),8.4)</f>
        <v>8.4</v>
      </c>
    </row>
    <row r="77">
      <c r="A77" s="2">
        <f>IFERROR(__xludf.DUMMYFUNCTION("""COMPUTED_VALUE"""),113.0)</f>
        <v>113</v>
      </c>
      <c r="B77" s="2">
        <f>IFERROR(__xludf.DUMMYFUNCTION("""COMPUTED_VALUE"""),8.4)</f>
        <v>8.4</v>
      </c>
    </row>
    <row r="78">
      <c r="A78" s="2">
        <f>IFERROR(__xludf.DUMMYFUNCTION("""COMPUTED_VALUE"""),134.0)</f>
        <v>134</v>
      </c>
      <c r="B78" s="2">
        <f>IFERROR(__xludf.DUMMYFUNCTION("""COMPUTED_VALUE"""),8.4)</f>
        <v>8.4</v>
      </c>
    </row>
    <row r="79">
      <c r="A79" s="2">
        <f>IFERROR(__xludf.DUMMYFUNCTION("""COMPUTED_VALUE"""),229.0)</f>
        <v>229</v>
      </c>
      <c r="B79" s="2">
        <f>IFERROR(__xludf.DUMMYFUNCTION("""COMPUTED_VALUE"""),8.4)</f>
        <v>8.4</v>
      </c>
    </row>
    <row r="80">
      <c r="A80" s="2">
        <f>IFERROR(__xludf.DUMMYFUNCTION("""COMPUTED_VALUE"""),115.0)</f>
        <v>115</v>
      </c>
      <c r="B80" s="2">
        <f>IFERROR(__xludf.DUMMYFUNCTION("""COMPUTED_VALUE"""),8.4)</f>
        <v>8.4</v>
      </c>
    </row>
    <row r="81">
      <c r="A81" s="2">
        <f>IFERROR(__xludf.DUMMYFUNCTION("""COMPUTED_VALUE"""),146.0)</f>
        <v>146</v>
      </c>
      <c r="B81" s="2">
        <f>IFERROR(__xludf.DUMMYFUNCTION("""COMPUTED_VALUE"""),8.4)</f>
        <v>8.4</v>
      </c>
    </row>
    <row r="82">
      <c r="A82" s="2">
        <f>IFERROR(__xludf.DUMMYFUNCTION("""COMPUTED_VALUE"""),147.0)</f>
        <v>147</v>
      </c>
      <c r="B82" s="2">
        <f>IFERROR(__xludf.DUMMYFUNCTION("""COMPUTED_VALUE"""),8.4)</f>
        <v>8.4</v>
      </c>
    </row>
    <row r="83">
      <c r="A83" s="2">
        <f>IFERROR(__xludf.DUMMYFUNCTION("""COMPUTED_VALUE"""),117.0)</f>
        <v>117</v>
      </c>
      <c r="B83" s="2">
        <f>IFERROR(__xludf.DUMMYFUNCTION("""COMPUTED_VALUE"""),8.4)</f>
        <v>8.4</v>
      </c>
    </row>
    <row r="84">
      <c r="A84" s="2">
        <f>IFERROR(__xludf.DUMMYFUNCTION("""COMPUTED_VALUE"""),143.0)</f>
        <v>143</v>
      </c>
      <c r="B84" s="2">
        <f>IFERROR(__xludf.DUMMYFUNCTION("""COMPUTED_VALUE"""),8.4)</f>
        <v>8.4</v>
      </c>
    </row>
    <row r="85">
      <c r="A85" s="2">
        <f>IFERROR(__xludf.DUMMYFUNCTION("""COMPUTED_VALUE"""),95.0)</f>
        <v>95</v>
      </c>
      <c r="B85" s="2">
        <f>IFERROR(__xludf.DUMMYFUNCTION("""COMPUTED_VALUE"""),8.4)</f>
        <v>8.4</v>
      </c>
    </row>
    <row r="86">
      <c r="A86" s="2">
        <f>IFERROR(__xludf.DUMMYFUNCTION("""COMPUTED_VALUE"""),116.0)</f>
        <v>116</v>
      </c>
      <c r="B86" s="2">
        <f>IFERROR(__xludf.DUMMYFUNCTION("""COMPUTED_VALUE"""),8.4)</f>
        <v>8.4</v>
      </c>
    </row>
    <row r="87">
      <c r="A87" s="2">
        <f>IFERROR(__xludf.DUMMYFUNCTION("""COMPUTED_VALUE"""),88.0)</f>
        <v>88</v>
      </c>
      <c r="B87" s="2">
        <f>IFERROR(__xludf.DUMMYFUNCTION("""COMPUTED_VALUE"""),8.4)</f>
        <v>8.4</v>
      </c>
    </row>
    <row r="88">
      <c r="A88" s="2">
        <f>IFERROR(__xludf.DUMMYFUNCTION("""COMPUTED_VALUE"""),112.0)</f>
        <v>112</v>
      </c>
      <c r="B88" s="2">
        <f>IFERROR(__xludf.DUMMYFUNCTION("""COMPUTED_VALUE"""),8.4)</f>
        <v>8.4</v>
      </c>
    </row>
    <row r="89">
      <c r="A89" s="2">
        <f>IFERROR(__xludf.DUMMYFUNCTION("""COMPUTED_VALUE"""),110.0)</f>
        <v>110</v>
      </c>
      <c r="B89" s="2">
        <f>IFERROR(__xludf.DUMMYFUNCTION("""COMPUTED_VALUE"""),8.4)</f>
        <v>8.4</v>
      </c>
    </row>
    <row r="90">
      <c r="A90" s="2">
        <f>IFERROR(__xludf.DUMMYFUNCTION("""COMPUTED_VALUE"""),125.0)</f>
        <v>125</v>
      </c>
      <c r="B90" s="2">
        <f>IFERROR(__xludf.DUMMYFUNCTION("""COMPUTED_VALUE"""),8.4)</f>
        <v>8.4</v>
      </c>
    </row>
    <row r="91">
      <c r="A91" s="2">
        <f>IFERROR(__xludf.DUMMYFUNCTION("""COMPUTED_VALUE"""),119.0)</f>
        <v>119</v>
      </c>
      <c r="B91" s="2">
        <f>IFERROR(__xludf.DUMMYFUNCTION("""COMPUTED_VALUE"""),8.3)</f>
        <v>8.3</v>
      </c>
    </row>
    <row r="92">
      <c r="A92" s="2">
        <f>IFERROR(__xludf.DUMMYFUNCTION("""COMPUTED_VALUE"""),138.0)</f>
        <v>138</v>
      </c>
      <c r="B92" s="2">
        <f>IFERROR(__xludf.DUMMYFUNCTION("""COMPUTED_VALUE"""),8.3)</f>
        <v>8.3</v>
      </c>
    </row>
    <row r="93">
      <c r="A93" s="2">
        <f>IFERROR(__xludf.DUMMYFUNCTION("""COMPUTED_VALUE"""),104.0)</f>
        <v>104</v>
      </c>
      <c r="B93" s="2">
        <f>IFERROR(__xludf.DUMMYFUNCTION("""COMPUTED_VALUE"""),8.3)</f>
        <v>8.3</v>
      </c>
    </row>
    <row r="94">
      <c r="A94" s="2">
        <f>IFERROR(__xludf.DUMMYFUNCTION("""COMPUTED_VALUE"""),139.0)</f>
        <v>139</v>
      </c>
      <c r="B94" s="2">
        <f>IFERROR(__xludf.DUMMYFUNCTION("""COMPUTED_VALUE"""),8.3)</f>
        <v>8.3</v>
      </c>
    </row>
    <row r="95">
      <c r="A95" s="2">
        <f>IFERROR(__xludf.DUMMYFUNCTION("""COMPUTED_VALUE"""),160.0)</f>
        <v>160</v>
      </c>
      <c r="B95" s="2">
        <f>IFERROR(__xludf.DUMMYFUNCTION("""COMPUTED_VALUE"""),8.3)</f>
        <v>8.3</v>
      </c>
    </row>
    <row r="96">
      <c r="A96" s="2">
        <f>IFERROR(__xludf.DUMMYFUNCTION("""COMPUTED_VALUE"""),115.0)</f>
        <v>115</v>
      </c>
      <c r="B96" s="2">
        <f>IFERROR(__xludf.DUMMYFUNCTION("""COMPUTED_VALUE"""),8.3)</f>
        <v>8.3</v>
      </c>
    </row>
    <row r="97">
      <c r="A97" s="2">
        <f>IFERROR(__xludf.DUMMYFUNCTION("""COMPUTED_VALUE"""),123.0)</f>
        <v>123</v>
      </c>
      <c r="B97" s="2">
        <f>IFERROR(__xludf.DUMMYFUNCTION("""COMPUTED_VALUE"""),8.3)</f>
        <v>8.3</v>
      </c>
    </row>
    <row r="98">
      <c r="A98" s="2">
        <f>IFERROR(__xludf.DUMMYFUNCTION("""COMPUTED_VALUE"""),131.0)</f>
        <v>131</v>
      </c>
      <c r="B98" s="2">
        <f>IFERROR(__xludf.DUMMYFUNCTION("""COMPUTED_VALUE"""),8.3)</f>
        <v>8.3</v>
      </c>
    </row>
    <row r="99">
      <c r="A99" s="2">
        <f>IFERROR(__xludf.DUMMYFUNCTION("""COMPUTED_VALUE"""),132.0)</f>
        <v>132</v>
      </c>
      <c r="B99" s="2">
        <f>IFERROR(__xludf.DUMMYFUNCTION("""COMPUTED_VALUE"""),8.3)</f>
        <v>8.3</v>
      </c>
    </row>
    <row r="100">
      <c r="A100" s="2">
        <f>IFERROR(__xludf.DUMMYFUNCTION("""COMPUTED_VALUE"""),112.0)</f>
        <v>112</v>
      </c>
      <c r="B100" s="2">
        <f>IFERROR(__xludf.DUMMYFUNCTION("""COMPUTED_VALUE"""),8.3)</f>
        <v>8.3</v>
      </c>
    </row>
    <row r="101">
      <c r="A101" s="2">
        <f>IFERROR(__xludf.DUMMYFUNCTION("""COMPUTED_VALUE"""),103.0)</f>
        <v>103</v>
      </c>
      <c r="B101" s="2">
        <f>IFERROR(__xludf.DUMMYFUNCTION("""COMPUTED_VALUE"""),8.3)</f>
        <v>8.3</v>
      </c>
    </row>
    <row r="102">
      <c r="A102" s="2">
        <f>IFERROR(__xludf.DUMMYFUNCTION("""COMPUTED_VALUE"""),153.0)</f>
        <v>153</v>
      </c>
      <c r="B102" s="2">
        <f>IFERROR(__xludf.DUMMYFUNCTION("""COMPUTED_VALUE"""),8.3)</f>
        <v>8.3</v>
      </c>
    </row>
    <row r="103">
      <c r="A103" s="2">
        <f>IFERROR(__xludf.DUMMYFUNCTION("""COMPUTED_VALUE"""),108.0)</f>
        <v>108</v>
      </c>
      <c r="B103" s="2">
        <f>IFERROR(__xludf.DUMMYFUNCTION("""COMPUTED_VALUE"""),8.3)</f>
        <v>8.3</v>
      </c>
    </row>
    <row r="104">
      <c r="A104" s="2">
        <f>IFERROR(__xludf.DUMMYFUNCTION("""COMPUTED_VALUE"""),122.0)</f>
        <v>122</v>
      </c>
      <c r="B104" s="2">
        <f>IFERROR(__xludf.DUMMYFUNCTION("""COMPUTED_VALUE"""),8.3)</f>
        <v>8.3</v>
      </c>
    </row>
    <row r="105">
      <c r="A105" s="2">
        <f>IFERROR(__xludf.DUMMYFUNCTION("""COMPUTED_VALUE"""),102.0)</f>
        <v>102</v>
      </c>
      <c r="B105" s="2">
        <f>IFERROR(__xludf.DUMMYFUNCTION("""COMPUTED_VALUE"""),8.3)</f>
        <v>8.3</v>
      </c>
    </row>
    <row r="106">
      <c r="A106" s="2">
        <f>IFERROR(__xludf.DUMMYFUNCTION("""COMPUTED_VALUE"""),102.0)</f>
        <v>102</v>
      </c>
      <c r="B106" s="2">
        <f>IFERROR(__xludf.DUMMYFUNCTION("""COMPUTED_VALUE"""),8.3)</f>
        <v>8.3</v>
      </c>
    </row>
    <row r="107">
      <c r="A107" s="2">
        <f>IFERROR(__xludf.DUMMYFUNCTION("""COMPUTED_VALUE"""),122.0)</f>
        <v>122</v>
      </c>
      <c r="B107" s="2">
        <f>IFERROR(__xludf.DUMMYFUNCTION("""COMPUTED_VALUE"""),8.3)</f>
        <v>8.3</v>
      </c>
    </row>
    <row r="108">
      <c r="A108" s="2">
        <f>IFERROR(__xludf.DUMMYFUNCTION("""COMPUTED_VALUE"""),126.0)</f>
        <v>126</v>
      </c>
      <c r="B108" s="2">
        <f>IFERROR(__xludf.DUMMYFUNCTION("""COMPUTED_VALUE"""),8.3)</f>
        <v>8.3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5"/>
      <c r="D10" s="5"/>
      <c r="E10" s="2"/>
      <c r="F10" s="31"/>
      <c r="G10" s="55" t="s">
        <v>228</v>
      </c>
      <c r="H10" s="55" t="s">
        <v>229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3" t="s">
        <v>230</v>
      </c>
      <c r="G11" s="56">
        <f>COUNTIFS($C$11:$C$110,1,$D$11:$D$110,1)</f>
        <v>0</v>
      </c>
      <c r="H11" s="56">
        <f>COUNTIFS($C$11:$C$110,0,$D$11:$D$110,1)</f>
        <v>0</v>
      </c>
      <c r="I11" s="57">
        <f t="shared" ref="I11:I12" si="1">SUM(G11:H11)</f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3" t="s">
        <v>231</v>
      </c>
      <c r="G12" s="56">
        <f>COUNTIFS($C$11:$C$110,1,$D$11:$D$110,0)</f>
        <v>0</v>
      </c>
      <c r="H12" s="56">
        <f>COUNTIFS($C$11:$C$110,0,$D$11:$D$110,0)</f>
        <v>0</v>
      </c>
      <c r="I12" s="57">
        <f t="shared" si="1"/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57">
        <f t="shared" ref="G13:I13" si="2">SUM(G11:G12)</f>
        <v>0</v>
      </c>
      <c r="H13" s="57">
        <f t="shared" si="2"/>
        <v>0</v>
      </c>
      <c r="I13" s="57">
        <f t="shared" si="2"/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31"/>
      <c r="G15" s="55" t="s">
        <v>228</v>
      </c>
      <c r="H15" s="55" t="s">
        <v>229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3" t="s">
        <v>230</v>
      </c>
      <c r="G16" s="58"/>
      <c r="H16" s="5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3" t="s">
        <v>231</v>
      </c>
      <c r="G17" s="59"/>
      <c r="H17" s="5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6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193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11" t="s">
        <v>28</v>
      </c>
      <c r="C2" s="11">
        <v>1994.0</v>
      </c>
      <c r="D2" s="11" t="s">
        <v>29</v>
      </c>
      <c r="E2" s="11">
        <v>142.0</v>
      </c>
      <c r="F2" s="11" t="s">
        <v>30</v>
      </c>
      <c r="G2" s="11">
        <v>9.3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11" t="s">
        <v>32</v>
      </c>
      <c r="C3" s="11">
        <v>1972.0</v>
      </c>
      <c r="D3" s="11" t="s">
        <v>29</v>
      </c>
      <c r="E3" s="11">
        <v>175.0</v>
      </c>
      <c r="F3" s="11" t="s">
        <v>33</v>
      </c>
      <c r="G3" s="11">
        <v>9.2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11" t="s">
        <v>34</v>
      </c>
      <c r="C4" s="11">
        <v>2008.0</v>
      </c>
      <c r="D4" s="11" t="s">
        <v>35</v>
      </c>
      <c r="E4" s="11">
        <v>152.0</v>
      </c>
      <c r="F4" s="11" t="s">
        <v>36</v>
      </c>
      <c r="G4" s="11">
        <v>9.0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11" t="s">
        <v>37</v>
      </c>
      <c r="C5" s="11">
        <v>1974.0</v>
      </c>
      <c r="D5" s="11" t="s">
        <v>29</v>
      </c>
      <c r="E5" s="11">
        <v>202.0</v>
      </c>
      <c r="F5" s="11" t="s">
        <v>33</v>
      </c>
      <c r="G5" s="11">
        <v>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38</v>
      </c>
      <c r="C6" s="11">
        <v>2003.0</v>
      </c>
      <c r="D6" s="11" t="s">
        <v>35</v>
      </c>
      <c r="E6" s="11">
        <v>201.0</v>
      </c>
      <c r="F6" s="11" t="s">
        <v>39</v>
      </c>
      <c r="G6" s="11">
        <v>8.9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233</v>
      </c>
      <c r="B9" s="2"/>
      <c r="C9" s="2"/>
      <c r="D9" s="6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234</v>
      </c>
      <c r="B10" s="2"/>
      <c r="C10" s="2"/>
      <c r="D10" s="6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