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drawings/drawing18.xml" ContentType="application/vnd.openxmlformats-officedocument.drawingml.chartshapes+xml"/>
  <Override PartName="/xl/charts/chart14.xml" ContentType="application/vnd.openxmlformats-officedocument.drawingml.chart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6.xml" ContentType="application/vnd.openxmlformats-officedocument.drawingml.chart+xml"/>
  <Override PartName="/xl/drawings/drawing22.xml" ContentType="application/vnd.openxmlformats-officedocument.drawingml.chartshapes+xml"/>
  <Override PartName="/xl/charts/chart17.xml" ContentType="application/vnd.openxmlformats-officedocument.drawingml.chart+xml"/>
  <Override PartName="/xl/drawings/drawing23.xml" ContentType="application/vnd.openxmlformats-officedocument.drawingml.chartshapes+xml"/>
  <Override PartName="/xl/charts/chart18.xml" ContentType="application/vnd.openxmlformats-officedocument.drawingml.chart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1475" windowHeight="2130" tabRatio="733" firstSheet="1" activeTab="5"/>
  </bookViews>
  <sheets>
    <sheet name="soil-strike soil reverse" sheetId="1" r:id="rId1"/>
    <sheet name="Rock-reverse Soil-reverse " sheetId="2" r:id="rId2"/>
    <sheet name="Soil-strike Rock Strike" sheetId="3" r:id="rId3"/>
    <sheet name="Rock-Strike Rock reverse " sheetId="4" r:id="rId4"/>
    <sheet name="Rock-strike Soil-reverse" sheetId="5" r:id="rId5"/>
    <sheet name="Soil-strike Rock-Reverse" sheetId="6" r:id="rId6"/>
    <sheet name="Sheet7" sheetId="7" r:id="rId7"/>
  </sheets>
  <calcPr calcId="145621"/>
</workbook>
</file>

<file path=xl/calcChain.xml><?xml version="1.0" encoding="utf-8"?>
<calcChain xmlns="http://schemas.openxmlformats.org/spreadsheetml/2006/main">
  <c r="AG6" i="6" l="1"/>
  <c r="AG7" i="6"/>
  <c r="AG8" i="6"/>
  <c r="AG9" i="6"/>
  <c r="AG10" i="6"/>
  <c r="AG11" i="6"/>
  <c r="AG12" i="6"/>
  <c r="AG13" i="6"/>
  <c r="AG14" i="6"/>
  <c r="AG15" i="6"/>
  <c r="AG16" i="6"/>
  <c r="AG17" i="6"/>
  <c r="AG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5" i="6"/>
  <c r="Z6" i="6"/>
  <c r="Z7" i="6"/>
  <c r="Z8" i="6"/>
  <c r="Z9" i="6"/>
  <c r="Z10" i="6"/>
  <c r="Z11" i="6"/>
  <c r="Z12" i="6"/>
  <c r="Z13" i="6"/>
  <c r="Z14" i="6"/>
  <c r="Z15" i="6"/>
  <c r="Z16" i="6"/>
  <c r="Z17" i="6"/>
  <c r="Z5" i="6"/>
  <c r="X6" i="6"/>
  <c r="X7" i="6"/>
  <c r="X8" i="6"/>
  <c r="X9" i="6"/>
  <c r="X10" i="6"/>
  <c r="X11" i="6"/>
  <c r="X12" i="6"/>
  <c r="X13" i="6"/>
  <c r="X14" i="6"/>
  <c r="X15" i="6"/>
  <c r="X16" i="6"/>
  <c r="X17" i="6"/>
  <c r="X5" i="6"/>
  <c r="V6" i="6"/>
  <c r="V7" i="6"/>
  <c r="V8" i="6"/>
  <c r="V9" i="6"/>
  <c r="V10" i="6"/>
  <c r="V11" i="6"/>
  <c r="V12" i="6"/>
  <c r="V13" i="6"/>
  <c r="V14" i="6"/>
  <c r="V15" i="6"/>
  <c r="V16" i="6"/>
  <c r="V17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Q6" i="6"/>
  <c r="Q7" i="6"/>
  <c r="Q8" i="6"/>
  <c r="Q9" i="6"/>
  <c r="Q10" i="6"/>
  <c r="Q11" i="6"/>
  <c r="Q12" i="6"/>
  <c r="Q13" i="6"/>
  <c r="Q14" i="6"/>
  <c r="Q15" i="6"/>
  <c r="Q16" i="6"/>
  <c r="Q17" i="6"/>
  <c r="Q5" i="6"/>
  <c r="O6" i="6"/>
  <c r="O7" i="6"/>
  <c r="O8" i="6"/>
  <c r="O9" i="6"/>
  <c r="O10" i="6"/>
  <c r="O11" i="6"/>
  <c r="O12" i="6"/>
  <c r="O13" i="6"/>
  <c r="O14" i="6"/>
  <c r="O15" i="6"/>
  <c r="O16" i="6"/>
  <c r="O17" i="6"/>
  <c r="O5" i="6"/>
  <c r="AF6" i="5"/>
  <c r="AF7" i="5"/>
  <c r="AF8" i="5"/>
  <c r="AF9" i="5"/>
  <c r="AF10" i="5"/>
  <c r="AF11" i="5"/>
  <c r="AF12" i="5"/>
  <c r="AF13" i="5"/>
  <c r="AF14" i="5"/>
  <c r="AF15" i="5"/>
  <c r="AF16" i="5"/>
  <c r="AF17" i="5"/>
  <c r="AF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5" i="5"/>
  <c r="Y6" i="5"/>
  <c r="Y7" i="5"/>
  <c r="Y8" i="5"/>
  <c r="Y9" i="5"/>
  <c r="Y10" i="5"/>
  <c r="Y11" i="5"/>
  <c r="Y12" i="5"/>
  <c r="Y13" i="5"/>
  <c r="Y14" i="5"/>
  <c r="Y15" i="5"/>
  <c r="Y16" i="5"/>
  <c r="Y17" i="5"/>
  <c r="Y5" i="5"/>
  <c r="W6" i="5"/>
  <c r="W7" i="5"/>
  <c r="W8" i="5"/>
  <c r="W9" i="5"/>
  <c r="W10" i="5"/>
  <c r="W11" i="5"/>
  <c r="W12" i="5"/>
  <c r="W13" i="5"/>
  <c r="W14" i="5"/>
  <c r="W15" i="5"/>
  <c r="W16" i="5"/>
  <c r="W17" i="5"/>
  <c r="W5" i="5"/>
  <c r="U6" i="5"/>
  <c r="U7" i="5"/>
  <c r="U8" i="5"/>
  <c r="U9" i="5"/>
  <c r="U10" i="5"/>
  <c r="U11" i="5"/>
  <c r="U12" i="5"/>
  <c r="U13" i="5"/>
  <c r="U14" i="5"/>
  <c r="U15" i="5"/>
  <c r="U16" i="5"/>
  <c r="U17" i="5"/>
  <c r="U5" i="5"/>
  <c r="R6" i="5"/>
  <c r="R7" i="5"/>
  <c r="R8" i="5"/>
  <c r="R9" i="5"/>
  <c r="R10" i="5"/>
  <c r="R11" i="5"/>
  <c r="R12" i="5"/>
  <c r="R13" i="5"/>
  <c r="R14" i="5"/>
  <c r="R15" i="5"/>
  <c r="R16" i="5"/>
  <c r="R17" i="5"/>
  <c r="R5" i="5"/>
  <c r="P6" i="5"/>
  <c r="P7" i="5"/>
  <c r="P8" i="5"/>
  <c r="P9" i="5"/>
  <c r="P10" i="5"/>
  <c r="P11" i="5"/>
  <c r="P12" i="5"/>
  <c r="P13" i="5"/>
  <c r="P14" i="5"/>
  <c r="P15" i="5"/>
  <c r="P16" i="5"/>
  <c r="P17" i="5"/>
  <c r="P5" i="5"/>
  <c r="N6" i="5"/>
  <c r="N7" i="5"/>
  <c r="N8" i="5"/>
  <c r="N9" i="5"/>
  <c r="N10" i="5"/>
  <c r="N11" i="5"/>
  <c r="N12" i="5"/>
  <c r="N13" i="5"/>
  <c r="N14" i="5"/>
  <c r="N15" i="5"/>
  <c r="N16" i="5"/>
  <c r="N17" i="5"/>
  <c r="N5" i="5"/>
  <c r="AF17" i="6"/>
  <c r="AD17" i="6"/>
  <c r="AB17" i="6"/>
  <c r="Y17" i="6"/>
  <c r="W17" i="6"/>
  <c r="U17" i="6"/>
  <c r="R17" i="6"/>
  <c r="P17" i="6"/>
  <c r="N17" i="6"/>
  <c r="AF16" i="6"/>
  <c r="AD16" i="6"/>
  <c r="AB16" i="6"/>
  <c r="Y16" i="6"/>
  <c r="W16" i="6"/>
  <c r="U16" i="6"/>
  <c r="R16" i="6"/>
  <c r="P16" i="6"/>
  <c r="N16" i="6"/>
  <c r="AF15" i="6"/>
  <c r="AD15" i="6"/>
  <c r="AB15" i="6"/>
  <c r="Y15" i="6"/>
  <c r="W15" i="6"/>
  <c r="U15" i="6"/>
  <c r="R15" i="6"/>
  <c r="P15" i="6"/>
  <c r="N15" i="6"/>
  <c r="AF14" i="6"/>
  <c r="AD14" i="6"/>
  <c r="AB14" i="6"/>
  <c r="Y14" i="6"/>
  <c r="W14" i="6"/>
  <c r="U14" i="6"/>
  <c r="R14" i="6"/>
  <c r="P14" i="6"/>
  <c r="N14" i="6"/>
  <c r="AF13" i="6"/>
  <c r="AD13" i="6"/>
  <c r="AB13" i="6"/>
  <c r="Y13" i="6"/>
  <c r="W13" i="6"/>
  <c r="U13" i="6"/>
  <c r="R13" i="6"/>
  <c r="P13" i="6"/>
  <c r="N13" i="6"/>
  <c r="AF12" i="6"/>
  <c r="AD12" i="6"/>
  <c r="AB12" i="6"/>
  <c r="Y12" i="6"/>
  <c r="W12" i="6"/>
  <c r="U12" i="6"/>
  <c r="R12" i="6"/>
  <c r="P12" i="6"/>
  <c r="N12" i="6"/>
  <c r="AF11" i="6"/>
  <c r="AD11" i="6"/>
  <c r="AB11" i="6"/>
  <c r="Y11" i="6"/>
  <c r="W11" i="6"/>
  <c r="U11" i="6"/>
  <c r="R11" i="6"/>
  <c r="P11" i="6"/>
  <c r="N11" i="6"/>
  <c r="AF10" i="6"/>
  <c r="AD10" i="6"/>
  <c r="AB10" i="6"/>
  <c r="Y10" i="6"/>
  <c r="W10" i="6"/>
  <c r="U10" i="6"/>
  <c r="R10" i="6"/>
  <c r="P10" i="6"/>
  <c r="N10" i="6"/>
  <c r="AF9" i="6"/>
  <c r="AD9" i="6"/>
  <c r="AB9" i="6"/>
  <c r="Y9" i="6"/>
  <c r="W9" i="6"/>
  <c r="U9" i="6"/>
  <c r="R9" i="6"/>
  <c r="P9" i="6"/>
  <c r="N9" i="6"/>
  <c r="AF8" i="6"/>
  <c r="AD8" i="6"/>
  <c r="AB8" i="6"/>
  <c r="Y8" i="6"/>
  <c r="W8" i="6"/>
  <c r="U8" i="6"/>
  <c r="R8" i="6"/>
  <c r="P8" i="6"/>
  <c r="N8" i="6"/>
  <c r="AF7" i="6"/>
  <c r="AD7" i="6"/>
  <c r="AB7" i="6"/>
  <c r="Y7" i="6"/>
  <c r="W7" i="6"/>
  <c r="U7" i="6"/>
  <c r="R7" i="6"/>
  <c r="P7" i="6"/>
  <c r="N7" i="6"/>
  <c r="AF6" i="6"/>
  <c r="AD6" i="6"/>
  <c r="AB6" i="6"/>
  <c r="Y6" i="6"/>
  <c r="W6" i="6"/>
  <c r="U6" i="6"/>
  <c r="R6" i="6"/>
  <c r="P6" i="6"/>
  <c r="N6" i="6"/>
  <c r="AF5" i="6"/>
  <c r="AD5" i="6"/>
  <c r="AB5" i="6"/>
  <c r="Y5" i="6"/>
  <c r="W5" i="6"/>
  <c r="U5" i="6"/>
  <c r="R5" i="6"/>
  <c r="P5" i="6"/>
  <c r="N5" i="6"/>
  <c r="AG17" i="5"/>
  <c r="AE17" i="5"/>
  <c r="AC17" i="5"/>
  <c r="Z17" i="5"/>
  <c r="X17" i="5"/>
  <c r="V17" i="5"/>
  <c r="S17" i="5"/>
  <c r="Q17" i="5"/>
  <c r="O17" i="5"/>
  <c r="AG16" i="5"/>
  <c r="AE16" i="5"/>
  <c r="AC16" i="5"/>
  <c r="Z16" i="5"/>
  <c r="X16" i="5"/>
  <c r="V16" i="5"/>
  <c r="S16" i="5"/>
  <c r="Q16" i="5"/>
  <c r="O16" i="5"/>
  <c r="AG15" i="5"/>
  <c r="AE15" i="5"/>
  <c r="AC15" i="5"/>
  <c r="Z15" i="5"/>
  <c r="X15" i="5"/>
  <c r="V15" i="5"/>
  <c r="S15" i="5"/>
  <c r="Q15" i="5"/>
  <c r="O15" i="5"/>
  <c r="AG14" i="5"/>
  <c r="AE14" i="5"/>
  <c r="AC14" i="5"/>
  <c r="Z14" i="5"/>
  <c r="X14" i="5"/>
  <c r="V14" i="5"/>
  <c r="S14" i="5"/>
  <c r="Q14" i="5"/>
  <c r="O14" i="5"/>
  <c r="AG13" i="5"/>
  <c r="AE13" i="5"/>
  <c r="AC13" i="5"/>
  <c r="Z13" i="5"/>
  <c r="X13" i="5"/>
  <c r="V13" i="5"/>
  <c r="S13" i="5"/>
  <c r="Q13" i="5"/>
  <c r="O13" i="5"/>
  <c r="AG12" i="5"/>
  <c r="AE12" i="5"/>
  <c r="AC12" i="5"/>
  <c r="Z12" i="5"/>
  <c r="X12" i="5"/>
  <c r="V12" i="5"/>
  <c r="S12" i="5"/>
  <c r="Q12" i="5"/>
  <c r="O12" i="5"/>
  <c r="AG11" i="5"/>
  <c r="AE11" i="5"/>
  <c r="AC11" i="5"/>
  <c r="Z11" i="5"/>
  <c r="X11" i="5"/>
  <c r="V11" i="5"/>
  <c r="S11" i="5"/>
  <c r="Q11" i="5"/>
  <c r="O11" i="5"/>
  <c r="AG10" i="5"/>
  <c r="AE10" i="5"/>
  <c r="AC10" i="5"/>
  <c r="Z10" i="5"/>
  <c r="X10" i="5"/>
  <c r="V10" i="5"/>
  <c r="S10" i="5"/>
  <c r="Q10" i="5"/>
  <c r="O10" i="5"/>
  <c r="AG9" i="5"/>
  <c r="AE9" i="5"/>
  <c r="AC9" i="5"/>
  <c r="Z9" i="5"/>
  <c r="X9" i="5"/>
  <c r="V9" i="5"/>
  <c r="S9" i="5"/>
  <c r="Q9" i="5"/>
  <c r="O9" i="5"/>
  <c r="AG8" i="5"/>
  <c r="AE8" i="5"/>
  <c r="AC8" i="5"/>
  <c r="Z8" i="5"/>
  <c r="X8" i="5"/>
  <c r="V8" i="5"/>
  <c r="S8" i="5"/>
  <c r="Q8" i="5"/>
  <c r="O8" i="5"/>
  <c r="AG7" i="5"/>
  <c r="AE7" i="5"/>
  <c r="AC7" i="5"/>
  <c r="Z7" i="5"/>
  <c r="X7" i="5"/>
  <c r="V7" i="5"/>
  <c r="S7" i="5"/>
  <c r="Q7" i="5"/>
  <c r="O7" i="5"/>
  <c r="AG6" i="5"/>
  <c r="AE6" i="5"/>
  <c r="AC6" i="5"/>
  <c r="Z6" i="5"/>
  <c r="X6" i="5"/>
  <c r="V6" i="5"/>
  <c r="S6" i="5"/>
  <c r="Q6" i="5"/>
  <c r="O6" i="5"/>
  <c r="AG5" i="5"/>
  <c r="AE5" i="5"/>
  <c r="AC5" i="5"/>
  <c r="Z5" i="5"/>
  <c r="X5" i="5"/>
  <c r="V5" i="5"/>
  <c r="S5" i="5"/>
  <c r="Q5" i="5"/>
  <c r="O5" i="5"/>
  <c r="AG6" i="4" l="1"/>
  <c r="AG7" i="4"/>
  <c r="AG8" i="4"/>
  <c r="AG9" i="4"/>
  <c r="AG10" i="4"/>
  <c r="AG11" i="4"/>
  <c r="AG12" i="4"/>
  <c r="AG13" i="4"/>
  <c r="AG14" i="4"/>
  <c r="AG15" i="4"/>
  <c r="AG16" i="4"/>
  <c r="AG17" i="4"/>
  <c r="AG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5" i="4"/>
  <c r="Z6" i="4"/>
  <c r="Z7" i="4"/>
  <c r="Z8" i="4"/>
  <c r="Z9" i="4"/>
  <c r="Z10" i="4"/>
  <c r="Z11" i="4"/>
  <c r="Z12" i="4"/>
  <c r="Z13" i="4"/>
  <c r="Z14" i="4"/>
  <c r="Z15" i="4"/>
  <c r="Z16" i="4"/>
  <c r="Z17" i="4"/>
  <c r="Z5" i="4"/>
  <c r="X6" i="4"/>
  <c r="X7" i="4"/>
  <c r="X8" i="4"/>
  <c r="X9" i="4"/>
  <c r="X10" i="4"/>
  <c r="X11" i="4"/>
  <c r="X12" i="4"/>
  <c r="X13" i="4"/>
  <c r="X14" i="4"/>
  <c r="X15" i="4"/>
  <c r="X16" i="4"/>
  <c r="X17" i="4"/>
  <c r="X5" i="4"/>
  <c r="V6" i="4"/>
  <c r="V7" i="4"/>
  <c r="V8" i="4"/>
  <c r="V9" i="4"/>
  <c r="V10" i="4"/>
  <c r="V11" i="4"/>
  <c r="V12" i="4"/>
  <c r="V13" i="4"/>
  <c r="V14" i="4"/>
  <c r="V15" i="4"/>
  <c r="V16" i="4"/>
  <c r="V17" i="4"/>
  <c r="V5" i="4"/>
  <c r="S6" i="4"/>
  <c r="S7" i="4"/>
  <c r="S8" i="4"/>
  <c r="S9" i="4"/>
  <c r="S10" i="4"/>
  <c r="S11" i="4"/>
  <c r="S12" i="4"/>
  <c r="S13" i="4"/>
  <c r="S14" i="4"/>
  <c r="S15" i="4"/>
  <c r="S16" i="4"/>
  <c r="S17" i="4"/>
  <c r="S5" i="4"/>
  <c r="Q6" i="4"/>
  <c r="Q7" i="4"/>
  <c r="Q8" i="4"/>
  <c r="Q9" i="4"/>
  <c r="Q10" i="4"/>
  <c r="Q11" i="4"/>
  <c r="Q12" i="4"/>
  <c r="Q13" i="4"/>
  <c r="Q14" i="4"/>
  <c r="Q15" i="4"/>
  <c r="Q16" i="4"/>
  <c r="Q17" i="4"/>
  <c r="Q5" i="4"/>
  <c r="O6" i="4"/>
  <c r="O7" i="4"/>
  <c r="O8" i="4"/>
  <c r="O9" i="4"/>
  <c r="O10" i="4"/>
  <c r="O11" i="4"/>
  <c r="O12" i="4"/>
  <c r="O13" i="4"/>
  <c r="O14" i="4"/>
  <c r="O15" i="4"/>
  <c r="O16" i="4"/>
  <c r="O17" i="4"/>
  <c r="O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5" i="4"/>
  <c r="Y6" i="4"/>
  <c r="Y7" i="4"/>
  <c r="Y8" i="4"/>
  <c r="Y9" i="4"/>
  <c r="Y10" i="4"/>
  <c r="Y11" i="4"/>
  <c r="Y12" i="4"/>
  <c r="Y13" i="4"/>
  <c r="Y14" i="4"/>
  <c r="Y15" i="4"/>
  <c r="Y16" i="4"/>
  <c r="Y17" i="4"/>
  <c r="Y5" i="4"/>
  <c r="W6" i="4"/>
  <c r="W7" i="4"/>
  <c r="W8" i="4"/>
  <c r="W9" i="4"/>
  <c r="W10" i="4"/>
  <c r="W11" i="4"/>
  <c r="W12" i="4"/>
  <c r="W13" i="4"/>
  <c r="W14" i="4"/>
  <c r="W15" i="4"/>
  <c r="W16" i="4"/>
  <c r="W17" i="4"/>
  <c r="W5" i="4"/>
  <c r="U6" i="4"/>
  <c r="U7" i="4"/>
  <c r="U8" i="4"/>
  <c r="U9" i="4"/>
  <c r="U10" i="4"/>
  <c r="U11" i="4"/>
  <c r="U12" i="4"/>
  <c r="U13" i="4"/>
  <c r="U14" i="4"/>
  <c r="U15" i="4"/>
  <c r="U16" i="4"/>
  <c r="U17" i="4"/>
  <c r="U5" i="4"/>
  <c r="R6" i="4"/>
  <c r="R7" i="4"/>
  <c r="R8" i="4"/>
  <c r="R9" i="4"/>
  <c r="R10" i="4"/>
  <c r="R11" i="4"/>
  <c r="R12" i="4"/>
  <c r="R13" i="4"/>
  <c r="R14" i="4"/>
  <c r="R15" i="4"/>
  <c r="R16" i="4"/>
  <c r="R17" i="4"/>
  <c r="R5" i="4"/>
  <c r="P6" i="4"/>
  <c r="P7" i="4"/>
  <c r="P8" i="4"/>
  <c r="P9" i="4"/>
  <c r="P10" i="4"/>
  <c r="P11" i="4"/>
  <c r="P12" i="4"/>
  <c r="P13" i="4"/>
  <c r="P14" i="4"/>
  <c r="P15" i="4"/>
  <c r="P16" i="4"/>
  <c r="P17" i="4"/>
  <c r="P5" i="4"/>
  <c r="N6" i="4"/>
  <c r="N7" i="4"/>
  <c r="N8" i="4"/>
  <c r="N9" i="4"/>
  <c r="N10" i="4"/>
  <c r="N11" i="4"/>
  <c r="N12" i="4"/>
  <c r="N13" i="4"/>
  <c r="N14" i="4"/>
  <c r="N15" i="4"/>
  <c r="N16" i="4"/>
  <c r="N17" i="4"/>
  <c r="N5" i="4"/>
  <c r="AG6" i="3"/>
  <c r="AG7" i="3"/>
  <c r="AG8" i="3"/>
  <c r="AG9" i="3"/>
  <c r="AG10" i="3"/>
  <c r="AG11" i="3"/>
  <c r="AG12" i="3"/>
  <c r="AG13" i="3"/>
  <c r="AG14" i="3"/>
  <c r="AG15" i="3"/>
  <c r="AG16" i="3"/>
  <c r="AG17" i="3"/>
  <c r="AG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5" i="3"/>
  <c r="Z6" i="3"/>
  <c r="Z7" i="3"/>
  <c r="Z8" i="3"/>
  <c r="Z9" i="3"/>
  <c r="Z10" i="3"/>
  <c r="Z11" i="3"/>
  <c r="Z12" i="3"/>
  <c r="Z13" i="3"/>
  <c r="Z14" i="3"/>
  <c r="Z15" i="3"/>
  <c r="Z16" i="3"/>
  <c r="Z17" i="3"/>
  <c r="Z5" i="3"/>
  <c r="X6" i="3"/>
  <c r="X7" i="3"/>
  <c r="X8" i="3"/>
  <c r="X9" i="3"/>
  <c r="X10" i="3"/>
  <c r="X11" i="3"/>
  <c r="X12" i="3"/>
  <c r="X13" i="3"/>
  <c r="X14" i="3"/>
  <c r="X15" i="3"/>
  <c r="X16" i="3"/>
  <c r="X17" i="3"/>
  <c r="X5" i="3"/>
  <c r="V6" i="3"/>
  <c r="V7" i="3"/>
  <c r="V8" i="3"/>
  <c r="V9" i="3"/>
  <c r="V10" i="3"/>
  <c r="V11" i="3"/>
  <c r="V12" i="3"/>
  <c r="V13" i="3"/>
  <c r="V14" i="3"/>
  <c r="V15" i="3"/>
  <c r="V16" i="3"/>
  <c r="V17" i="3"/>
  <c r="V5" i="3"/>
  <c r="S6" i="3"/>
  <c r="S7" i="3"/>
  <c r="S8" i="3"/>
  <c r="S9" i="3"/>
  <c r="S10" i="3"/>
  <c r="S11" i="3"/>
  <c r="S12" i="3"/>
  <c r="S13" i="3"/>
  <c r="S14" i="3"/>
  <c r="S15" i="3"/>
  <c r="S16" i="3"/>
  <c r="S17" i="3"/>
  <c r="S5" i="3"/>
  <c r="Q6" i="3"/>
  <c r="Q7" i="3"/>
  <c r="Q8" i="3"/>
  <c r="Q9" i="3"/>
  <c r="Q10" i="3"/>
  <c r="Q11" i="3"/>
  <c r="Q12" i="3"/>
  <c r="Q13" i="3"/>
  <c r="Q14" i="3"/>
  <c r="Q15" i="3"/>
  <c r="Q16" i="3"/>
  <c r="Q17" i="3"/>
  <c r="Q5" i="3"/>
  <c r="O6" i="3"/>
  <c r="O7" i="3"/>
  <c r="O8" i="3"/>
  <c r="O9" i="3"/>
  <c r="O10" i="3"/>
  <c r="O11" i="3"/>
  <c r="O12" i="3"/>
  <c r="O13" i="3"/>
  <c r="O14" i="3"/>
  <c r="O15" i="3"/>
  <c r="O16" i="3"/>
  <c r="O17" i="3"/>
  <c r="O5" i="3"/>
  <c r="AF17" i="3"/>
  <c r="AD17" i="3"/>
  <c r="AB17" i="3"/>
  <c r="Y17" i="3"/>
  <c r="W17" i="3"/>
  <c r="U17" i="3"/>
  <c r="R17" i="3"/>
  <c r="P17" i="3"/>
  <c r="N17" i="3"/>
  <c r="AF16" i="3"/>
  <c r="AD16" i="3"/>
  <c r="AB16" i="3"/>
  <c r="Y16" i="3"/>
  <c r="W16" i="3"/>
  <c r="U16" i="3"/>
  <c r="R16" i="3"/>
  <c r="P16" i="3"/>
  <c r="N16" i="3"/>
  <c r="AF15" i="3"/>
  <c r="AD15" i="3"/>
  <c r="AB15" i="3"/>
  <c r="Y15" i="3"/>
  <c r="W15" i="3"/>
  <c r="U15" i="3"/>
  <c r="R15" i="3"/>
  <c r="P15" i="3"/>
  <c r="N15" i="3"/>
  <c r="AF14" i="3"/>
  <c r="AD14" i="3"/>
  <c r="AB14" i="3"/>
  <c r="Y14" i="3"/>
  <c r="W14" i="3"/>
  <c r="U14" i="3"/>
  <c r="R14" i="3"/>
  <c r="P14" i="3"/>
  <c r="N14" i="3"/>
  <c r="AF13" i="3"/>
  <c r="AD13" i="3"/>
  <c r="AB13" i="3"/>
  <c r="Y13" i="3"/>
  <c r="W13" i="3"/>
  <c r="U13" i="3"/>
  <c r="R13" i="3"/>
  <c r="P13" i="3"/>
  <c r="N13" i="3"/>
  <c r="AF12" i="3"/>
  <c r="AD12" i="3"/>
  <c r="AB12" i="3"/>
  <c r="Y12" i="3"/>
  <c r="W12" i="3"/>
  <c r="U12" i="3"/>
  <c r="R12" i="3"/>
  <c r="P12" i="3"/>
  <c r="N12" i="3"/>
  <c r="AF11" i="3"/>
  <c r="AD11" i="3"/>
  <c r="AB11" i="3"/>
  <c r="Y11" i="3"/>
  <c r="W11" i="3"/>
  <c r="U11" i="3"/>
  <c r="R11" i="3"/>
  <c r="P11" i="3"/>
  <c r="N11" i="3"/>
  <c r="AF10" i="3"/>
  <c r="AD10" i="3"/>
  <c r="AB10" i="3"/>
  <c r="Y10" i="3"/>
  <c r="W10" i="3"/>
  <c r="U10" i="3"/>
  <c r="R10" i="3"/>
  <c r="P10" i="3"/>
  <c r="N10" i="3"/>
  <c r="AF9" i="3"/>
  <c r="AD9" i="3"/>
  <c r="AB9" i="3"/>
  <c r="Y9" i="3"/>
  <c r="W9" i="3"/>
  <c r="U9" i="3"/>
  <c r="R9" i="3"/>
  <c r="P9" i="3"/>
  <c r="N9" i="3"/>
  <c r="AF8" i="3"/>
  <c r="AD8" i="3"/>
  <c r="AB8" i="3"/>
  <c r="Y8" i="3"/>
  <c r="W8" i="3"/>
  <c r="U8" i="3"/>
  <c r="R8" i="3"/>
  <c r="P8" i="3"/>
  <c r="N8" i="3"/>
  <c r="AF7" i="3"/>
  <c r="AD7" i="3"/>
  <c r="AB7" i="3"/>
  <c r="Y7" i="3"/>
  <c r="W7" i="3"/>
  <c r="U7" i="3"/>
  <c r="R7" i="3"/>
  <c r="P7" i="3"/>
  <c r="N7" i="3"/>
  <c r="AF6" i="3"/>
  <c r="AD6" i="3"/>
  <c r="AB6" i="3"/>
  <c r="Y6" i="3"/>
  <c r="W6" i="3"/>
  <c r="U6" i="3"/>
  <c r="R6" i="3"/>
  <c r="P6" i="3"/>
  <c r="N6" i="3"/>
  <c r="AF5" i="3"/>
  <c r="AD5" i="3"/>
  <c r="AB5" i="3"/>
  <c r="Y5" i="3"/>
  <c r="W5" i="3"/>
  <c r="U5" i="3"/>
  <c r="R5" i="3"/>
  <c r="P5" i="3"/>
  <c r="N5" i="3"/>
  <c r="AF6" i="2"/>
  <c r="AF7" i="2"/>
  <c r="AF8" i="2"/>
  <c r="AF9" i="2"/>
  <c r="AF10" i="2"/>
  <c r="AF11" i="2"/>
  <c r="AF12" i="2"/>
  <c r="AF13" i="2"/>
  <c r="AF14" i="2"/>
  <c r="AF15" i="2"/>
  <c r="AF16" i="2"/>
  <c r="AF17" i="2"/>
  <c r="AF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5" i="2"/>
  <c r="Y6" i="2"/>
  <c r="Y7" i="2"/>
  <c r="Y8" i="2"/>
  <c r="Y9" i="2"/>
  <c r="Y10" i="2"/>
  <c r="Y11" i="2"/>
  <c r="Y12" i="2"/>
  <c r="Y13" i="2"/>
  <c r="Y14" i="2"/>
  <c r="Y15" i="2"/>
  <c r="Y16" i="2"/>
  <c r="Y17" i="2"/>
  <c r="Y5" i="2"/>
  <c r="W6" i="2"/>
  <c r="W7" i="2"/>
  <c r="W8" i="2"/>
  <c r="W9" i="2"/>
  <c r="W10" i="2"/>
  <c r="W11" i="2"/>
  <c r="W12" i="2"/>
  <c r="W13" i="2"/>
  <c r="W14" i="2"/>
  <c r="W15" i="2"/>
  <c r="W16" i="2"/>
  <c r="W17" i="2"/>
  <c r="W5" i="2"/>
  <c r="U6" i="2"/>
  <c r="U7" i="2"/>
  <c r="U8" i="2"/>
  <c r="U9" i="2"/>
  <c r="U10" i="2"/>
  <c r="U11" i="2"/>
  <c r="U12" i="2"/>
  <c r="U13" i="2"/>
  <c r="U14" i="2"/>
  <c r="U15" i="2"/>
  <c r="U16" i="2"/>
  <c r="U17" i="2"/>
  <c r="U5" i="2"/>
  <c r="R6" i="2"/>
  <c r="R7" i="2"/>
  <c r="R8" i="2"/>
  <c r="R9" i="2"/>
  <c r="R10" i="2"/>
  <c r="R11" i="2"/>
  <c r="R12" i="2"/>
  <c r="R13" i="2"/>
  <c r="R14" i="2"/>
  <c r="R15" i="2"/>
  <c r="R16" i="2"/>
  <c r="R17" i="2"/>
  <c r="R5" i="2"/>
  <c r="P6" i="2"/>
  <c r="P7" i="2"/>
  <c r="P8" i="2"/>
  <c r="P9" i="2"/>
  <c r="P10" i="2"/>
  <c r="P11" i="2"/>
  <c r="P12" i="2"/>
  <c r="P13" i="2"/>
  <c r="P14" i="2"/>
  <c r="P15" i="2"/>
  <c r="P16" i="2"/>
  <c r="P17" i="2"/>
  <c r="P5" i="2"/>
  <c r="N6" i="2"/>
  <c r="N7" i="2"/>
  <c r="N8" i="2"/>
  <c r="N9" i="2"/>
  <c r="N10" i="2"/>
  <c r="N11" i="2"/>
  <c r="N12" i="2"/>
  <c r="N13" i="2"/>
  <c r="N14" i="2"/>
  <c r="N15" i="2"/>
  <c r="N16" i="2"/>
  <c r="N17" i="2"/>
  <c r="N5" i="2"/>
  <c r="AG17" i="2"/>
  <c r="AE17" i="2"/>
  <c r="AC17" i="2"/>
  <c r="Z17" i="2"/>
  <c r="X17" i="2"/>
  <c r="V17" i="2"/>
  <c r="S17" i="2"/>
  <c r="Q17" i="2"/>
  <c r="O17" i="2"/>
  <c r="AG16" i="2"/>
  <c r="AE16" i="2"/>
  <c r="AC16" i="2"/>
  <c r="Z16" i="2"/>
  <c r="X16" i="2"/>
  <c r="V16" i="2"/>
  <c r="S16" i="2"/>
  <c r="Q16" i="2"/>
  <c r="O16" i="2"/>
  <c r="AG15" i="2"/>
  <c r="AE15" i="2"/>
  <c r="AC15" i="2"/>
  <c r="Z15" i="2"/>
  <c r="X15" i="2"/>
  <c r="V15" i="2"/>
  <c r="S15" i="2"/>
  <c r="Q15" i="2"/>
  <c r="O15" i="2"/>
  <c r="AG14" i="2"/>
  <c r="AE14" i="2"/>
  <c r="AC14" i="2"/>
  <c r="Z14" i="2"/>
  <c r="X14" i="2"/>
  <c r="V14" i="2"/>
  <c r="S14" i="2"/>
  <c r="Q14" i="2"/>
  <c r="O14" i="2"/>
  <c r="AG13" i="2"/>
  <c r="AE13" i="2"/>
  <c r="AC13" i="2"/>
  <c r="Z13" i="2"/>
  <c r="X13" i="2"/>
  <c r="V13" i="2"/>
  <c r="S13" i="2"/>
  <c r="Q13" i="2"/>
  <c r="O13" i="2"/>
  <c r="AG12" i="2"/>
  <c r="AE12" i="2"/>
  <c r="AC12" i="2"/>
  <c r="Z12" i="2"/>
  <c r="X12" i="2"/>
  <c r="V12" i="2"/>
  <c r="S12" i="2"/>
  <c r="Q12" i="2"/>
  <c r="O12" i="2"/>
  <c r="AG11" i="2"/>
  <c r="AE11" i="2"/>
  <c r="AC11" i="2"/>
  <c r="Z11" i="2"/>
  <c r="X11" i="2"/>
  <c r="V11" i="2"/>
  <c r="S11" i="2"/>
  <c r="Q11" i="2"/>
  <c r="O11" i="2"/>
  <c r="AG10" i="2"/>
  <c r="AE10" i="2"/>
  <c r="AC10" i="2"/>
  <c r="Z10" i="2"/>
  <c r="X10" i="2"/>
  <c r="V10" i="2"/>
  <c r="S10" i="2"/>
  <c r="Q10" i="2"/>
  <c r="O10" i="2"/>
  <c r="AG9" i="2"/>
  <c r="AE9" i="2"/>
  <c r="AC9" i="2"/>
  <c r="Z9" i="2"/>
  <c r="X9" i="2"/>
  <c r="V9" i="2"/>
  <c r="S9" i="2"/>
  <c r="Q9" i="2"/>
  <c r="O9" i="2"/>
  <c r="AG8" i="2"/>
  <c r="AE8" i="2"/>
  <c r="AC8" i="2"/>
  <c r="Z8" i="2"/>
  <c r="X8" i="2"/>
  <c r="V8" i="2"/>
  <c r="S8" i="2"/>
  <c r="Q8" i="2"/>
  <c r="O8" i="2"/>
  <c r="AG7" i="2"/>
  <c r="AE7" i="2"/>
  <c r="AC7" i="2"/>
  <c r="Z7" i="2"/>
  <c r="X7" i="2"/>
  <c r="V7" i="2"/>
  <c r="S7" i="2"/>
  <c r="Q7" i="2"/>
  <c r="O7" i="2"/>
  <c r="AG6" i="2"/>
  <c r="AE6" i="2"/>
  <c r="AC6" i="2"/>
  <c r="Z6" i="2"/>
  <c r="X6" i="2"/>
  <c r="V6" i="2"/>
  <c r="S6" i="2"/>
  <c r="Q6" i="2"/>
  <c r="O6" i="2"/>
  <c r="AG5" i="2"/>
  <c r="AE5" i="2"/>
  <c r="AC5" i="2"/>
  <c r="Z5" i="2"/>
  <c r="X5" i="2"/>
  <c r="V5" i="2"/>
  <c r="S5" i="2"/>
  <c r="Q5" i="2"/>
  <c r="O5" i="2"/>
  <c r="AF6" i="1"/>
  <c r="AF7" i="1"/>
  <c r="AF8" i="1"/>
  <c r="AF9" i="1"/>
  <c r="AF10" i="1"/>
  <c r="AF11" i="1"/>
  <c r="AF12" i="1"/>
  <c r="AF13" i="1"/>
  <c r="AF14" i="1"/>
  <c r="AF15" i="1"/>
  <c r="AF16" i="1"/>
  <c r="AF17" i="1"/>
  <c r="AF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5" i="1"/>
  <c r="Y6" i="1"/>
  <c r="Y7" i="1"/>
  <c r="Y8" i="1"/>
  <c r="Y9" i="1"/>
  <c r="Y10" i="1"/>
  <c r="Y11" i="1"/>
  <c r="Y12" i="1"/>
  <c r="Y13" i="1"/>
  <c r="Y14" i="1"/>
  <c r="Y15" i="1"/>
  <c r="Y16" i="1"/>
  <c r="Y17" i="1"/>
  <c r="Y5" i="1"/>
  <c r="W6" i="1"/>
  <c r="W7" i="1"/>
  <c r="W8" i="1"/>
  <c r="W9" i="1"/>
  <c r="W10" i="1"/>
  <c r="W11" i="1"/>
  <c r="W12" i="1"/>
  <c r="W13" i="1"/>
  <c r="W14" i="1"/>
  <c r="W15" i="1"/>
  <c r="W16" i="1"/>
  <c r="W17" i="1"/>
  <c r="W5" i="1"/>
  <c r="U6" i="1"/>
  <c r="U7" i="1"/>
  <c r="U8" i="1"/>
  <c r="U9" i="1"/>
  <c r="U10" i="1"/>
  <c r="U11" i="1"/>
  <c r="U12" i="1"/>
  <c r="U13" i="1"/>
  <c r="U14" i="1"/>
  <c r="U15" i="1"/>
  <c r="U16" i="1"/>
  <c r="U17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5" i="1"/>
  <c r="P6" i="1"/>
  <c r="P7" i="1"/>
  <c r="P8" i="1"/>
  <c r="P9" i="1"/>
  <c r="P10" i="1"/>
  <c r="P11" i="1"/>
  <c r="P12" i="1"/>
  <c r="P13" i="1"/>
  <c r="P14" i="1"/>
  <c r="P15" i="1"/>
  <c r="P16" i="1"/>
  <c r="P17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Q9" i="1"/>
  <c r="S9" i="1"/>
  <c r="V9" i="1"/>
  <c r="X9" i="1"/>
  <c r="Z9" i="1"/>
  <c r="AC9" i="1"/>
  <c r="AE9" i="1"/>
  <c r="AG9" i="1"/>
  <c r="AC6" i="1"/>
  <c r="AE6" i="1"/>
  <c r="AG6" i="1"/>
  <c r="AC7" i="1"/>
  <c r="AE7" i="1"/>
  <c r="AG7" i="1"/>
  <c r="AC8" i="1"/>
  <c r="AE8" i="1"/>
  <c r="AG8" i="1"/>
  <c r="AC10" i="1"/>
  <c r="AE10" i="1"/>
  <c r="AG10" i="1"/>
  <c r="AC11" i="1"/>
  <c r="AE11" i="1"/>
  <c r="AG11" i="1"/>
  <c r="AC12" i="1"/>
  <c r="AE12" i="1"/>
  <c r="AG12" i="1"/>
  <c r="AC13" i="1"/>
  <c r="AE13" i="1"/>
  <c r="AG13" i="1"/>
  <c r="AC14" i="1"/>
  <c r="AE14" i="1"/>
  <c r="AG14" i="1"/>
  <c r="AC15" i="1"/>
  <c r="AE15" i="1"/>
  <c r="AG15" i="1"/>
  <c r="AC16" i="1"/>
  <c r="AE16" i="1"/>
  <c r="AG16" i="1"/>
  <c r="AC17" i="1"/>
  <c r="AE17" i="1"/>
  <c r="AG17" i="1"/>
  <c r="AG5" i="1"/>
  <c r="AE5" i="1"/>
  <c r="AC5" i="1"/>
  <c r="V6" i="1"/>
  <c r="X6" i="1"/>
  <c r="Z6" i="1"/>
  <c r="V7" i="1"/>
  <c r="X7" i="1"/>
  <c r="Z7" i="1"/>
  <c r="V8" i="1"/>
  <c r="X8" i="1"/>
  <c r="Z8" i="1"/>
  <c r="V10" i="1"/>
  <c r="X10" i="1"/>
  <c r="Z10" i="1"/>
  <c r="V11" i="1"/>
  <c r="X11" i="1"/>
  <c r="Z11" i="1"/>
  <c r="V12" i="1"/>
  <c r="X12" i="1"/>
  <c r="Z12" i="1"/>
  <c r="V13" i="1"/>
  <c r="X13" i="1"/>
  <c r="Z13" i="1"/>
  <c r="V14" i="1"/>
  <c r="X14" i="1"/>
  <c r="Z14" i="1"/>
  <c r="V15" i="1"/>
  <c r="X15" i="1"/>
  <c r="Z15" i="1"/>
  <c r="V16" i="1"/>
  <c r="X16" i="1"/>
  <c r="Z16" i="1"/>
  <c r="V17" i="1"/>
  <c r="X17" i="1"/>
  <c r="Z17" i="1"/>
  <c r="Z5" i="1"/>
  <c r="X5" i="1"/>
  <c r="V5" i="1"/>
  <c r="S6" i="1"/>
  <c r="S7" i="1"/>
  <c r="S8" i="1"/>
  <c r="S10" i="1"/>
  <c r="S11" i="1"/>
  <c r="S12" i="1"/>
  <c r="S13" i="1"/>
  <c r="S14" i="1"/>
  <c r="S15" i="1"/>
  <c r="S16" i="1"/>
  <c r="S17" i="1"/>
  <c r="S5" i="1"/>
  <c r="Q6" i="1"/>
  <c r="Q7" i="1"/>
  <c r="Q8" i="1"/>
  <c r="Q10" i="1"/>
  <c r="Q11" i="1"/>
  <c r="Q12" i="1"/>
  <c r="Q13" i="1"/>
  <c r="Q14" i="1"/>
  <c r="Q15" i="1"/>
  <c r="Q16" i="1"/>
  <c r="Q17" i="1"/>
  <c r="Q5" i="1"/>
</calcChain>
</file>

<file path=xl/sharedStrings.xml><?xml version="1.0" encoding="utf-8"?>
<sst xmlns="http://schemas.openxmlformats.org/spreadsheetml/2006/main" count="306" uniqueCount="27">
  <si>
    <t>T</t>
  </si>
  <si>
    <t>b1</t>
  </si>
  <si>
    <t>std err</t>
  </si>
  <si>
    <t>b2</t>
  </si>
  <si>
    <t>b3</t>
  </si>
  <si>
    <t xml:space="preserve">b5 </t>
  </si>
  <si>
    <t>b6</t>
  </si>
  <si>
    <t>Std dev</t>
  </si>
  <si>
    <t>log(A)=b1+b2Mw+b3log(Rjb^2+b4^2)^1/2+b5S+b6H</t>
  </si>
  <si>
    <t>SA(Rock strike)</t>
  </si>
  <si>
    <t>SA (soil reverse)</t>
  </si>
  <si>
    <t>m=5 dis=10</t>
  </si>
  <si>
    <t>m=6 dis=10</t>
  </si>
  <si>
    <t>m=7 dis=10</t>
  </si>
  <si>
    <t>m=5 dis=50</t>
  </si>
  <si>
    <t>m=6 dis=50</t>
  </si>
  <si>
    <t>m=7 dis=50</t>
  </si>
  <si>
    <t>S=1(ROCK) S=0(Otherwise)</t>
  </si>
  <si>
    <t>H=1 strike slip, H=0 Reverse</t>
  </si>
  <si>
    <t>m=5 dis=100</t>
  </si>
  <si>
    <t>m=6 dis=100</t>
  </si>
  <si>
    <t>m=7 dis=100</t>
  </si>
  <si>
    <t>SA(Soil strike)</t>
  </si>
  <si>
    <t>SA(Rock reverse)</t>
  </si>
  <si>
    <t>SA (rock strike)</t>
  </si>
  <si>
    <t>SA (Rock reverse)</t>
  </si>
  <si>
    <t>SA (Rock Reverse)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</si>
</sst>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03039389937545"/>
          <c:y val="3.6824277562319638E-2"/>
          <c:w val="0.86063740140931311"/>
          <c:h val="0.80048367088442307"/>
        </c:manualLayout>
      </c:layout>
      <c:scatterChart>
        <c:scatterStyle val="lineMarker"/>
        <c:varyColors val="0"/>
        <c:ser>
          <c:idx val="0"/>
          <c:order val="0"/>
          <c:tx>
            <c:v>Magnitude 5 (Soil-Strike)</c:v>
          </c:tx>
          <c:spPr>
            <a:ln w="444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reverse'!$N$5:$N$17</c:f>
              <c:numCache>
                <c:formatCode>General</c:formatCode>
                <c:ptCount val="13"/>
                <c:pt idx="0">
                  <c:v>0.92996526534589485</c:v>
                </c:pt>
                <c:pt idx="1">
                  <c:v>1.0020318525423835</c:v>
                </c:pt>
                <c:pt idx="2">
                  <c:v>1.7222251828716377</c:v>
                </c:pt>
                <c:pt idx="3">
                  <c:v>1.7222251828716377</c:v>
                </c:pt>
                <c:pt idx="4">
                  <c:v>1.8242942874719994</c:v>
                </c:pt>
                <c:pt idx="5">
                  <c:v>1.256811722287698</c:v>
                </c:pt>
                <c:pt idx="6">
                  <c:v>0.89632304102570892</c:v>
                </c:pt>
                <c:pt idx="7">
                  <c:v>0.41372756848107739</c:v>
                </c:pt>
                <c:pt idx="8">
                  <c:v>0.21073530923313158</c:v>
                </c:pt>
                <c:pt idx="9">
                  <c:v>0.15223555629734556</c:v>
                </c:pt>
                <c:pt idx="10">
                  <c:v>9.574798202712613E-2</c:v>
                </c:pt>
                <c:pt idx="11">
                  <c:v>5.5699816674788107E-2</c:v>
                </c:pt>
                <c:pt idx="12">
                  <c:v>3.8356257913979445E-2</c:v>
                </c:pt>
              </c:numCache>
            </c:numRef>
          </c:yVal>
          <c:smooth val="0"/>
        </c:ser>
        <c:ser>
          <c:idx val="1"/>
          <c:order val="1"/>
          <c:tx>
            <c:v>Magnitude 5 (Soil-Reverse)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reverse'!$O$5:$O$17</c:f>
              <c:numCache>
                <c:formatCode>General</c:formatCode>
                <c:ptCount val="13"/>
                <c:pt idx="0">
                  <c:v>1.8848063130212824</c:v>
                </c:pt>
                <c:pt idx="1">
                  <c:v>2.1158336853639135</c:v>
                </c:pt>
                <c:pt idx="2">
                  <c:v>3.7041616861666697</c:v>
                </c:pt>
                <c:pt idx="3">
                  <c:v>3.7041616861666697</c:v>
                </c:pt>
                <c:pt idx="4">
                  <c:v>3.6491767417704253</c:v>
                </c:pt>
                <c:pt idx="5">
                  <c:v>2.3076515007771183</c:v>
                </c:pt>
                <c:pt idx="6">
                  <c:v>1.6060703353543568</c:v>
                </c:pt>
                <c:pt idx="7">
                  <c:v>0.71798349501008829</c:v>
                </c:pt>
                <c:pt idx="8">
                  <c:v>0.36244099070198926</c:v>
                </c:pt>
                <c:pt idx="9">
                  <c:v>0.2982744809021135</c:v>
                </c:pt>
                <c:pt idx="10">
                  <c:v>0.19990774929924632</c:v>
                </c:pt>
                <c:pt idx="11">
                  <c:v>0.10540319264423029</c:v>
                </c:pt>
                <c:pt idx="12">
                  <c:v>7.1587340787067813E-2</c:v>
                </c:pt>
              </c:numCache>
            </c:numRef>
          </c:yVal>
          <c:smooth val="0"/>
        </c:ser>
        <c:ser>
          <c:idx val="2"/>
          <c:order val="2"/>
          <c:tx>
            <c:v>Magnitude 6 (Soil-Strike)</c:v>
          </c:tx>
          <c:spPr>
            <a:ln w="508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reverse'!$P$5:$P$17</c:f>
              <c:numCache>
                <c:formatCode>General</c:formatCode>
                <c:ptCount val="13"/>
                <c:pt idx="0">
                  <c:v>1.1832233396665532</c:v>
                </c:pt>
                <c:pt idx="1">
                  <c:v>1.3346934435715074</c:v>
                </c:pt>
                <c:pt idx="2">
                  <c:v>2.1887186337672717</c:v>
                </c:pt>
                <c:pt idx="3">
                  <c:v>2.1887186337672717</c:v>
                </c:pt>
                <c:pt idx="4">
                  <c:v>2.1354769997534562</c:v>
                </c:pt>
                <c:pt idx="5">
                  <c:v>1.5855145167354361</c:v>
                </c:pt>
                <c:pt idx="6">
                  <c:v>1.2698854892292017</c:v>
                </c:pt>
                <c:pt idx="7">
                  <c:v>0.85391464273594475</c:v>
                </c:pt>
                <c:pt idx="8">
                  <c:v>0.61806949421985202</c:v>
                </c:pt>
                <c:pt idx="9">
                  <c:v>0.45584384858541249</c:v>
                </c:pt>
                <c:pt idx="10">
                  <c:v>0.31866152456966651</c:v>
                </c:pt>
                <c:pt idx="11">
                  <c:v>0.2072782654776929</c:v>
                </c:pt>
                <c:pt idx="12">
                  <c:v>0.14155859067008283</c:v>
                </c:pt>
              </c:numCache>
            </c:numRef>
          </c:yVal>
          <c:smooth val="0"/>
        </c:ser>
        <c:ser>
          <c:idx val="3"/>
          <c:order val="3"/>
          <c:tx>
            <c:v>Magnitude 6 (Soil-Reverse)</c:v>
          </c:tx>
          <c:spPr>
            <a:ln w="381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reverse'!$Q$5:$Q$17</c:f>
              <c:numCache>
                <c:formatCode>General</c:formatCode>
                <c:ptCount val="13"/>
                <c:pt idx="0">
                  <c:v>2.3980969004128938</c:v>
                </c:pt>
                <c:pt idx="1">
                  <c:v>2.8182630525944363</c:v>
                </c:pt>
                <c:pt idx="2">
                  <c:v>4.7074957361159733</c:v>
                </c:pt>
                <c:pt idx="3">
                  <c:v>4.7074957361159733</c:v>
                </c:pt>
                <c:pt idx="4">
                  <c:v>4.2716424940872431</c:v>
                </c:pt>
                <c:pt idx="5">
                  <c:v>2.9111878009766792</c:v>
                </c:pt>
                <c:pt idx="6">
                  <c:v>2.2754356634791408</c:v>
                </c:pt>
                <c:pt idx="7">
                  <c:v>1.4818848593597787</c:v>
                </c:pt>
                <c:pt idx="8">
                  <c:v>1.0630098991142458</c:v>
                </c:pt>
                <c:pt idx="9">
                  <c:v>0.89313292253267318</c:v>
                </c:pt>
                <c:pt idx="10">
                  <c:v>0.6653185457939047</c:v>
                </c:pt>
                <c:pt idx="11">
                  <c:v>0.39224170296051136</c:v>
                </c:pt>
                <c:pt idx="12">
                  <c:v>0.26420207868982082</c:v>
                </c:pt>
              </c:numCache>
            </c:numRef>
          </c:yVal>
          <c:smooth val="0"/>
        </c:ser>
        <c:ser>
          <c:idx val="4"/>
          <c:order val="4"/>
          <c:tx>
            <c:v>Magnitude 7 (Soil-Strike)</c:v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reverse'!$R$5:$R$17</c:f>
              <c:numCache>
                <c:formatCode>General</c:formatCode>
                <c:ptCount val="13"/>
                <c:pt idx="0">
                  <c:v>1.5054513579181308</c:v>
                </c:pt>
                <c:pt idx="1">
                  <c:v>1.7777943722975817</c:v>
                </c:pt>
                <c:pt idx="2">
                  <c:v>2.7815696259953748</c:v>
                </c:pt>
                <c:pt idx="3">
                  <c:v>2.7815696259953748</c:v>
                </c:pt>
                <c:pt idx="4">
                  <c:v>2.4997403367388551</c:v>
                </c:pt>
                <c:pt idx="5">
                  <c:v>2.0001852610055102</c:v>
                </c:pt>
                <c:pt idx="6">
                  <c:v>1.7991383485015588</c:v>
                </c:pt>
                <c:pt idx="7">
                  <c:v>1.7624404865159613</c:v>
                </c:pt>
                <c:pt idx="8">
                  <c:v>1.8127474749026298</c:v>
                </c:pt>
                <c:pt idx="9">
                  <c:v>1.3649479750137938</c:v>
                </c:pt>
                <c:pt idx="10">
                  <c:v>1.0605462913285799</c:v>
                </c:pt>
                <c:pt idx="11">
                  <c:v>0.77135405292793768</c:v>
                </c:pt>
                <c:pt idx="12">
                  <c:v>0.52243977077848947</c:v>
                </c:pt>
              </c:numCache>
            </c:numRef>
          </c:yVal>
          <c:smooth val="0"/>
        </c:ser>
        <c:ser>
          <c:idx val="5"/>
          <c:order val="5"/>
          <c:tx>
            <c:v>Magnitude 7 (Soil-Reverse)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reverse'!$S$5:$S$17</c:f>
              <c:numCache>
                <c:formatCode>General</c:formatCode>
                <c:ptCount val="13"/>
                <c:pt idx="0">
                  <c:v>3.0511722631868081</c:v>
                </c:pt>
                <c:pt idx="1">
                  <c:v>3.7538898678857269</c:v>
                </c:pt>
                <c:pt idx="2">
                  <c:v>5.9825995685634794</c:v>
                </c:pt>
                <c:pt idx="3">
                  <c:v>5.9825995685634794</c:v>
                </c:pt>
                <c:pt idx="4">
                  <c:v>5.0002866094228304</c:v>
                </c:pt>
                <c:pt idx="5">
                  <c:v>3.6725711875044449</c:v>
                </c:pt>
                <c:pt idx="6">
                  <c:v>3.2237737941224056</c:v>
                </c:pt>
                <c:pt idx="7">
                  <c:v>3.0585420858022565</c:v>
                </c:pt>
                <c:pt idx="8">
                  <c:v>3.1177214349466191</c:v>
                </c:pt>
                <c:pt idx="9">
                  <c:v>2.6743367883809497</c:v>
                </c:pt>
                <c:pt idx="10">
                  <c:v>2.2142651744565711</c:v>
                </c:pt>
                <c:pt idx="11">
                  <c:v>1.4596669197741217</c:v>
                </c:pt>
                <c:pt idx="12">
                  <c:v>0.97507097786529295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464"/>
        <c:axId val="104832000"/>
      </c:scatterChart>
      <c:valAx>
        <c:axId val="104830464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04832000"/>
        <c:crosses val="autoZero"/>
        <c:crossBetween val="midCat"/>
      </c:valAx>
      <c:valAx>
        <c:axId val="10483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0483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799025594688431"/>
          <c:y val="2.2915083375772055E-2"/>
          <c:w val="0.45351457801696604"/>
          <c:h val="0.47926195792690091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2797092148733"/>
          <c:y val="3.6824277562319638E-2"/>
          <c:w val="0.84761256718718703"/>
          <c:h val="0.81375066922604822"/>
        </c:manualLayout>
      </c:layout>
      <c:scatterChart>
        <c:scatterStyle val="lineMarker"/>
        <c:varyColors val="0"/>
        <c:ser>
          <c:idx val="0"/>
          <c:order val="0"/>
          <c:tx>
            <c:v>Magnitude 5 (Rock-Strike)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'!$N$5:$N$17</c:f>
              <c:numCache>
                <c:formatCode>General</c:formatCode>
                <c:ptCount val="13"/>
                <c:pt idx="0">
                  <c:v>0.78517547829010992</c:v>
                </c:pt>
                <c:pt idx="1">
                  <c:v>0.83826537368841703</c:v>
                </c:pt>
                <c:pt idx="2">
                  <c:v>1.259766151946724</c:v>
                </c:pt>
                <c:pt idx="3">
                  <c:v>1.259766151946724</c:v>
                </c:pt>
                <c:pt idx="4">
                  <c:v>1.4584612614258876</c:v>
                </c:pt>
                <c:pt idx="5">
                  <c:v>1.1068027326291057</c:v>
                </c:pt>
                <c:pt idx="6">
                  <c:v>0.76412526710972728</c:v>
                </c:pt>
                <c:pt idx="7">
                  <c:v>0.40328722110095144</c:v>
                </c:pt>
                <c:pt idx="8">
                  <c:v>0.20111168690552111</c:v>
                </c:pt>
                <c:pt idx="9">
                  <c:v>0.14538382759281393</c:v>
                </c:pt>
                <c:pt idx="10">
                  <c:v>0.10221852964792465</c:v>
                </c:pt>
                <c:pt idx="11">
                  <c:v>6.1073634513077762E-2</c:v>
                </c:pt>
                <c:pt idx="12">
                  <c:v>3.8836155401703057E-2</c:v>
                </c:pt>
              </c:numCache>
            </c:numRef>
          </c:yVal>
          <c:smooth val="0"/>
        </c:ser>
        <c:ser>
          <c:idx val="1"/>
          <c:order val="1"/>
          <c:tx>
            <c:v>Magnitude 5 (Rock-Reverse)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'!$O$5:$O$17</c:f>
              <c:numCache>
                <c:formatCode>General</c:formatCode>
                <c:ptCount val="13"/>
                <c:pt idx="0">
                  <c:v>1.5913537348733802</c:v>
                </c:pt>
                <c:pt idx="1">
                  <c:v>1.7700336675166735</c:v>
                </c:pt>
                <c:pt idx="2">
                  <c:v>2.7095048661348442</c:v>
                </c:pt>
                <c:pt idx="3">
                  <c:v>2.7095048661348442</c:v>
                </c:pt>
                <c:pt idx="4">
                  <c:v>2.9173927422333139</c:v>
                </c:pt>
                <c:pt idx="5">
                  <c:v>2.032217667708152</c:v>
                </c:pt>
                <c:pt idx="6">
                  <c:v>1.3691926546876045</c:v>
                </c:pt>
                <c:pt idx="7">
                  <c:v>0.6998652991919504</c:v>
                </c:pt>
                <c:pt idx="8">
                  <c:v>0.34588944448387432</c:v>
                </c:pt>
                <c:pt idx="9">
                  <c:v>0.28484991786091074</c:v>
                </c:pt>
                <c:pt idx="10">
                  <c:v>0.21341730411410348</c:v>
                </c:pt>
                <c:pt idx="11">
                  <c:v>0.11557230253827826</c:v>
                </c:pt>
                <c:pt idx="12">
                  <c:v>7.2483011711837741E-2</c:v>
                </c:pt>
              </c:numCache>
            </c:numRef>
          </c:yVal>
          <c:smooth val="0"/>
        </c:ser>
        <c:ser>
          <c:idx val="2"/>
          <c:order val="2"/>
          <c:tx>
            <c:v>Magnitude 6 (Rock-Strike)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'!$P$5:$P$17</c:f>
              <c:numCache>
                <c:formatCode>General</c:formatCode>
                <c:ptCount val="13"/>
                <c:pt idx="0">
                  <c:v>0.99900285125289823</c:v>
                </c:pt>
                <c:pt idx="1">
                  <c:v>1.1165586157727718</c:v>
                </c:pt>
                <c:pt idx="2">
                  <c:v>1.6009948515313253</c:v>
                </c:pt>
                <c:pt idx="3">
                  <c:v>1.6009948515313253</c:v>
                </c:pt>
                <c:pt idx="4">
                  <c:v>1.7072412604669736</c:v>
                </c:pt>
                <c:pt idx="5">
                  <c:v>1.3962726227216014</c:v>
                </c:pt>
                <c:pt idx="6">
                  <c:v>1.0825913696758334</c:v>
                </c:pt>
                <c:pt idx="7">
                  <c:v>0.8323662466842392</c:v>
                </c:pt>
                <c:pt idx="8">
                  <c:v>0.58984419393090592</c:v>
                </c:pt>
                <c:pt idx="9">
                  <c:v>0.43532749578254692</c:v>
                </c:pt>
                <c:pt idx="10">
                  <c:v>0.34019633424388113</c:v>
                </c:pt>
                <c:pt idx="11">
                  <c:v>0.22727609863066892</c:v>
                </c:pt>
                <c:pt idx="12">
                  <c:v>0.1433297126648462</c:v>
                </c:pt>
              </c:numCache>
            </c:numRef>
          </c:yVal>
          <c:smooth val="0"/>
        </c:ser>
        <c:ser>
          <c:idx val="3"/>
          <c:order val="3"/>
          <c:tx>
            <c:v>Magnitude 6 (Rock-Reverse)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'!$Q$5:$Q$17</c:f>
              <c:numCache>
                <c:formatCode>General</c:formatCode>
                <c:ptCount val="13"/>
                <c:pt idx="0">
                  <c:v>2.0247281817212608</c:v>
                </c:pt>
                <c:pt idx="1">
                  <c:v>2.3576619095902522</c:v>
                </c:pt>
                <c:pt idx="2">
                  <c:v>3.4434195062135702</c:v>
                </c:pt>
                <c:pt idx="3">
                  <c:v>3.4434195062135702</c:v>
                </c:pt>
                <c:pt idx="4">
                  <c:v>3.4150329489438418</c:v>
                </c:pt>
                <c:pt idx="5">
                  <c:v>2.5637178235833877</c:v>
                </c:pt>
                <c:pt idx="6">
                  <c:v>1.9398339711955781</c:v>
                </c:pt>
                <c:pt idx="7">
                  <c:v>1.4444897378167172</c:v>
                </c:pt>
                <c:pt idx="8">
                  <c:v>1.0144655624446393</c:v>
                </c:pt>
                <c:pt idx="9">
                  <c:v>0.85293531935036038</c:v>
                </c:pt>
                <c:pt idx="10">
                  <c:v>0.71028007127378634</c:v>
                </c:pt>
                <c:pt idx="11">
                  <c:v>0.43008447491427249</c:v>
                </c:pt>
                <c:pt idx="12">
                  <c:v>0.26750766481083776</c:v>
                </c:pt>
              </c:numCache>
            </c:numRef>
          </c:yVal>
          <c:smooth val="0"/>
        </c:ser>
        <c:ser>
          <c:idx val="4"/>
          <c:order val="4"/>
          <c:tx>
            <c:v>Magnitude 7 (Rock-Strike)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'!$R$5:$R$17</c:f>
              <c:numCache>
                <c:formatCode>General</c:formatCode>
                <c:ptCount val="13"/>
                <c:pt idx="0">
                  <c:v>1.2710619783806762</c:v>
                </c:pt>
                <c:pt idx="1">
                  <c:v>1.4872416081924531</c:v>
                </c:pt>
                <c:pt idx="2">
                  <c:v>2.0346510427105127</c:v>
                </c:pt>
                <c:pt idx="3">
                  <c:v>2.0346510427105127</c:v>
                </c:pt>
                <c:pt idx="4">
                  <c:v>1.9984574143514013</c:v>
                </c:pt>
                <c:pt idx="5">
                  <c:v>1.7614496056861206</c:v>
                </c:pt>
                <c:pt idx="6">
                  <c:v>1.5337852628923718</c:v>
                </c:pt>
                <c:pt idx="7">
                  <c:v>1.717965589705051</c:v>
                </c:pt>
                <c:pt idx="8">
                  <c:v>1.7299649685572258</c:v>
                </c:pt>
                <c:pt idx="9">
                  <c:v>1.3035151964431453</c:v>
                </c:pt>
                <c:pt idx="10">
                  <c:v>1.1322168909257462</c:v>
                </c:pt>
                <c:pt idx="11">
                  <c:v>0.84577290054216003</c:v>
                </c:pt>
                <c:pt idx="12">
                  <c:v>0.52897631910512155</c:v>
                </c:pt>
              </c:numCache>
            </c:numRef>
          </c:yVal>
          <c:smooth val="0"/>
        </c:ser>
        <c:ser>
          <c:idx val="5"/>
          <c:order val="5"/>
          <c:tx>
            <c:v>Magnitude 7 (Rock-Reverse)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'!$S$5:$S$17</c:f>
              <c:numCache>
                <c:formatCode>General</c:formatCode>
                <c:ptCount val="13"/>
                <c:pt idx="0">
                  <c:v>2.5761237869482696</c:v>
                </c:pt>
                <c:pt idx="1">
                  <c:v>3.1403751137295228</c:v>
                </c:pt>
                <c:pt idx="2">
                  <c:v>4.3761271824864938</c:v>
                </c:pt>
                <c:pt idx="3">
                  <c:v>4.3761271824864938</c:v>
                </c:pt>
                <c:pt idx="4">
                  <c:v>3.9975591470911356</c:v>
                </c:pt>
                <c:pt idx="5">
                  <c:v>3.2342249471590776</c:v>
                </c:pt>
                <c:pt idx="6">
                  <c:v>2.748302675245482</c:v>
                </c:pt>
                <c:pt idx="7">
                  <c:v>2.9813602775661177</c:v>
                </c:pt>
                <c:pt idx="8">
                  <c:v>2.975344850207184</c:v>
                </c:pt>
                <c:pt idx="9">
                  <c:v>2.5539718054281848</c:v>
                </c:pt>
                <c:pt idx="10">
                  <c:v>2.3639028791168935</c:v>
                </c:pt>
                <c:pt idx="11">
                  <c:v>1.6004929511638082</c:v>
                </c:pt>
                <c:pt idx="12">
                  <c:v>0.98727065891027865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27424"/>
        <c:axId val="118728960"/>
      </c:scatterChart>
      <c:valAx>
        <c:axId val="118727424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728960"/>
        <c:crosses val="autoZero"/>
        <c:crossBetween val="midCat"/>
      </c:valAx>
      <c:valAx>
        <c:axId val="118728960"/>
        <c:scaling>
          <c:orientation val="minMax"/>
          <c:max val="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72742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1111516299789825"/>
          <c:y val="7.2666327156866592E-2"/>
          <c:w val="0.34748768305643551"/>
          <c:h val="0.35985897285227408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78682435070772E-2"/>
          <c:y val="2.6874028806100729E-2"/>
          <c:w val="0.84360676778274646"/>
          <c:h val="0.80711717005523564"/>
        </c:manualLayout>
      </c:layout>
      <c:scatterChart>
        <c:scatterStyle val="lineMarker"/>
        <c:varyColors val="0"/>
        <c:ser>
          <c:idx val="0"/>
          <c:order val="0"/>
          <c:tx>
            <c:v>Magnitude 5 (Rock-Strike)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'!$U$5:$U$17</c:f>
              <c:numCache>
                <c:formatCode>General</c:formatCode>
                <c:ptCount val="13"/>
                <c:pt idx="0">
                  <c:v>0.26914911982626211</c:v>
                </c:pt>
                <c:pt idx="1">
                  <c:v>0.27305124920220925</c:v>
                </c:pt>
                <c:pt idx="2">
                  <c:v>0.40730560355865164</c:v>
                </c:pt>
                <c:pt idx="3">
                  <c:v>0.40730560355865164</c:v>
                </c:pt>
                <c:pt idx="4">
                  <c:v>0.55196212097713004</c:v>
                </c:pt>
                <c:pt idx="5">
                  <c:v>0.43029535814512304</c:v>
                </c:pt>
                <c:pt idx="6">
                  <c:v>0.3062108914557331</c:v>
                </c:pt>
                <c:pt idx="7">
                  <c:v>0.15384801570859605</c:v>
                </c:pt>
                <c:pt idx="8">
                  <c:v>7.4995201714222665E-2</c:v>
                </c:pt>
                <c:pt idx="9">
                  <c:v>5.3050897945235591E-2</c:v>
                </c:pt>
                <c:pt idx="10">
                  <c:v>3.7895375927774914E-2</c:v>
                </c:pt>
                <c:pt idx="11">
                  <c:v>2.3254128571901744E-2</c:v>
                </c:pt>
                <c:pt idx="12">
                  <c:v>1.6120405034851411E-2</c:v>
                </c:pt>
              </c:numCache>
            </c:numRef>
          </c:yVal>
          <c:smooth val="0"/>
        </c:ser>
        <c:ser>
          <c:idx val="1"/>
          <c:order val="1"/>
          <c:tx>
            <c:v>Magnitude 5 (Rock-Reverse)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'!$V$5:$V$17</c:f>
              <c:numCache>
                <c:formatCode>General</c:formatCode>
                <c:ptCount val="13"/>
                <c:pt idx="0">
                  <c:v>0.54549775039605963</c:v>
                </c:pt>
                <c:pt idx="1">
                  <c:v>0.57655954691150313</c:v>
                </c:pt>
                <c:pt idx="2">
                  <c:v>0.87603283604719984</c:v>
                </c:pt>
                <c:pt idx="3">
                  <c:v>0.87603283604719984</c:v>
                </c:pt>
                <c:pt idx="4">
                  <c:v>1.1041021988832669</c:v>
                </c:pt>
                <c:pt idx="5">
                  <c:v>0.79007198245539501</c:v>
                </c:pt>
                <c:pt idx="6">
                  <c:v>0.54868189996173466</c:v>
                </c:pt>
                <c:pt idx="7">
                  <c:v>0.26698809659786277</c:v>
                </c:pt>
                <c:pt idx="8">
                  <c:v>0.12898329808190004</c:v>
                </c:pt>
                <c:pt idx="9">
                  <c:v>0.10394239973150118</c:v>
                </c:pt>
                <c:pt idx="10">
                  <c:v>7.9119989269581636E-2</c:v>
                </c:pt>
                <c:pt idx="11">
                  <c:v>4.4004801810188066E-2</c:v>
                </c:pt>
                <c:pt idx="12">
                  <c:v>3.0086796565075628E-2</c:v>
                </c:pt>
              </c:numCache>
            </c:numRef>
          </c:yVal>
          <c:smooth val="0"/>
        </c:ser>
        <c:ser>
          <c:idx val="2"/>
          <c:order val="2"/>
          <c:tx>
            <c:v>Magnitude 6 (Rock-Strike)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'!$W$5:$W$17</c:f>
              <c:numCache>
                <c:formatCode>General</c:formatCode>
                <c:ptCount val="13"/>
                <c:pt idx="0">
                  <c:v>0.34244668300669545</c:v>
                </c:pt>
                <c:pt idx="1">
                  <c:v>0.3637007258247647</c:v>
                </c:pt>
                <c:pt idx="2">
                  <c:v>0.51763112803878353</c:v>
                </c:pt>
                <c:pt idx="3">
                  <c:v>0.51763112803878353</c:v>
                </c:pt>
                <c:pt idx="4">
                  <c:v>0.64611418353733541</c:v>
                </c:pt>
                <c:pt idx="5">
                  <c:v>0.54283352448457989</c:v>
                </c:pt>
                <c:pt idx="6">
                  <c:v>0.43383105187008159</c:v>
                </c:pt>
                <c:pt idx="7">
                  <c:v>0.31753521732127071</c:v>
                </c:pt>
                <c:pt idx="8">
                  <c:v>0.21995481706934536</c:v>
                </c:pt>
                <c:pt idx="9">
                  <c:v>0.1588520190581115</c:v>
                </c:pt>
                <c:pt idx="10">
                  <c:v>0.1261206556172037</c:v>
                </c:pt>
                <c:pt idx="11">
                  <c:v>8.6536648113615874E-2</c:v>
                </c:pt>
                <c:pt idx="12">
                  <c:v>5.9494380887786628E-2</c:v>
                </c:pt>
              </c:numCache>
            </c:numRef>
          </c:yVal>
          <c:smooth val="0"/>
        </c:ser>
        <c:ser>
          <c:idx val="3"/>
          <c:order val="3"/>
          <c:tx>
            <c:v>Magnitude 6( Rrck-Reverse)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'!$X$5:$X$17</c:f>
              <c:numCache>
                <c:formatCode>General</c:formatCode>
                <c:ptCount val="13"/>
                <c:pt idx="0">
                  <c:v>0.69405352442292345</c:v>
                </c:pt>
                <c:pt idx="1">
                  <c:v>0.76796984560806958</c:v>
                </c:pt>
                <c:pt idx="2">
                  <c:v>1.1133209589070352</c:v>
                </c:pt>
                <c:pt idx="3">
                  <c:v>1.1133209589070352</c:v>
                </c:pt>
                <c:pt idx="4">
                  <c:v>1.2924366793691566</c:v>
                </c:pt>
                <c:pt idx="5">
                  <c:v>0.99670505552638677</c:v>
                </c:pt>
                <c:pt idx="6">
                  <c:v>0.77735721505805888</c:v>
                </c:pt>
                <c:pt idx="7">
                  <c:v>0.5510511324109193</c:v>
                </c:pt>
                <c:pt idx="8">
                  <c:v>0.37829750552194019</c:v>
                </c:pt>
                <c:pt idx="9">
                  <c:v>0.31123808837579042</c:v>
                </c:pt>
                <c:pt idx="10">
                  <c:v>0.26332143895667309</c:v>
                </c:pt>
                <c:pt idx="11">
                  <c:v>0.16375707383672683</c:v>
                </c:pt>
                <c:pt idx="12">
                  <c:v>0.11103910420774729</c:v>
                </c:pt>
              </c:numCache>
            </c:numRef>
          </c:yVal>
          <c:smooth val="0"/>
        </c:ser>
        <c:ser>
          <c:idx val="4"/>
          <c:order val="4"/>
          <c:tx>
            <c:v>Magnitude 7 (Rock 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'!$Y$5:$Y$17</c:f>
              <c:numCache>
                <c:formatCode>General</c:formatCode>
                <c:ptCount val="13"/>
                <c:pt idx="0">
                  <c:v>1.1016477807763512</c:v>
                </c:pt>
                <c:pt idx="1">
                  <c:v>1.2956886897384501</c:v>
                </c:pt>
                <c:pt idx="2">
                  <c:v>2.146285368745156</c:v>
                </c:pt>
                <c:pt idx="3">
                  <c:v>2.146285368745156</c:v>
                </c:pt>
                <c:pt idx="4">
                  <c:v>2.0243061512653968</c:v>
                </c:pt>
                <c:pt idx="5">
                  <c:v>1.4765016652438105</c:v>
                </c:pt>
                <c:pt idx="6">
                  <c:v>1.3451611747659098</c:v>
                </c:pt>
                <c:pt idx="7">
                  <c:v>1.1739490242911166</c:v>
                </c:pt>
                <c:pt idx="8">
                  <c:v>1.1754769774593883</c:v>
                </c:pt>
                <c:pt idx="9">
                  <c:v>0.98908755896917633</c:v>
                </c:pt>
                <c:pt idx="10">
                  <c:v>0.80390872038492356</c:v>
                </c:pt>
                <c:pt idx="11">
                  <c:v>0.54177638288700047</c:v>
                </c:pt>
                <c:pt idx="12">
                  <c:v>0.40337831687354753</c:v>
                </c:pt>
              </c:numCache>
            </c:numRef>
          </c:yVal>
          <c:smooth val="0"/>
        </c:ser>
        <c:ser>
          <c:idx val="5"/>
          <c:order val="5"/>
          <c:tx>
            <c:v>Magnitude 7 (Rock-Reverse)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'!$Z$5:$Z$17</c:f>
              <c:numCache>
                <c:formatCode>General</c:formatCode>
                <c:ptCount val="13"/>
                <c:pt idx="0">
                  <c:v>0.8830655936053543</c:v>
                </c:pt>
                <c:pt idx="1">
                  <c:v>1.0229258832371886</c:v>
                </c:pt>
                <c:pt idx="2">
                  <c:v>1.414882532411033</c:v>
                </c:pt>
                <c:pt idx="3">
                  <c:v>1.414882532411033</c:v>
                </c:pt>
                <c:pt idx="4">
                  <c:v>1.5128966973059876</c:v>
                </c:pt>
                <c:pt idx="5">
                  <c:v>1.2573803270741131</c:v>
                </c:pt>
                <c:pt idx="6">
                  <c:v>1.101338024536556</c:v>
                </c:pt>
                <c:pt idx="7">
                  <c:v>1.1373441527946651</c:v>
                </c:pt>
                <c:pt idx="8">
                  <c:v>1.1095157653144607</c:v>
                </c:pt>
                <c:pt idx="9">
                  <c:v>0.93195027155466637</c:v>
                </c:pt>
                <c:pt idx="10">
                  <c:v>0.87636741175432131</c:v>
                </c:pt>
                <c:pt idx="11">
                  <c:v>0.60939665964723466</c:v>
                </c:pt>
                <c:pt idx="12">
                  <c:v>0.40980377012191083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21120"/>
        <c:axId val="116022656"/>
      </c:scatterChart>
      <c:valAx>
        <c:axId val="116021120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crossAx val="116022656"/>
        <c:crosses val="autoZero"/>
        <c:crossBetween val="midCat"/>
      </c:valAx>
      <c:valAx>
        <c:axId val="11602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crossAx val="1160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079625422316287"/>
          <c:y val="1.6281584204959461E-2"/>
          <c:w val="0.36712956335003577"/>
          <c:h val="0.35985897285227408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54275363056974E-2"/>
          <c:y val="3.6824277562319638E-2"/>
          <c:w val="0.86843609619948869"/>
          <c:h val="0.8170674188114545"/>
        </c:manualLayout>
      </c:layout>
      <c:scatterChart>
        <c:scatterStyle val="lineMarker"/>
        <c:varyColors val="0"/>
        <c:ser>
          <c:idx val="0"/>
          <c:order val="0"/>
          <c:tx>
            <c:v>Magnitude 5 (Rock-StrikE)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'!$AB$5:$AB$17</c:f>
              <c:numCache>
                <c:formatCode>General</c:formatCode>
                <c:ptCount val="13"/>
                <c:pt idx="0">
                  <c:v>0.3496908913305905</c:v>
                </c:pt>
                <c:pt idx="1">
                  <c:v>0.36354577387727377</c:v>
                </c:pt>
                <c:pt idx="2">
                  <c:v>0.65846979625799684</c:v>
                </c:pt>
                <c:pt idx="3">
                  <c:v>0.65846979625799684</c:v>
                </c:pt>
                <c:pt idx="4">
                  <c:v>0.80733032807255944</c:v>
                </c:pt>
                <c:pt idx="5">
                  <c:v>0.51555365295777267</c:v>
                </c:pt>
                <c:pt idx="6">
                  <c:v>0.37948794169939853</c:v>
                </c:pt>
                <c:pt idx="7">
                  <c:v>0.15134843163151271</c:v>
                </c:pt>
                <c:pt idx="8">
                  <c:v>7.3994226969594845E-2</c:v>
                </c:pt>
                <c:pt idx="9">
                  <c:v>5.8933281171321947E-2</c:v>
                </c:pt>
                <c:pt idx="10">
                  <c:v>3.9157155276719049E-2</c:v>
                </c:pt>
                <c:pt idx="11">
                  <c:v>2.1460107240653153E-2</c:v>
                </c:pt>
                <c:pt idx="12">
                  <c:v>1.7141184068272322E-2</c:v>
                </c:pt>
              </c:numCache>
            </c:numRef>
          </c:yVal>
          <c:smooth val="0"/>
        </c:ser>
        <c:ser>
          <c:idx val="1"/>
          <c:order val="1"/>
          <c:tx>
            <c:v>Magnitude 5 (Rock-Reverse)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'!$AC$5:$AC$17</c:f>
              <c:numCache>
                <c:formatCode>General</c:formatCode>
                <c:ptCount val="13"/>
                <c:pt idx="0">
                  <c:v>0.28030737221075902</c:v>
                </c:pt>
                <c:pt idx="1">
                  <c:v>0.28701368221067519</c:v>
                </c:pt>
                <c:pt idx="2">
                  <c:v>0.43407900291953855</c:v>
                </c:pt>
                <c:pt idx="3">
                  <c:v>0.43407900291953855</c:v>
                </c:pt>
                <c:pt idx="4">
                  <c:v>0.60337088153016327</c:v>
                </c:pt>
                <c:pt idx="5">
                  <c:v>0.43904252601926785</c:v>
                </c:pt>
                <c:pt idx="6">
                  <c:v>0.31070217300866698</c:v>
                </c:pt>
                <c:pt idx="7">
                  <c:v>0.14662924044311645</c:v>
                </c:pt>
                <c:pt idx="8">
                  <c:v>6.9842083630139259E-2</c:v>
                </c:pt>
                <c:pt idx="9">
                  <c:v>5.5528842611731417E-2</c:v>
                </c:pt>
                <c:pt idx="10">
                  <c:v>4.2686506504232578E-2</c:v>
                </c:pt>
                <c:pt idx="11">
                  <c:v>2.4138589427684806E-2</c:v>
                </c:pt>
                <c:pt idx="12">
                  <c:v>1.7414227690710767E-2</c:v>
                </c:pt>
              </c:numCache>
            </c:numRef>
          </c:yVal>
          <c:smooth val="0"/>
        </c:ser>
        <c:ser>
          <c:idx val="2"/>
          <c:order val="2"/>
          <c:tx>
            <c:v>Magnitude 6 (Rock-Strike)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'!$AD$5:$AD$17</c:f>
              <c:numCache>
                <c:formatCode>General</c:formatCode>
                <c:ptCount val="13"/>
                <c:pt idx="0">
                  <c:v>0.17596833307965737</c:v>
                </c:pt>
                <c:pt idx="1">
                  <c:v>0.18105169726325496</c:v>
                </c:pt>
                <c:pt idx="2">
                  <c:v>0.25648902038083521</c:v>
                </c:pt>
                <c:pt idx="3">
                  <c:v>0.25648902038083521</c:v>
                </c:pt>
                <c:pt idx="4">
                  <c:v>0.35308912968778622</c:v>
                </c:pt>
                <c:pt idx="5">
                  <c:v>0.30165226345196627</c:v>
                </c:pt>
                <c:pt idx="6">
                  <c:v>0.24566556787105703</c:v>
                </c:pt>
                <c:pt idx="7">
                  <c:v>0.17438960134573486</c:v>
                </c:pt>
                <c:pt idx="8">
                  <c:v>0.1191014879992818</c:v>
                </c:pt>
                <c:pt idx="9">
                  <c:v>8.4863047107044481E-2</c:v>
                </c:pt>
                <c:pt idx="10">
                  <c:v>6.8044121795547738E-2</c:v>
                </c:pt>
                <c:pt idx="11">
                  <c:v>4.7469197299713529E-2</c:v>
                </c:pt>
                <c:pt idx="12">
                  <c:v>3.443532756492991E-2</c:v>
                </c:pt>
              </c:numCache>
            </c:numRef>
          </c:yVal>
          <c:smooth val="0"/>
        </c:ser>
        <c:ser>
          <c:idx val="3"/>
          <c:order val="3"/>
          <c:tx>
            <c:v>Magnitude 6 (Rock-Reverse)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'!$AE$5:$AE$17</c:f>
              <c:numCache>
                <c:formatCode>General</c:formatCode>
                <c:ptCount val="13"/>
                <c:pt idx="0">
                  <c:v>0.35664366986546392</c:v>
                </c:pt>
                <c:pt idx="1">
                  <c:v>0.38229850567120693</c:v>
                </c:pt>
                <c:pt idx="2">
                  <c:v>0.55165654971607958</c:v>
                </c:pt>
                <c:pt idx="3">
                  <c:v>0.55165654971607958</c:v>
                </c:pt>
                <c:pt idx="4">
                  <c:v>0.70629209808804372</c:v>
                </c:pt>
                <c:pt idx="5">
                  <c:v>0.5538684005911888</c:v>
                </c:pt>
                <c:pt idx="6">
                  <c:v>0.44019417432823776</c:v>
                </c:pt>
                <c:pt idx="7">
                  <c:v>0.30263599771054034</c:v>
                </c:pt>
                <c:pt idx="8">
                  <c:v>0.20484114153260308</c:v>
                </c:pt>
                <c:pt idx="9">
                  <c:v>0.16627180889453388</c:v>
                </c:pt>
                <c:pt idx="10">
                  <c:v>0.14206615067185469</c:v>
                </c:pt>
                <c:pt idx="11">
                  <c:v>8.9828032592312229E-2</c:v>
                </c:pt>
                <c:pt idx="12">
                  <c:v>6.4269396014424468E-2</c:v>
                </c:pt>
              </c:numCache>
            </c:numRef>
          </c:yVal>
          <c:smooth val="0"/>
        </c:ser>
        <c:ser>
          <c:idx val="4"/>
          <c:order val="4"/>
          <c:tx>
            <c:v>Magnitude 7 (Rock-Strike)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'!$AF$5:$AF$17</c:f>
              <c:numCache>
                <c:formatCode>General</c:formatCode>
                <c:ptCount val="13"/>
                <c:pt idx="0">
                  <c:v>0.22388990911894577</c:v>
                </c:pt>
                <c:pt idx="1">
                  <c:v>0.24115851474346103</c:v>
                </c:pt>
                <c:pt idx="2">
                  <c:v>0.32596335476188981</c:v>
                </c:pt>
                <c:pt idx="3">
                  <c:v>0.32596335476188981</c:v>
                </c:pt>
                <c:pt idx="4">
                  <c:v>0.41331802686073282</c:v>
                </c:pt>
                <c:pt idx="5">
                  <c:v>0.38054549796736586</c:v>
                </c:pt>
                <c:pt idx="6">
                  <c:v>0.34805212581136685</c:v>
                </c:pt>
                <c:pt idx="7">
                  <c:v>0.35993210381584184</c:v>
                </c:pt>
                <c:pt idx="8">
                  <c:v>0.34931496158107811</c:v>
                </c:pt>
                <c:pt idx="9">
                  <c:v>0.25410816590312402</c:v>
                </c:pt>
                <c:pt idx="10">
                  <c:v>0.22645953606865935</c:v>
                </c:pt>
                <c:pt idx="11">
                  <c:v>0.17664928660989057</c:v>
                </c:pt>
                <c:pt idx="12">
                  <c:v>0.1270879044114861</c:v>
                </c:pt>
              </c:numCache>
            </c:numRef>
          </c:yVal>
          <c:smooth val="0"/>
        </c:ser>
        <c:ser>
          <c:idx val="5"/>
          <c:order val="5"/>
          <c:tx>
            <c:v>Magnitude 7 (Rock-Reverse)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Rock 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Rock reverse '!$AG$5:$AG$17</c:f>
              <c:numCache>
                <c:formatCode>General</c:formatCode>
                <c:ptCount val="13"/>
                <c:pt idx="0">
                  <c:v>0.45376868347033772</c:v>
                </c:pt>
                <c:pt idx="1">
                  <c:v>0.50921665584973264</c:v>
                </c:pt>
                <c:pt idx="2">
                  <c:v>0.70108193853610523</c:v>
                </c:pt>
                <c:pt idx="3">
                  <c:v>0.70108193853610523</c:v>
                </c:pt>
                <c:pt idx="4">
                  <c:v>0.82676931070408799</c:v>
                </c:pt>
                <c:pt idx="5">
                  <c:v>0.69872549239109183</c:v>
                </c:pt>
                <c:pt idx="6">
                  <c:v>0.62365483072148897</c:v>
                </c:pt>
                <c:pt idx="7">
                  <c:v>0.62462675816550428</c:v>
                </c:pt>
                <c:pt idx="8">
                  <c:v>0.6007823805284187</c:v>
                </c:pt>
                <c:pt idx="9">
                  <c:v>0.49787305358350142</c:v>
                </c:pt>
                <c:pt idx="10">
                  <c:v>0.47281431111531441</c:v>
                </c:pt>
                <c:pt idx="11">
                  <c:v>0.33428115025441374</c:v>
                </c:pt>
                <c:pt idx="12">
                  <c:v>0.23719428374433549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4832"/>
        <c:axId val="115946624"/>
      </c:scatterChart>
      <c:valAx>
        <c:axId val="115944832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5946624"/>
        <c:crosses val="autoZero"/>
        <c:crossBetween val="midCat"/>
      </c:valAx>
      <c:valAx>
        <c:axId val="115946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5944832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0939028158349551"/>
          <c:y val="1.9598333790365765E-2"/>
          <c:w val="0.3578369715428521"/>
          <c:h val="0.35985897285227408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80281093895525E-2"/>
          <c:y val="2.0240529635288128E-2"/>
          <c:w val="0.90403384556769117"/>
          <c:h val="0.8146095800524934"/>
        </c:manualLayout>
      </c:layout>
      <c:scatterChart>
        <c:scatterStyle val="lineMarker"/>
        <c:varyColors val="0"/>
        <c:ser>
          <c:idx val="0"/>
          <c:order val="0"/>
          <c:tx>
            <c:v>Magnitude 5 (Rock-Strike)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Soil-reverse'!$N$5:$N$17</c:f>
              <c:numCache>
                <c:formatCode>General</c:formatCode>
                <c:ptCount val="13"/>
                <c:pt idx="0">
                  <c:v>0.78517547829010992</c:v>
                </c:pt>
                <c:pt idx="1">
                  <c:v>0.83826537368841703</c:v>
                </c:pt>
                <c:pt idx="2">
                  <c:v>1.259766151946724</c:v>
                </c:pt>
                <c:pt idx="3">
                  <c:v>1.259766151946724</c:v>
                </c:pt>
                <c:pt idx="4">
                  <c:v>1.4584612614258876</c:v>
                </c:pt>
                <c:pt idx="5">
                  <c:v>1.1068027326291057</c:v>
                </c:pt>
                <c:pt idx="6">
                  <c:v>0.76412526710972728</c:v>
                </c:pt>
                <c:pt idx="7">
                  <c:v>0.40328722110095144</c:v>
                </c:pt>
                <c:pt idx="8">
                  <c:v>0.20111168690552111</c:v>
                </c:pt>
                <c:pt idx="9">
                  <c:v>0.14538382759281393</c:v>
                </c:pt>
                <c:pt idx="10">
                  <c:v>0.10221852964792465</c:v>
                </c:pt>
                <c:pt idx="11">
                  <c:v>6.1073634513077762E-2</c:v>
                </c:pt>
                <c:pt idx="12">
                  <c:v>3.8836155401703057E-2</c:v>
                </c:pt>
              </c:numCache>
            </c:numRef>
          </c:yVal>
          <c:smooth val="0"/>
        </c:ser>
        <c:ser>
          <c:idx val="1"/>
          <c:order val="1"/>
          <c:tx>
            <c:v>Magnitude 5 (Soil-Reverse)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Soil-reverse'!$O$5:$O$17</c:f>
              <c:numCache>
                <c:formatCode>General</c:formatCode>
                <c:ptCount val="13"/>
                <c:pt idx="0">
                  <c:v>1.8848063130212824</c:v>
                </c:pt>
                <c:pt idx="1">
                  <c:v>2.1158336853639135</c:v>
                </c:pt>
                <c:pt idx="2">
                  <c:v>3.7041616861666697</c:v>
                </c:pt>
                <c:pt idx="3">
                  <c:v>3.7041616861666697</c:v>
                </c:pt>
                <c:pt idx="4">
                  <c:v>3.6491767417704253</c:v>
                </c:pt>
                <c:pt idx="5">
                  <c:v>2.3076515007771183</c:v>
                </c:pt>
                <c:pt idx="6">
                  <c:v>1.6060703353543568</c:v>
                </c:pt>
                <c:pt idx="7">
                  <c:v>0.71798349501008829</c:v>
                </c:pt>
                <c:pt idx="8">
                  <c:v>0.36244099070198926</c:v>
                </c:pt>
                <c:pt idx="9">
                  <c:v>0.2982744809021135</c:v>
                </c:pt>
                <c:pt idx="10">
                  <c:v>0.19990774929924632</c:v>
                </c:pt>
                <c:pt idx="11">
                  <c:v>0.10540319264423029</c:v>
                </c:pt>
                <c:pt idx="12">
                  <c:v>7.1587340787067813E-2</c:v>
                </c:pt>
              </c:numCache>
            </c:numRef>
          </c:yVal>
          <c:smooth val="0"/>
        </c:ser>
        <c:ser>
          <c:idx val="2"/>
          <c:order val="2"/>
          <c:tx>
            <c:v>Magnitude 6 (Rock -Strike)</c:v>
          </c:tx>
          <c:spPr>
            <a:ln w="508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Soil-reverse'!$P$5:$P$17</c:f>
              <c:numCache>
                <c:formatCode>General</c:formatCode>
                <c:ptCount val="13"/>
                <c:pt idx="0">
                  <c:v>0.99900285125289823</c:v>
                </c:pt>
                <c:pt idx="1">
                  <c:v>1.1165586157727718</c:v>
                </c:pt>
                <c:pt idx="2">
                  <c:v>1.6009948515313253</c:v>
                </c:pt>
                <c:pt idx="3">
                  <c:v>1.6009948515313253</c:v>
                </c:pt>
                <c:pt idx="4">
                  <c:v>1.7072412604669736</c:v>
                </c:pt>
                <c:pt idx="5">
                  <c:v>1.3962726227216014</c:v>
                </c:pt>
                <c:pt idx="6">
                  <c:v>1.0825913696758334</c:v>
                </c:pt>
                <c:pt idx="7">
                  <c:v>0.8323662466842392</c:v>
                </c:pt>
                <c:pt idx="8">
                  <c:v>0.58984419393090592</c:v>
                </c:pt>
                <c:pt idx="9">
                  <c:v>0.43532749578254692</c:v>
                </c:pt>
                <c:pt idx="10">
                  <c:v>0.34019633424388113</c:v>
                </c:pt>
                <c:pt idx="11">
                  <c:v>0.22727609863066892</c:v>
                </c:pt>
                <c:pt idx="12">
                  <c:v>0.1433297126648462</c:v>
                </c:pt>
              </c:numCache>
            </c:numRef>
          </c:yVal>
          <c:smooth val="0"/>
        </c:ser>
        <c:ser>
          <c:idx val="3"/>
          <c:order val="3"/>
          <c:tx>
            <c:v>Magnitude 6 (Soil-Reverse)</c:v>
          </c:tx>
          <c:spPr>
            <a:ln w="381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Soil-reverse'!$Q$5:$Q$17</c:f>
              <c:numCache>
                <c:formatCode>General</c:formatCode>
                <c:ptCount val="13"/>
                <c:pt idx="0">
                  <c:v>2.3980969004128938</c:v>
                </c:pt>
                <c:pt idx="1">
                  <c:v>2.8182630525944363</c:v>
                </c:pt>
                <c:pt idx="2">
                  <c:v>4.7074957361159733</c:v>
                </c:pt>
                <c:pt idx="3">
                  <c:v>4.7074957361159733</c:v>
                </c:pt>
                <c:pt idx="4">
                  <c:v>4.2716424940872431</c:v>
                </c:pt>
                <c:pt idx="5">
                  <c:v>2.9111878009766792</c:v>
                </c:pt>
                <c:pt idx="6">
                  <c:v>2.2754356634791408</c:v>
                </c:pt>
                <c:pt idx="7">
                  <c:v>1.4818848593597787</c:v>
                </c:pt>
                <c:pt idx="8">
                  <c:v>1.0630098991142458</c:v>
                </c:pt>
                <c:pt idx="9">
                  <c:v>0.89313292253267318</c:v>
                </c:pt>
                <c:pt idx="10">
                  <c:v>0.6653185457939047</c:v>
                </c:pt>
                <c:pt idx="11">
                  <c:v>0.39224170296051136</c:v>
                </c:pt>
                <c:pt idx="12">
                  <c:v>0.26420207868982082</c:v>
                </c:pt>
              </c:numCache>
            </c:numRef>
          </c:yVal>
          <c:smooth val="0"/>
        </c:ser>
        <c:ser>
          <c:idx val="4"/>
          <c:order val="4"/>
          <c:tx>
            <c:v>Magnitude 7 (Rock-Strike)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Soil-reverse'!$R$5:$R$17</c:f>
              <c:numCache>
                <c:formatCode>General</c:formatCode>
                <c:ptCount val="13"/>
                <c:pt idx="0">
                  <c:v>1.2710619783806762</c:v>
                </c:pt>
                <c:pt idx="1">
                  <c:v>1.4872416081924531</c:v>
                </c:pt>
                <c:pt idx="2">
                  <c:v>2.0346510427105127</c:v>
                </c:pt>
                <c:pt idx="3">
                  <c:v>2.0346510427105127</c:v>
                </c:pt>
                <c:pt idx="4">
                  <c:v>1.9984574143514013</c:v>
                </c:pt>
                <c:pt idx="5">
                  <c:v>1.7614496056861206</c:v>
                </c:pt>
                <c:pt idx="6">
                  <c:v>1.5337852628923718</c:v>
                </c:pt>
                <c:pt idx="7">
                  <c:v>1.717965589705051</c:v>
                </c:pt>
                <c:pt idx="8">
                  <c:v>1.7299649685572258</c:v>
                </c:pt>
                <c:pt idx="9">
                  <c:v>1.3035151964431453</c:v>
                </c:pt>
                <c:pt idx="10">
                  <c:v>1.1322168909257462</c:v>
                </c:pt>
                <c:pt idx="11">
                  <c:v>0.84577290054216003</c:v>
                </c:pt>
                <c:pt idx="12">
                  <c:v>0.52897631910512155</c:v>
                </c:pt>
              </c:numCache>
            </c:numRef>
          </c:yVal>
          <c:smooth val="0"/>
        </c:ser>
        <c:ser>
          <c:idx val="5"/>
          <c:order val="5"/>
          <c:tx>
            <c:v>Magnitude 7 (Soil-Reverse)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Soil-reverse'!$S$5:$S$17</c:f>
              <c:numCache>
                <c:formatCode>General</c:formatCode>
                <c:ptCount val="13"/>
                <c:pt idx="0">
                  <c:v>3.0511722631868081</c:v>
                </c:pt>
                <c:pt idx="1">
                  <c:v>3.7538898678857269</c:v>
                </c:pt>
                <c:pt idx="2">
                  <c:v>5.9825995685634794</c:v>
                </c:pt>
                <c:pt idx="3">
                  <c:v>5.9825995685634794</c:v>
                </c:pt>
                <c:pt idx="4">
                  <c:v>5.0002866094228304</c:v>
                </c:pt>
                <c:pt idx="5">
                  <c:v>3.6725711875044449</c:v>
                </c:pt>
                <c:pt idx="6">
                  <c:v>3.2237737941224056</c:v>
                </c:pt>
                <c:pt idx="7">
                  <c:v>3.0585420858022565</c:v>
                </c:pt>
                <c:pt idx="8">
                  <c:v>3.1177214349466191</c:v>
                </c:pt>
                <c:pt idx="9">
                  <c:v>2.6743367883809497</c:v>
                </c:pt>
                <c:pt idx="10">
                  <c:v>2.2142651744565711</c:v>
                </c:pt>
                <c:pt idx="11">
                  <c:v>1.4596669197741217</c:v>
                </c:pt>
                <c:pt idx="12">
                  <c:v>0.97507097786529295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4160"/>
        <c:axId val="118534144"/>
      </c:scatterChart>
      <c:valAx>
        <c:axId val="118524160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18534144"/>
        <c:crosses val="autoZero"/>
        <c:crossBetween val="midCat"/>
      </c:valAx>
      <c:valAx>
        <c:axId val="118534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18524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14327684348098"/>
          <c:y val="1.9598333790365765E-2"/>
          <c:w val="0.3758718123197563"/>
          <c:h val="0.3751215244435908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 b="1" i="0"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1384978392853"/>
          <c:y val="3.6824277562319638E-2"/>
          <c:w val="0.87135488745724965"/>
          <c:h val="0.81575816180872129"/>
        </c:manualLayout>
      </c:layout>
      <c:scatterChart>
        <c:scatterStyle val="lineMarker"/>
        <c:varyColors val="0"/>
        <c:ser>
          <c:idx val="0"/>
          <c:order val="0"/>
          <c:tx>
            <c:v>Magnitude 5 (Rock-Strike)</c:v>
          </c:tx>
          <c:spPr>
            <a:ln w="444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Soil-reverse'!$U$5:$U$17</c:f>
              <c:numCache>
                <c:formatCode>General</c:formatCode>
                <c:ptCount val="13"/>
                <c:pt idx="0">
                  <c:v>0.26914911982626211</c:v>
                </c:pt>
                <c:pt idx="1">
                  <c:v>0.27305124920220925</c:v>
                </c:pt>
                <c:pt idx="2">
                  <c:v>0.40730560355865164</c:v>
                </c:pt>
                <c:pt idx="3">
                  <c:v>0.40730560355865164</c:v>
                </c:pt>
                <c:pt idx="4">
                  <c:v>0.55196212097713004</c:v>
                </c:pt>
                <c:pt idx="5">
                  <c:v>0.43029535814512304</c:v>
                </c:pt>
                <c:pt idx="6">
                  <c:v>0.3062108914557331</c:v>
                </c:pt>
                <c:pt idx="7">
                  <c:v>0.15384801570859605</c:v>
                </c:pt>
                <c:pt idx="8">
                  <c:v>7.4995201714222665E-2</c:v>
                </c:pt>
                <c:pt idx="9">
                  <c:v>5.3050897945235591E-2</c:v>
                </c:pt>
                <c:pt idx="10">
                  <c:v>3.7895375927774914E-2</c:v>
                </c:pt>
                <c:pt idx="11">
                  <c:v>2.3254128571901744E-2</c:v>
                </c:pt>
                <c:pt idx="12">
                  <c:v>1.6120405034851411E-2</c:v>
                </c:pt>
              </c:numCache>
            </c:numRef>
          </c:yVal>
          <c:smooth val="0"/>
        </c:ser>
        <c:ser>
          <c:idx val="1"/>
          <c:order val="1"/>
          <c:tx>
            <c:v>Magnitude 5 Ssoil-Reverse)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Soil-reverse'!$V$5:$V$17</c:f>
              <c:numCache>
                <c:formatCode>General</c:formatCode>
                <c:ptCount val="13"/>
                <c:pt idx="0">
                  <c:v>0.64608991775622326</c:v>
                </c:pt>
                <c:pt idx="1">
                  <c:v>0.6891982527569761</c:v>
                </c:pt>
                <c:pt idx="2">
                  <c:v>1.1976237089173298</c:v>
                </c:pt>
                <c:pt idx="3">
                  <c:v>1.1976237089173298</c:v>
                </c:pt>
                <c:pt idx="4">
                  <c:v>1.3810495948577992</c:v>
                </c:pt>
                <c:pt idx="5">
                  <c:v>0.897153304493846</c:v>
                </c:pt>
                <c:pt idx="6">
                  <c:v>0.64360681461256353</c:v>
                </c:pt>
                <c:pt idx="7">
                  <c:v>0.27389991608778047</c:v>
                </c:pt>
                <c:pt idx="8">
                  <c:v>0.13515542346361861</c:v>
                </c:pt>
                <c:pt idx="9">
                  <c:v>0.10884105411177308</c:v>
                </c:pt>
                <c:pt idx="10">
                  <c:v>7.4111605172400591E-2</c:v>
                </c:pt>
                <c:pt idx="11">
                  <c:v>4.013285623460007E-2</c:v>
                </c:pt>
                <c:pt idx="12">
                  <c:v>2.9715014705211148E-2</c:v>
                </c:pt>
              </c:numCache>
            </c:numRef>
          </c:yVal>
          <c:smooth val="0"/>
        </c:ser>
        <c:ser>
          <c:idx val="2"/>
          <c:order val="2"/>
          <c:tx>
            <c:v>Magnitude 6 (Rock-Strike)</c:v>
          </c:tx>
          <c:spPr>
            <a:ln w="508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Soil-reverse'!$W$5:$W$17</c:f>
              <c:numCache>
                <c:formatCode>General</c:formatCode>
                <c:ptCount val="13"/>
                <c:pt idx="0">
                  <c:v>0.34244668300669545</c:v>
                </c:pt>
                <c:pt idx="1">
                  <c:v>0.3637007258247647</c:v>
                </c:pt>
                <c:pt idx="2">
                  <c:v>0.51763112803878353</c:v>
                </c:pt>
                <c:pt idx="3">
                  <c:v>0.51763112803878353</c:v>
                </c:pt>
                <c:pt idx="4">
                  <c:v>0.64611418353733541</c:v>
                </c:pt>
                <c:pt idx="5">
                  <c:v>0.54283352448457989</c:v>
                </c:pt>
                <c:pt idx="6">
                  <c:v>0.43383105187008159</c:v>
                </c:pt>
                <c:pt idx="7">
                  <c:v>0.31753521732127071</c:v>
                </c:pt>
                <c:pt idx="8">
                  <c:v>0.21995481706934536</c:v>
                </c:pt>
                <c:pt idx="9">
                  <c:v>0.1588520190581115</c:v>
                </c:pt>
                <c:pt idx="10">
                  <c:v>0.1261206556172037</c:v>
                </c:pt>
                <c:pt idx="11">
                  <c:v>8.6536648113615874E-2</c:v>
                </c:pt>
                <c:pt idx="12">
                  <c:v>5.9494380887786628E-2</c:v>
                </c:pt>
              </c:numCache>
            </c:numRef>
          </c:yVal>
          <c:smooth val="0"/>
        </c:ser>
        <c:ser>
          <c:idx val="3"/>
          <c:order val="3"/>
          <c:tx>
            <c:v>Magnitude 6 (Soil-Reverse)</c:v>
          </c:tx>
          <c:spPr>
            <a:ln w="381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Soil-reverse'!$X$5:$X$17</c:f>
              <c:numCache>
                <c:formatCode>General</c:formatCode>
                <c:ptCount val="13"/>
                <c:pt idx="0">
                  <c:v>0.82204002525628506</c:v>
                </c:pt>
                <c:pt idx="1">
                  <c:v>0.91800314225716351</c:v>
                </c:pt>
                <c:pt idx="2">
                  <c:v>1.5220200900663527</c:v>
                </c:pt>
                <c:pt idx="3">
                  <c:v>1.5220200900663527</c:v>
                </c:pt>
                <c:pt idx="4">
                  <c:v>1.6166249412667342</c:v>
                </c:pt>
                <c:pt idx="5">
                  <c:v>1.1317921075902773</c:v>
                </c:pt>
                <c:pt idx="6">
                  <c:v>0.91184418701346404</c:v>
                </c:pt>
                <c:pt idx="7">
                  <c:v>0.56531680944099227</c:v>
                </c:pt>
                <c:pt idx="8">
                  <c:v>0.39639984644820647</c:v>
                </c:pt>
                <c:pt idx="9">
                  <c:v>0.32590628757907897</c:v>
                </c:pt>
                <c:pt idx="10">
                  <c:v>0.24665289641145238</c:v>
                </c:pt>
                <c:pt idx="11">
                  <c:v>0.14934822636030087</c:v>
                </c:pt>
                <c:pt idx="12">
                  <c:v>0.1096669965262016</c:v>
                </c:pt>
              </c:numCache>
            </c:numRef>
          </c:yVal>
          <c:smooth val="0"/>
        </c:ser>
        <c:ser>
          <c:idx val="4"/>
          <c:order val="4"/>
          <c:tx>
            <c:v>Magnitude 7 (Rock-Strike)</c:v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Soil-reverse'!$Y$5:$Y$17</c:f>
              <c:numCache>
                <c:formatCode>General</c:formatCode>
                <c:ptCount val="13"/>
                <c:pt idx="0">
                  <c:v>0.43570542150755237</c:v>
                </c:pt>
                <c:pt idx="1">
                  <c:v>0.4844446540784787</c:v>
                </c:pt>
                <c:pt idx="2">
                  <c:v>0.65784016319363103</c:v>
                </c:pt>
                <c:pt idx="3">
                  <c:v>0.65784016319363103</c:v>
                </c:pt>
                <c:pt idx="4">
                  <c:v>0.75632642585887699</c:v>
                </c:pt>
                <c:pt idx="5">
                  <c:v>0.684804587654813</c:v>
                </c:pt>
                <c:pt idx="6">
                  <c:v>0.61463973626787094</c:v>
                </c:pt>
                <c:pt idx="7">
                  <c:v>0.65537806110054941</c:v>
                </c:pt>
                <c:pt idx="8">
                  <c:v>0.64510955962712035</c:v>
                </c:pt>
                <c:pt idx="9">
                  <c:v>0.4756557369658021</c:v>
                </c:pt>
                <c:pt idx="10">
                  <c:v>0.41974566510778177</c:v>
                </c:pt>
                <c:pt idx="11">
                  <c:v>0.32203277123823681</c:v>
                </c:pt>
                <c:pt idx="12">
                  <c:v>0.21957149026768558</c:v>
                </c:pt>
              </c:numCache>
            </c:numRef>
          </c:yVal>
          <c:smooth val="0"/>
        </c:ser>
        <c:ser>
          <c:idx val="5"/>
          <c:order val="5"/>
          <c:tx>
            <c:v>Magnitude 7 (Soil-Reverse)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Soil-reverse'!$Z$5:$Z$17</c:f>
              <c:numCache>
                <c:formatCode>General</c:formatCode>
                <c:ptCount val="13"/>
                <c:pt idx="0">
                  <c:v>1.0459067454111266</c:v>
                </c:pt>
                <c:pt idx="1">
                  <c:v>1.2227682902893084</c:v>
                </c:pt>
                <c:pt idx="2">
                  <c:v>1.934284648272188</c:v>
                </c:pt>
                <c:pt idx="3">
                  <c:v>1.934284648272188</c:v>
                </c:pt>
                <c:pt idx="4">
                  <c:v>1.8923840320120953</c:v>
                </c:pt>
                <c:pt idx="5">
                  <c:v>1.427797644379549</c:v>
                </c:pt>
                <c:pt idx="6">
                  <c:v>1.2918754160345007</c:v>
                </c:pt>
                <c:pt idx="7">
                  <c:v>1.1667878530277527</c:v>
                </c:pt>
                <c:pt idx="8">
                  <c:v>1.1626084565260468</c:v>
                </c:pt>
                <c:pt idx="9">
                  <c:v>0.97587173470867938</c:v>
                </c:pt>
                <c:pt idx="10">
                  <c:v>0.82089237126407288</c:v>
                </c:pt>
                <c:pt idx="11">
                  <c:v>0.55577635906556211</c:v>
                </c:pt>
                <c:pt idx="12">
                  <c:v>0.40473983426865839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2512"/>
        <c:axId val="118434048"/>
      </c:scatterChart>
      <c:valAx>
        <c:axId val="118432512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000" b="1" i="0" baseline="0"/>
            </a:pPr>
            <a:endParaRPr lang="en-US"/>
          </a:p>
        </c:txPr>
        <c:crossAx val="118434048"/>
        <c:crosses val="autoZero"/>
        <c:crossBetween val="midCat"/>
      </c:valAx>
      <c:valAx>
        <c:axId val="118434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000" b="1" i="0" baseline="0"/>
            </a:pPr>
            <a:endParaRPr lang="en-US"/>
          </a:p>
        </c:txPr>
        <c:crossAx val="11843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598624035631902"/>
          <c:y val="1.6281584204959461E-2"/>
          <c:w val="0.46559625122617254"/>
          <c:h val="0.44702674327871172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847026197197"/>
          <c:y val="3.6824277562319638E-2"/>
          <c:w val="0.83224047937404055"/>
          <c:h val="0.78631271091113619"/>
        </c:manualLayout>
      </c:layout>
      <c:scatterChart>
        <c:scatterStyle val="lineMarker"/>
        <c:varyColors val="0"/>
        <c:ser>
          <c:idx val="0"/>
          <c:order val="0"/>
          <c:tx>
            <c:v>Magnitude 5 (Rock-Strike)</c:v>
          </c:tx>
          <c:spPr>
            <a:ln w="444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Soil-reverse'!$AB$5:$AB$17</c:f>
              <c:numCache>
                <c:formatCode>General</c:formatCode>
                <c:ptCount val="13"/>
                <c:pt idx="0">
                  <c:v>0.13830392967993294</c:v>
                </c:pt>
                <c:pt idx="1">
                  <c:v>0.1359260199324733</c:v>
                </c:pt>
                <c:pt idx="2">
                  <c:v>0.20182212698104204</c:v>
                </c:pt>
                <c:pt idx="3">
                  <c:v>0.20182212698104204</c:v>
                </c:pt>
                <c:pt idx="4">
                  <c:v>0.30163681572419415</c:v>
                </c:pt>
                <c:pt idx="5">
                  <c:v>0.23911487202378559</c:v>
                </c:pt>
                <c:pt idx="6">
                  <c:v>0.17339808253352706</c:v>
                </c:pt>
                <c:pt idx="7">
                  <c:v>8.4492971688583732E-2</c:v>
                </c:pt>
                <c:pt idx="8">
                  <c:v>4.0608522404645464E-2</c:v>
                </c:pt>
                <c:pt idx="9">
                  <c:v>2.834122523649249E-2</c:v>
                </c:pt>
                <c:pt idx="10">
                  <c:v>2.0445164691689492E-2</c:v>
                </c:pt>
                <c:pt idx="11">
                  <c:v>1.2755922967610602E-2</c:v>
                </c:pt>
                <c:pt idx="12">
                  <c:v>9.3304849898591009E-3</c:v>
                </c:pt>
              </c:numCache>
            </c:numRef>
          </c:yVal>
          <c:smooth val="0"/>
        </c:ser>
        <c:ser>
          <c:idx val="1"/>
          <c:order val="1"/>
          <c:tx>
            <c:v>Magnitude 5 (Soil-Reverse)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Soil-reverse'!$AC$5:$AC$17</c:f>
              <c:numCache>
                <c:formatCode>General</c:formatCode>
                <c:ptCount val="13"/>
                <c:pt idx="0">
                  <c:v>0.33199727574792309</c:v>
                </c:pt>
                <c:pt idx="1">
                  <c:v>0.34308568708394888</c:v>
                </c:pt>
                <c:pt idx="2">
                  <c:v>0.59342901778127466</c:v>
                </c:pt>
                <c:pt idx="3">
                  <c:v>0.59342901778127466</c:v>
                </c:pt>
                <c:pt idx="4">
                  <c:v>0.75471737338177847</c:v>
                </c:pt>
                <c:pt idx="5">
                  <c:v>0.49854755234754738</c:v>
                </c:pt>
                <c:pt idx="6">
                  <c:v>0.36445531714688562</c:v>
                </c:pt>
                <c:pt idx="7">
                  <c:v>0.15042519559917367</c:v>
                </c:pt>
                <c:pt idx="8">
                  <c:v>7.318417600563408E-2</c:v>
                </c:pt>
                <c:pt idx="9">
                  <c:v>5.8145836338969241E-2</c:v>
                </c:pt>
                <c:pt idx="10">
                  <c:v>3.9984402746210367E-2</c:v>
                </c:pt>
                <c:pt idx="11">
                  <c:v>2.2014655204810503E-2</c:v>
                </c:pt>
                <c:pt idx="12">
                  <c:v>1.7199040475782371E-2</c:v>
                </c:pt>
              </c:numCache>
            </c:numRef>
          </c:yVal>
          <c:smooth val="0"/>
        </c:ser>
        <c:ser>
          <c:idx val="2"/>
          <c:order val="2"/>
          <c:tx>
            <c:v>Magnitude 6 (Rock-Strike)</c:v>
          </c:tx>
          <c:spPr>
            <a:ln w="508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Soil-reverse'!$AD$5:$AD$17</c:f>
              <c:numCache>
                <c:formatCode>General</c:formatCode>
                <c:ptCount val="13"/>
                <c:pt idx="0">
                  <c:v>0.17596833307965737</c:v>
                </c:pt>
                <c:pt idx="1">
                  <c:v>0.18105169726325496</c:v>
                </c:pt>
                <c:pt idx="2">
                  <c:v>0.25648902038083521</c:v>
                </c:pt>
                <c:pt idx="3">
                  <c:v>0.25648902038083521</c:v>
                </c:pt>
                <c:pt idx="4">
                  <c:v>0.35308912968778622</c:v>
                </c:pt>
                <c:pt idx="5">
                  <c:v>0.30165226345196627</c:v>
                </c:pt>
                <c:pt idx="6">
                  <c:v>0.24566556787105703</c:v>
                </c:pt>
                <c:pt idx="7">
                  <c:v>0.17438960134573486</c:v>
                </c:pt>
                <c:pt idx="8">
                  <c:v>0.1191014879992818</c:v>
                </c:pt>
                <c:pt idx="9">
                  <c:v>8.4863047107044481E-2</c:v>
                </c:pt>
                <c:pt idx="10">
                  <c:v>6.8044121795547738E-2</c:v>
                </c:pt>
                <c:pt idx="11">
                  <c:v>4.7469197299713529E-2</c:v>
                </c:pt>
                <c:pt idx="12">
                  <c:v>3.443532756492991E-2</c:v>
                </c:pt>
              </c:numCache>
            </c:numRef>
          </c:yVal>
          <c:smooth val="0"/>
        </c:ser>
        <c:ser>
          <c:idx val="3"/>
          <c:order val="3"/>
          <c:tx>
            <c:v>Magnitude 6 (Soil-Reverse)</c:v>
          </c:tx>
          <c:spPr>
            <a:ln w="381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Soil-reverse'!$AE$5:$AE$17</c:f>
              <c:numCache>
                <c:formatCode>General</c:formatCode>
                <c:ptCount val="13"/>
                <c:pt idx="0">
                  <c:v>0.42241032005055112</c:v>
                </c:pt>
                <c:pt idx="1">
                  <c:v>0.45698568959892805</c:v>
                </c:pt>
                <c:pt idx="2">
                  <c:v>0.7541691771516108</c:v>
                </c:pt>
                <c:pt idx="3">
                  <c:v>0.7541691771516108</c:v>
                </c:pt>
                <c:pt idx="4">
                  <c:v>0.88345482592312652</c:v>
                </c:pt>
                <c:pt idx="5">
                  <c:v>0.62893619427032399</c:v>
                </c:pt>
                <c:pt idx="6">
                  <c:v>0.51635012995719909</c:v>
                </c:pt>
                <c:pt idx="7">
                  <c:v>0.31047067428968766</c:v>
                </c:pt>
                <c:pt idx="8">
                  <c:v>0.21464322620306012</c:v>
                </c:pt>
                <c:pt idx="9">
                  <c:v>0.17410795782952992</c:v>
                </c:pt>
                <c:pt idx="10">
                  <c:v>0.13307320392930255</c:v>
                </c:pt>
                <c:pt idx="11">
                  <c:v>8.1924139402204707E-2</c:v>
                </c:pt>
                <c:pt idx="12">
                  <c:v>6.3475220551745079E-2</c:v>
                </c:pt>
              </c:numCache>
            </c:numRef>
          </c:yVal>
          <c:smooth val="0"/>
        </c:ser>
        <c:ser>
          <c:idx val="4"/>
          <c:order val="4"/>
          <c:tx>
            <c:v>Magnitude 7 (Rock-Strike)</c:v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Soil-reverse'!$AF$5:$AF$17</c:f>
              <c:numCache>
                <c:formatCode>General</c:formatCode>
                <c:ptCount val="13"/>
                <c:pt idx="0">
                  <c:v>0.22388990911894577</c:v>
                </c:pt>
                <c:pt idx="1">
                  <c:v>0.24115851474346103</c:v>
                </c:pt>
                <c:pt idx="2">
                  <c:v>0.32596335476188981</c:v>
                </c:pt>
                <c:pt idx="3">
                  <c:v>0.32596335476188981</c:v>
                </c:pt>
                <c:pt idx="4">
                  <c:v>0.41331802686073282</c:v>
                </c:pt>
                <c:pt idx="5">
                  <c:v>0.38054549796736586</c:v>
                </c:pt>
                <c:pt idx="6">
                  <c:v>0.34805212581136685</c:v>
                </c:pt>
                <c:pt idx="7">
                  <c:v>0.35993210381584184</c:v>
                </c:pt>
                <c:pt idx="8">
                  <c:v>0.34931496158107811</c:v>
                </c:pt>
                <c:pt idx="9">
                  <c:v>0.25410816590312402</c:v>
                </c:pt>
                <c:pt idx="10">
                  <c:v>0.22645953606865935</c:v>
                </c:pt>
                <c:pt idx="11">
                  <c:v>0.17664928660989057</c:v>
                </c:pt>
                <c:pt idx="12">
                  <c:v>0.1270879044114861</c:v>
                </c:pt>
              </c:numCache>
            </c:numRef>
          </c:yVal>
          <c:smooth val="0"/>
        </c:ser>
        <c:ser>
          <c:idx val="5"/>
          <c:order val="5"/>
          <c:tx>
            <c:v>Magnitude 7 (Soil-Reverse)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'Rock-strike Soil-reverse'!$A$5:$A$17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'Rock-strike Soil-reverse'!$AG$5:$AG$17</c:f>
              <c:numCache>
                <c:formatCode>General</c:formatCode>
                <c:ptCount val="13"/>
                <c:pt idx="0">
                  <c:v>0.53744561030882299</c:v>
                </c:pt>
                <c:pt idx="1">
                  <c:v>0.60869901706831697</c:v>
                </c:pt>
                <c:pt idx="2">
                  <c:v>0.95844849295046652</c:v>
                </c:pt>
                <c:pt idx="3">
                  <c:v>0.95844849295046652</c:v>
                </c:pt>
                <c:pt idx="4">
                  <c:v>1.0341519315364234</c:v>
                </c:pt>
                <c:pt idx="5">
                  <c:v>0.79342629324050018</c:v>
                </c:pt>
                <c:pt idx="6">
                  <c:v>0.73155046493494336</c:v>
                </c:pt>
                <c:pt idx="7">
                  <c:v>0.64079716971578093</c:v>
                </c:pt>
                <c:pt idx="8">
                  <c:v>0.62953109633032234</c:v>
                </c:pt>
                <c:pt idx="9">
                  <c:v>0.5213370877125596</c:v>
                </c:pt>
                <c:pt idx="10">
                  <c:v>0.44288463470141776</c:v>
                </c:pt>
                <c:pt idx="11">
                  <c:v>0.30486803242438681</c:v>
                </c:pt>
                <c:pt idx="12">
                  <c:v>0.23426327938270616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67968"/>
        <c:axId val="118477952"/>
      </c:scatterChart>
      <c:valAx>
        <c:axId val="118467968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1000" b="1" i="0" baseline="0"/>
            </a:pPr>
            <a:endParaRPr lang="en-US"/>
          </a:p>
        </c:txPr>
        <c:crossAx val="118477952"/>
        <c:crosses val="autoZero"/>
        <c:crossBetween val="midCat"/>
      </c:valAx>
      <c:valAx>
        <c:axId val="118477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50800">
            <a:solidFill>
              <a:schemeClr val="tx1"/>
            </a:solidFill>
          </a:ln>
        </c:spPr>
        <c:txPr>
          <a:bodyPr/>
          <a:lstStyle/>
          <a:p>
            <a:pPr>
              <a:defRPr sz="1000" b="1" i="0" baseline="0"/>
            </a:pPr>
            <a:endParaRPr lang="en-US"/>
          </a:p>
        </c:txPr>
        <c:crossAx val="11846796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57147618811799472"/>
          <c:y val="2.4022381817657406E-3"/>
          <c:w val="0.42341365819838556"/>
          <c:h val="0.42381912710379893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41821157194159E-2"/>
          <c:y val="3.6824277562319638E-2"/>
          <c:w val="0.86814558475291281"/>
          <c:h val="0.7889115988161054"/>
        </c:manualLayout>
      </c:layout>
      <c:scatterChart>
        <c:scatterStyle val="lineMarker"/>
        <c:varyColors val="0"/>
        <c:ser>
          <c:idx val="0"/>
          <c:order val="0"/>
          <c:tx>
            <c:v>Magnitude 5 (Soil-Strike)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Rock-Reverse'!$N$5:$N$17</c:f>
              <c:numCache>
                <c:formatCode>General</c:formatCode>
                <c:ptCount val="13"/>
                <c:pt idx="0">
                  <c:v>0.92996526534589485</c:v>
                </c:pt>
                <c:pt idx="1">
                  <c:v>1.0020318525423835</c:v>
                </c:pt>
                <c:pt idx="2">
                  <c:v>1.7222251828716377</c:v>
                </c:pt>
                <c:pt idx="3">
                  <c:v>1.7222251828716377</c:v>
                </c:pt>
                <c:pt idx="4">
                  <c:v>1.8242942874719994</c:v>
                </c:pt>
                <c:pt idx="5">
                  <c:v>1.256811722287698</c:v>
                </c:pt>
                <c:pt idx="6">
                  <c:v>0.89632304102570892</c:v>
                </c:pt>
                <c:pt idx="7">
                  <c:v>0.41372756848107739</c:v>
                </c:pt>
                <c:pt idx="8">
                  <c:v>0.21073530923313158</c:v>
                </c:pt>
                <c:pt idx="9">
                  <c:v>0.15223555629734556</c:v>
                </c:pt>
                <c:pt idx="10">
                  <c:v>9.574798202712613E-2</c:v>
                </c:pt>
                <c:pt idx="11">
                  <c:v>5.5699816674788107E-2</c:v>
                </c:pt>
                <c:pt idx="12">
                  <c:v>3.8356257913979445E-2</c:v>
                </c:pt>
              </c:numCache>
            </c:numRef>
          </c:yVal>
          <c:smooth val="0"/>
        </c:ser>
        <c:ser>
          <c:idx val="1"/>
          <c:order val="1"/>
          <c:tx>
            <c:v>Magnitude 5 (Rock-Reverse)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Rock-Reverse'!$O$5:$O$17</c:f>
              <c:numCache>
                <c:formatCode>General</c:formatCode>
                <c:ptCount val="13"/>
                <c:pt idx="0">
                  <c:v>1.5913537348733802</c:v>
                </c:pt>
                <c:pt idx="1">
                  <c:v>1.7700336675166735</c:v>
                </c:pt>
                <c:pt idx="2">
                  <c:v>2.7095048661348442</c:v>
                </c:pt>
                <c:pt idx="3">
                  <c:v>2.7095048661348442</c:v>
                </c:pt>
                <c:pt idx="4">
                  <c:v>2.9173927422333139</c:v>
                </c:pt>
                <c:pt idx="5">
                  <c:v>2.032217667708152</c:v>
                </c:pt>
                <c:pt idx="6">
                  <c:v>1.3691926546876045</c:v>
                </c:pt>
                <c:pt idx="7">
                  <c:v>0.6998652991919504</c:v>
                </c:pt>
                <c:pt idx="8">
                  <c:v>0.34588944448387432</c:v>
                </c:pt>
                <c:pt idx="9">
                  <c:v>0.28484991786091074</c:v>
                </c:pt>
                <c:pt idx="10">
                  <c:v>0.21341730411410348</c:v>
                </c:pt>
                <c:pt idx="11">
                  <c:v>0.11557230253827826</c:v>
                </c:pt>
                <c:pt idx="12">
                  <c:v>7.2483011711837741E-2</c:v>
                </c:pt>
              </c:numCache>
            </c:numRef>
          </c:yVal>
          <c:smooth val="0"/>
        </c:ser>
        <c:ser>
          <c:idx val="2"/>
          <c:order val="2"/>
          <c:tx>
            <c:v>Magnitude 6 (Soil-Strike)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Rock-Reverse'!$P$5:$P$17</c:f>
              <c:numCache>
                <c:formatCode>General</c:formatCode>
                <c:ptCount val="13"/>
                <c:pt idx="0">
                  <c:v>1.1832233396665532</c:v>
                </c:pt>
                <c:pt idx="1">
                  <c:v>1.3346934435715074</c:v>
                </c:pt>
                <c:pt idx="2">
                  <c:v>2.1887186337672717</c:v>
                </c:pt>
                <c:pt idx="3">
                  <c:v>2.1887186337672717</c:v>
                </c:pt>
                <c:pt idx="4">
                  <c:v>2.1354769997534562</c:v>
                </c:pt>
                <c:pt idx="5">
                  <c:v>1.5855145167354361</c:v>
                </c:pt>
                <c:pt idx="6">
                  <c:v>1.2698854892292017</c:v>
                </c:pt>
                <c:pt idx="7">
                  <c:v>0.85391464273594475</c:v>
                </c:pt>
                <c:pt idx="8">
                  <c:v>0.61806949421985202</c:v>
                </c:pt>
                <c:pt idx="9">
                  <c:v>0.45584384858541249</c:v>
                </c:pt>
                <c:pt idx="10">
                  <c:v>0.31866152456966651</c:v>
                </c:pt>
                <c:pt idx="11">
                  <c:v>0.2072782654776929</c:v>
                </c:pt>
                <c:pt idx="12">
                  <c:v>0.14155859067008283</c:v>
                </c:pt>
              </c:numCache>
            </c:numRef>
          </c:yVal>
          <c:smooth val="0"/>
        </c:ser>
        <c:ser>
          <c:idx val="3"/>
          <c:order val="3"/>
          <c:tx>
            <c:v>Magnitude 6 (Rock-Reverse)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Rock-Reverse'!$Q$5:$Q$17</c:f>
              <c:numCache>
                <c:formatCode>General</c:formatCode>
                <c:ptCount val="13"/>
                <c:pt idx="0">
                  <c:v>2.0247281817212608</c:v>
                </c:pt>
                <c:pt idx="1">
                  <c:v>2.3576619095902522</c:v>
                </c:pt>
                <c:pt idx="2">
                  <c:v>3.4434195062135702</c:v>
                </c:pt>
                <c:pt idx="3">
                  <c:v>3.4434195062135702</c:v>
                </c:pt>
                <c:pt idx="4">
                  <c:v>3.4150329489438418</c:v>
                </c:pt>
                <c:pt idx="5">
                  <c:v>2.5637178235833877</c:v>
                </c:pt>
                <c:pt idx="6">
                  <c:v>1.9398339711955781</c:v>
                </c:pt>
                <c:pt idx="7">
                  <c:v>1.4444897378167172</c:v>
                </c:pt>
                <c:pt idx="8">
                  <c:v>1.0144655624446393</c:v>
                </c:pt>
                <c:pt idx="9">
                  <c:v>0.85293531935036038</c:v>
                </c:pt>
                <c:pt idx="10">
                  <c:v>0.71028007127378634</c:v>
                </c:pt>
                <c:pt idx="11">
                  <c:v>0.43008447491427249</c:v>
                </c:pt>
                <c:pt idx="12">
                  <c:v>0.26750766481083776</c:v>
                </c:pt>
              </c:numCache>
            </c:numRef>
          </c:yVal>
          <c:smooth val="0"/>
        </c:ser>
        <c:ser>
          <c:idx val="4"/>
          <c:order val="4"/>
          <c:tx>
            <c:v>Magnitude 7 (Soil-Strike)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Rock-Reverse'!$R$5:$R$17</c:f>
              <c:numCache>
                <c:formatCode>General</c:formatCode>
                <c:ptCount val="13"/>
                <c:pt idx="0">
                  <c:v>1.5054513579181308</c:v>
                </c:pt>
                <c:pt idx="1">
                  <c:v>1.7777943722975817</c:v>
                </c:pt>
                <c:pt idx="2">
                  <c:v>2.7815696259953748</c:v>
                </c:pt>
                <c:pt idx="3">
                  <c:v>2.7815696259953748</c:v>
                </c:pt>
                <c:pt idx="4">
                  <c:v>2.4997403367388551</c:v>
                </c:pt>
                <c:pt idx="5">
                  <c:v>2.0001852610055102</c:v>
                </c:pt>
                <c:pt idx="6">
                  <c:v>1.7991383485015588</c:v>
                </c:pt>
                <c:pt idx="7">
                  <c:v>1.7624404865159613</c:v>
                </c:pt>
                <c:pt idx="8">
                  <c:v>1.8127474749026298</c:v>
                </c:pt>
                <c:pt idx="9">
                  <c:v>1.3649479750137938</c:v>
                </c:pt>
                <c:pt idx="10">
                  <c:v>1.0605462913285799</c:v>
                </c:pt>
                <c:pt idx="11">
                  <c:v>0.77135405292793768</c:v>
                </c:pt>
                <c:pt idx="12">
                  <c:v>0.52243977077848947</c:v>
                </c:pt>
              </c:numCache>
            </c:numRef>
          </c:yVal>
          <c:smooth val="0"/>
        </c:ser>
        <c:ser>
          <c:idx val="5"/>
          <c:order val="5"/>
          <c:tx>
            <c:v>Magnitude 7 (Rock-Reverse)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Rock-Reverse'!$S$5:$S$17</c:f>
              <c:numCache>
                <c:formatCode>General</c:formatCode>
                <c:ptCount val="13"/>
                <c:pt idx="0">
                  <c:v>2.5761237869482696</c:v>
                </c:pt>
                <c:pt idx="1">
                  <c:v>3.1403751137295228</c:v>
                </c:pt>
                <c:pt idx="2">
                  <c:v>4.3761271824864938</c:v>
                </c:pt>
                <c:pt idx="3">
                  <c:v>4.3761271824864938</c:v>
                </c:pt>
                <c:pt idx="4">
                  <c:v>3.9975591470911356</c:v>
                </c:pt>
                <c:pt idx="5">
                  <c:v>3.2342249471590776</c:v>
                </c:pt>
                <c:pt idx="6">
                  <c:v>2.748302675245482</c:v>
                </c:pt>
                <c:pt idx="7">
                  <c:v>2.9813602775661177</c:v>
                </c:pt>
                <c:pt idx="8">
                  <c:v>2.975344850207184</c:v>
                </c:pt>
                <c:pt idx="9">
                  <c:v>2.5539718054281848</c:v>
                </c:pt>
                <c:pt idx="10">
                  <c:v>2.3639028791168935</c:v>
                </c:pt>
                <c:pt idx="11">
                  <c:v>1.6004929511638082</c:v>
                </c:pt>
                <c:pt idx="12">
                  <c:v>0.98727065891027865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0784"/>
        <c:axId val="118800768"/>
      </c:scatterChart>
      <c:valAx>
        <c:axId val="118790784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800768"/>
        <c:crosses val="autoZero"/>
        <c:crossBetween val="midCat"/>
      </c:valAx>
      <c:valAx>
        <c:axId val="118800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79078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6087389913006169"/>
          <c:y val="4.613233047361618E-2"/>
          <c:w val="0.39700613798746404"/>
          <c:h val="0.41292696621877489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52667895923792"/>
          <c:y val="3.6824277562319638E-2"/>
          <c:w val="0.82358669347618829"/>
          <c:h val="0.79716692129901667"/>
        </c:manualLayout>
      </c:layout>
      <c:scatterChart>
        <c:scatterStyle val="lineMarker"/>
        <c:varyColors val="0"/>
        <c:ser>
          <c:idx val="0"/>
          <c:order val="0"/>
          <c:tx>
            <c:v>Magnitude 5 (Soil-Strike)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Rock-Reverse'!$U$5:$U$17</c:f>
              <c:numCache>
                <c:formatCode>General</c:formatCode>
                <c:ptCount val="13"/>
                <c:pt idx="0">
                  <c:v>0.31878139289566837</c:v>
                </c:pt>
                <c:pt idx="1">
                  <c:v>0.32639550393596595</c:v>
                </c:pt>
                <c:pt idx="2">
                  <c:v>0.55682712739142326</c:v>
                </c:pt>
                <c:pt idx="3">
                  <c:v>0.55682712739142326</c:v>
                </c:pt>
                <c:pt idx="4">
                  <c:v>0.6904135000576257</c:v>
                </c:pt>
                <c:pt idx="5">
                  <c:v>0.48861484907807717</c:v>
                </c:pt>
                <c:pt idx="6">
                  <c:v>0.35918701977091322</c:v>
                </c:pt>
                <c:pt idx="7">
                  <c:v>0.15783085137434291</c:v>
                </c:pt>
                <c:pt idx="8">
                  <c:v>7.8583881759553387E-2</c:v>
                </c:pt>
                <c:pt idx="9">
                  <c:v>5.5551109738190982E-2</c:v>
                </c:pt>
                <c:pt idx="10">
                  <c:v>3.5496556111120396E-2</c:v>
                </c:pt>
                <c:pt idx="11">
                  <c:v>2.120801731735035E-2</c:v>
                </c:pt>
                <c:pt idx="12">
                  <c:v>1.5921205557011927E-2</c:v>
                </c:pt>
              </c:numCache>
            </c:numRef>
          </c:yVal>
          <c:smooth val="0"/>
        </c:ser>
        <c:ser>
          <c:idx val="1"/>
          <c:order val="1"/>
          <c:tx>
            <c:v>Magnitude 5 (Rock-Reverse)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Rock-Reverse'!$V$5:$V$17</c:f>
              <c:numCache>
                <c:formatCode>General</c:formatCode>
                <c:ptCount val="13"/>
                <c:pt idx="0">
                  <c:v>0.54549775039605963</c:v>
                </c:pt>
                <c:pt idx="1">
                  <c:v>0.57655954691150313</c:v>
                </c:pt>
                <c:pt idx="2">
                  <c:v>0.87603283604719984</c:v>
                </c:pt>
                <c:pt idx="3">
                  <c:v>0.87603283604719984</c:v>
                </c:pt>
                <c:pt idx="4">
                  <c:v>1.1041021988832669</c:v>
                </c:pt>
                <c:pt idx="5">
                  <c:v>0.79007198245539501</c:v>
                </c:pt>
                <c:pt idx="6">
                  <c:v>0.54868189996173466</c:v>
                </c:pt>
                <c:pt idx="7">
                  <c:v>0.26698809659786277</c:v>
                </c:pt>
                <c:pt idx="8">
                  <c:v>0.12898329808190004</c:v>
                </c:pt>
                <c:pt idx="9">
                  <c:v>0.10394239973150118</c:v>
                </c:pt>
                <c:pt idx="10">
                  <c:v>7.9119989269581636E-2</c:v>
                </c:pt>
                <c:pt idx="11">
                  <c:v>4.4004801810188066E-2</c:v>
                </c:pt>
                <c:pt idx="12">
                  <c:v>3.0086796565075628E-2</c:v>
                </c:pt>
              </c:numCache>
            </c:numRef>
          </c:yVal>
          <c:smooth val="0"/>
        </c:ser>
        <c:ser>
          <c:idx val="2"/>
          <c:order val="2"/>
          <c:tx>
            <c:v>Magnitude 6 (Soil-Strike)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Rock-Reverse'!$W$5:$W$17</c:f>
              <c:numCache>
                <c:formatCode>General</c:formatCode>
                <c:ptCount val="13"/>
                <c:pt idx="0">
                  <c:v>0.40559534681682446</c:v>
                </c:pt>
                <c:pt idx="1">
                  <c:v>0.43475458191198124</c:v>
                </c:pt>
                <c:pt idx="2">
                  <c:v>0.70765305352032259</c:v>
                </c:pt>
                <c:pt idx="3">
                  <c:v>0.70765305352032259</c:v>
                </c:pt>
                <c:pt idx="4">
                  <c:v>0.80818218848639078</c:v>
                </c:pt>
                <c:pt idx="5">
                  <c:v>0.61640572137220007</c:v>
                </c:pt>
                <c:pt idx="6">
                  <c:v>0.50888615314919949</c:v>
                </c:pt>
                <c:pt idx="7">
                  <c:v>0.3257556066636545</c:v>
                </c:pt>
                <c:pt idx="8">
                  <c:v>0.23048012328692208</c:v>
                </c:pt>
                <c:pt idx="9">
                  <c:v>0.16633848407127413</c:v>
                </c:pt>
                <c:pt idx="10">
                  <c:v>0.11813707660321994</c:v>
                </c:pt>
                <c:pt idx="11">
                  <c:v>7.8922361081145809E-2</c:v>
                </c:pt>
                <c:pt idx="12">
                  <c:v>5.8759210178266102E-2</c:v>
                </c:pt>
              </c:numCache>
            </c:numRef>
          </c:yVal>
          <c:smooth val="0"/>
        </c:ser>
        <c:ser>
          <c:idx val="3"/>
          <c:order val="3"/>
          <c:tx>
            <c:v>Magnitude 6 (Rock-Reverse)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Rock-Reverse'!$X$5:$X$17</c:f>
              <c:numCache>
                <c:formatCode>General</c:formatCode>
                <c:ptCount val="13"/>
                <c:pt idx="0">
                  <c:v>0.69405352442292345</c:v>
                </c:pt>
                <c:pt idx="1">
                  <c:v>0.76796984560806958</c:v>
                </c:pt>
                <c:pt idx="2">
                  <c:v>1.1133209589070352</c:v>
                </c:pt>
                <c:pt idx="3">
                  <c:v>1.1133209589070352</c:v>
                </c:pt>
                <c:pt idx="4">
                  <c:v>1.2924366793691566</c:v>
                </c:pt>
                <c:pt idx="5">
                  <c:v>0.99670505552638677</c:v>
                </c:pt>
                <c:pt idx="6">
                  <c:v>0.77735721505805888</c:v>
                </c:pt>
                <c:pt idx="7">
                  <c:v>0.5510511324109193</c:v>
                </c:pt>
                <c:pt idx="8">
                  <c:v>0.37829750552194019</c:v>
                </c:pt>
                <c:pt idx="9">
                  <c:v>0.31123808837579042</c:v>
                </c:pt>
                <c:pt idx="10">
                  <c:v>0.26332143895667309</c:v>
                </c:pt>
                <c:pt idx="11">
                  <c:v>0.16375707383672683</c:v>
                </c:pt>
                <c:pt idx="12">
                  <c:v>0.11103910420774729</c:v>
                </c:pt>
              </c:numCache>
            </c:numRef>
          </c:yVal>
          <c:smooth val="0"/>
        </c:ser>
        <c:ser>
          <c:idx val="4"/>
          <c:order val="4"/>
          <c:tx>
            <c:v>Magnitude 7 (Soil-Strike)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Rock-Reverse'!$Y$5:$Y$17</c:f>
              <c:numCache>
                <c:formatCode>General</c:formatCode>
                <c:ptCount val="13"/>
                <c:pt idx="0">
                  <c:v>0.51605140395788607</c:v>
                </c:pt>
                <c:pt idx="1">
                  <c:v>0.57908746969303537</c:v>
                </c:pt>
                <c:pt idx="2">
                  <c:v>0.89933270044262292</c:v>
                </c:pt>
                <c:pt idx="3">
                  <c:v>0.89933270044262292</c:v>
                </c:pt>
                <c:pt idx="4">
                  <c:v>0.9460395107166012</c:v>
                </c:pt>
                <c:pt idx="5">
                  <c:v>0.77761863778247164</c:v>
                </c:pt>
                <c:pt idx="6">
                  <c:v>0.72097571073742162</c:v>
                </c:pt>
                <c:pt idx="7">
                  <c:v>0.67234456602605597</c:v>
                </c:pt>
                <c:pt idx="8">
                  <c:v>0.67597942530876542</c:v>
                </c:pt>
                <c:pt idx="9">
                  <c:v>0.49807270122108099</c:v>
                </c:pt>
                <c:pt idx="10">
                  <c:v>0.39317529353172392</c:v>
                </c:pt>
                <c:pt idx="11">
                  <c:v>0.293697377997094</c:v>
                </c:pt>
                <c:pt idx="12">
                  <c:v>0.21685825036365095</c:v>
                </c:pt>
              </c:numCache>
            </c:numRef>
          </c:yVal>
          <c:smooth val="0"/>
        </c:ser>
        <c:ser>
          <c:idx val="5"/>
          <c:order val="5"/>
          <c:tx>
            <c:v>Magnitude 7 (Rock-Reverse)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Rock-Reverse'!$Z$5:$Z$17</c:f>
              <c:numCache>
                <c:formatCode>General</c:formatCode>
                <c:ptCount val="13"/>
                <c:pt idx="0">
                  <c:v>0.8830655936053543</c:v>
                </c:pt>
                <c:pt idx="1">
                  <c:v>1.0229258832371886</c:v>
                </c:pt>
                <c:pt idx="2">
                  <c:v>1.414882532411033</c:v>
                </c:pt>
                <c:pt idx="3">
                  <c:v>1.414882532411033</c:v>
                </c:pt>
                <c:pt idx="4">
                  <c:v>1.5128966973059876</c:v>
                </c:pt>
                <c:pt idx="5">
                  <c:v>1.2573803270741131</c:v>
                </c:pt>
                <c:pt idx="6">
                  <c:v>1.101338024536556</c:v>
                </c:pt>
                <c:pt idx="7">
                  <c:v>1.1373441527946651</c:v>
                </c:pt>
                <c:pt idx="8">
                  <c:v>1.1095157653144607</c:v>
                </c:pt>
                <c:pt idx="9">
                  <c:v>0.93195027155466637</c:v>
                </c:pt>
                <c:pt idx="10">
                  <c:v>0.87636741175432131</c:v>
                </c:pt>
                <c:pt idx="11">
                  <c:v>0.60939665964723466</c:v>
                </c:pt>
                <c:pt idx="12">
                  <c:v>0.40980377012191083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9776"/>
        <c:axId val="119101312"/>
      </c:scatterChart>
      <c:valAx>
        <c:axId val="119099776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crossAx val="119101312"/>
        <c:crosses val="autoZero"/>
        <c:crossBetween val="midCat"/>
      </c:valAx>
      <c:valAx>
        <c:axId val="119101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crossAx val="11909977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3941270062018474"/>
          <c:y val="4.613233047361618E-2"/>
          <c:w val="0.34962839684630975"/>
          <c:h val="0.35985897285227408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5316271482217"/>
          <c:y val="3.6824277562319638E-2"/>
          <c:w val="0.83819856352086242"/>
          <c:h val="0.79716692129901667"/>
        </c:manualLayout>
      </c:layout>
      <c:scatterChart>
        <c:scatterStyle val="lineMarker"/>
        <c:varyColors val="0"/>
        <c:ser>
          <c:idx val="0"/>
          <c:order val="0"/>
          <c:tx>
            <c:v>Magnitude 5 (Soil-Strike)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Rock-Reverse'!$AB$5:$AB$17</c:f>
              <c:numCache>
                <c:formatCode>General</c:formatCode>
                <c:ptCount val="13"/>
                <c:pt idx="0">
                  <c:v>0.16380777828578158</c:v>
                </c:pt>
                <c:pt idx="1">
                  <c:v>0.16248100641727745</c:v>
                </c:pt>
                <c:pt idx="2">
                  <c:v>0.27591084981156683</c:v>
                </c:pt>
                <c:pt idx="3">
                  <c:v>0.27591084981156683</c:v>
                </c:pt>
                <c:pt idx="4">
                  <c:v>0.37729786479135369</c:v>
                </c:pt>
                <c:pt idx="5">
                  <c:v>0.27152297810012982</c:v>
                </c:pt>
                <c:pt idx="6">
                  <c:v>0.20339688181278229</c:v>
                </c:pt>
                <c:pt idx="7">
                  <c:v>8.6680335754322782E-2</c:v>
                </c:pt>
                <c:pt idx="8">
                  <c:v>4.2551726645621318E-2</c:v>
                </c:pt>
                <c:pt idx="9">
                  <c:v>2.9676906031871904E-2</c:v>
                </c:pt>
                <c:pt idx="10">
                  <c:v>1.9150962826251769E-2</c:v>
                </c:pt>
                <c:pt idx="11">
                  <c:v>1.1633540012449865E-2</c:v>
                </c:pt>
                <c:pt idx="12">
                  <c:v>9.2151883993608665E-3</c:v>
                </c:pt>
              </c:numCache>
            </c:numRef>
          </c:yVal>
          <c:smooth val="0"/>
        </c:ser>
        <c:ser>
          <c:idx val="1"/>
          <c:order val="1"/>
          <c:tx>
            <c:v>Magnitude 5 (Rock-Reverse)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Rock-Reverse'!$AC$5:$AC$17</c:f>
              <c:numCache>
                <c:formatCode>General</c:formatCode>
                <c:ptCount val="13"/>
                <c:pt idx="0">
                  <c:v>0.28030737221075902</c:v>
                </c:pt>
                <c:pt idx="1">
                  <c:v>0.28701368221067519</c:v>
                </c:pt>
                <c:pt idx="2">
                  <c:v>0.43407900291953855</c:v>
                </c:pt>
                <c:pt idx="3">
                  <c:v>0.43407900291953855</c:v>
                </c:pt>
                <c:pt idx="4">
                  <c:v>0.60337088153016327</c:v>
                </c:pt>
                <c:pt idx="5">
                  <c:v>0.43904252601926785</c:v>
                </c:pt>
                <c:pt idx="6">
                  <c:v>0.31070217300866698</c:v>
                </c:pt>
                <c:pt idx="7">
                  <c:v>0.14662924044311645</c:v>
                </c:pt>
                <c:pt idx="8">
                  <c:v>6.9842083630139259E-2</c:v>
                </c:pt>
                <c:pt idx="9">
                  <c:v>5.5528842611731417E-2</c:v>
                </c:pt>
                <c:pt idx="10">
                  <c:v>4.2686506504232578E-2</c:v>
                </c:pt>
                <c:pt idx="11">
                  <c:v>2.4138589427684806E-2</c:v>
                </c:pt>
                <c:pt idx="12">
                  <c:v>1.7414227690710767E-2</c:v>
                </c:pt>
              </c:numCache>
            </c:numRef>
          </c:yVal>
          <c:smooth val="0"/>
        </c:ser>
        <c:ser>
          <c:idx val="2"/>
          <c:order val="2"/>
          <c:tx>
            <c:v>Magnitude 6 (Soil-Strike)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Rock-Reverse'!$AD$5:$AD$17</c:f>
              <c:numCache>
                <c:formatCode>General</c:formatCode>
                <c:ptCount val="13"/>
                <c:pt idx="0">
                  <c:v>0.20841766215275812</c:v>
                </c:pt>
                <c:pt idx="1">
                  <c:v>0.21642259516981521</c:v>
                </c:pt>
                <c:pt idx="2">
                  <c:v>0.35064591102669362</c:v>
                </c:pt>
                <c:pt idx="3">
                  <c:v>0.35064591102669362</c:v>
                </c:pt>
                <c:pt idx="4">
                  <c:v>0.44165621624268331</c:v>
                </c:pt>
                <c:pt idx="5">
                  <c:v>0.34253628906434302</c:v>
                </c:pt>
                <c:pt idx="6">
                  <c:v>0.28816703012894057</c:v>
                </c:pt>
                <c:pt idx="7">
                  <c:v>0.17890422001518036</c:v>
                </c:pt>
                <c:pt idx="8">
                  <c:v>0.12480074773300366</c:v>
                </c:pt>
                <c:pt idx="9">
                  <c:v>8.8862519300374559E-2</c:v>
                </c:pt>
                <c:pt idx="10">
                  <c:v>6.3736852537126701E-2</c:v>
                </c:pt>
                <c:pt idx="11">
                  <c:v>4.3292422472863017E-2</c:v>
                </c:pt>
                <c:pt idx="12">
                  <c:v>3.4009811006547187E-2</c:v>
                </c:pt>
              </c:numCache>
            </c:numRef>
          </c:yVal>
          <c:smooth val="0"/>
        </c:ser>
        <c:ser>
          <c:idx val="3"/>
          <c:order val="3"/>
          <c:tx>
            <c:v>Magnitude 6 (Rock-Reverse)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Rock-Reverse'!$AE$5:$AE$17</c:f>
              <c:numCache>
                <c:formatCode>General</c:formatCode>
                <c:ptCount val="13"/>
                <c:pt idx="0">
                  <c:v>0.35664366986546392</c:v>
                </c:pt>
                <c:pt idx="1">
                  <c:v>0.38229850567120693</c:v>
                </c:pt>
                <c:pt idx="2">
                  <c:v>0.55165654971607958</c:v>
                </c:pt>
                <c:pt idx="3">
                  <c:v>0.55165654971607958</c:v>
                </c:pt>
                <c:pt idx="4">
                  <c:v>0.70629209808804372</c:v>
                </c:pt>
                <c:pt idx="5">
                  <c:v>0.5538684005911888</c:v>
                </c:pt>
                <c:pt idx="6">
                  <c:v>0.44019417432823776</c:v>
                </c:pt>
                <c:pt idx="7">
                  <c:v>0.30263599771054034</c:v>
                </c:pt>
                <c:pt idx="8">
                  <c:v>0.20484114153260308</c:v>
                </c:pt>
                <c:pt idx="9">
                  <c:v>0.16627180889453388</c:v>
                </c:pt>
                <c:pt idx="10">
                  <c:v>0.14206615067185469</c:v>
                </c:pt>
                <c:pt idx="11">
                  <c:v>8.9828032592312229E-2</c:v>
                </c:pt>
                <c:pt idx="12">
                  <c:v>6.4269396014424468E-2</c:v>
                </c:pt>
              </c:numCache>
            </c:numRef>
          </c:yVal>
          <c:smooth val="0"/>
        </c:ser>
        <c:ser>
          <c:idx val="4"/>
          <c:order val="4"/>
          <c:tx>
            <c:v>Magnitude 7 (Soil-Strike)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Rock-Reverse'!$AF$5:$AF$17</c:f>
              <c:numCache>
                <c:formatCode>General</c:formatCode>
                <c:ptCount val="13"/>
                <c:pt idx="0">
                  <c:v>0.26517618608707805</c:v>
                </c:pt>
                <c:pt idx="1">
                  <c:v>0.28827209242998109</c:v>
                </c:pt>
                <c:pt idx="2">
                  <c:v>0.44562421160208249</c:v>
                </c:pt>
                <c:pt idx="3">
                  <c:v>0.44562421160208249</c:v>
                </c:pt>
                <c:pt idx="4">
                  <c:v>0.51699262452405481</c:v>
                </c:pt>
                <c:pt idx="5">
                  <c:v>0.43212220986579952</c:v>
                </c:pt>
                <c:pt idx="6">
                  <c:v>0.40826701232208962</c:v>
                </c:pt>
                <c:pt idx="7">
                  <c:v>0.36925006878095606</c:v>
                </c:pt>
                <c:pt idx="8">
                  <c:v>0.36603042608423897</c:v>
                </c:pt>
                <c:pt idx="9">
                  <c:v>0.26608391481001537</c:v>
                </c:pt>
                <c:pt idx="10">
                  <c:v>0.21212439333706998</c:v>
                </c:pt>
                <c:pt idx="11">
                  <c:v>0.16110606415270895</c:v>
                </c:pt>
                <c:pt idx="12">
                  <c:v>0.12551748207136806</c:v>
                </c:pt>
              </c:numCache>
            </c:numRef>
          </c:yVal>
          <c:smooth val="0"/>
        </c:ser>
        <c:ser>
          <c:idx val="5"/>
          <c:order val="5"/>
          <c:tx>
            <c:v>Magnitude 7 (Rock-Reverse)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Rock-Reverse'!$A$5:$A$17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Rock-Reverse'!$AG$5:$AG$17</c:f>
              <c:numCache>
                <c:formatCode>General</c:formatCode>
                <c:ptCount val="13"/>
                <c:pt idx="0">
                  <c:v>0.45376868347033772</c:v>
                </c:pt>
                <c:pt idx="1">
                  <c:v>0.50921665584973264</c:v>
                </c:pt>
                <c:pt idx="2">
                  <c:v>0.70108193853610523</c:v>
                </c:pt>
                <c:pt idx="3">
                  <c:v>0.70108193853610523</c:v>
                </c:pt>
                <c:pt idx="4">
                  <c:v>0.82676931070408799</c:v>
                </c:pt>
                <c:pt idx="5">
                  <c:v>0.69872549239109183</c:v>
                </c:pt>
                <c:pt idx="6">
                  <c:v>0.62365483072148897</c:v>
                </c:pt>
                <c:pt idx="7">
                  <c:v>0.62462675816550428</c:v>
                </c:pt>
                <c:pt idx="8">
                  <c:v>0.6007823805284187</c:v>
                </c:pt>
                <c:pt idx="9">
                  <c:v>0.49787305358350142</c:v>
                </c:pt>
                <c:pt idx="10">
                  <c:v>0.47281431111531441</c:v>
                </c:pt>
                <c:pt idx="11">
                  <c:v>0.33428115025441374</c:v>
                </c:pt>
                <c:pt idx="12">
                  <c:v>0.23719428374433549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0464"/>
        <c:axId val="119152000"/>
      </c:scatterChart>
      <c:valAx>
        <c:axId val="119150464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9152000"/>
        <c:crosses val="autoZero"/>
        <c:crossBetween val="midCat"/>
      </c:valAx>
      <c:valAx>
        <c:axId val="11915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915046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0470950926408384"/>
          <c:y val="4.281558088820988E-2"/>
          <c:w val="0.35328136435747826"/>
          <c:h val="0.35985897285227408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690903637045357E-2"/>
          <c:y val="1.7386095968773135E-2"/>
          <c:w val="0.87324736407949022"/>
          <c:h val="0.82830630145590778"/>
        </c:manualLayout>
      </c:layout>
      <c:scatterChart>
        <c:scatterStyle val="lineMarker"/>
        <c:varyColors val="0"/>
        <c:ser>
          <c:idx val="0"/>
          <c:order val="0"/>
          <c:tx>
            <c:v>Magnitude 5 (Soil-Strike)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reverse'!$U$5:$U$17</c:f>
              <c:numCache>
                <c:formatCode>General</c:formatCode>
                <c:ptCount val="13"/>
                <c:pt idx="0">
                  <c:v>0.31878139289566837</c:v>
                </c:pt>
                <c:pt idx="1">
                  <c:v>0.32639550393596595</c:v>
                </c:pt>
                <c:pt idx="2">
                  <c:v>0.55682712739142326</c:v>
                </c:pt>
                <c:pt idx="3">
                  <c:v>0.55682712739142326</c:v>
                </c:pt>
                <c:pt idx="4">
                  <c:v>0.6904135000576257</c:v>
                </c:pt>
                <c:pt idx="5">
                  <c:v>0.48861484907807717</c:v>
                </c:pt>
                <c:pt idx="6">
                  <c:v>0.35918701977091322</c:v>
                </c:pt>
                <c:pt idx="7">
                  <c:v>0.15783085137434291</c:v>
                </c:pt>
                <c:pt idx="8">
                  <c:v>7.8583881759553387E-2</c:v>
                </c:pt>
                <c:pt idx="9">
                  <c:v>5.5551109738190982E-2</c:v>
                </c:pt>
                <c:pt idx="10">
                  <c:v>3.5496556111120396E-2</c:v>
                </c:pt>
                <c:pt idx="11">
                  <c:v>2.120801731735035E-2</c:v>
                </c:pt>
                <c:pt idx="12">
                  <c:v>1.5921205557011927E-2</c:v>
                </c:pt>
              </c:numCache>
            </c:numRef>
          </c:yVal>
          <c:smooth val="0"/>
        </c:ser>
        <c:ser>
          <c:idx val="1"/>
          <c:order val="1"/>
          <c:tx>
            <c:v>Magnitude 5 (Soil-Reverse)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reverse'!$V$5:$V$17</c:f>
              <c:numCache>
                <c:formatCode>General</c:formatCode>
                <c:ptCount val="13"/>
                <c:pt idx="0">
                  <c:v>0.64608991775622326</c:v>
                </c:pt>
                <c:pt idx="1">
                  <c:v>0.6891982527569761</c:v>
                </c:pt>
                <c:pt idx="2">
                  <c:v>1.1976237089173298</c:v>
                </c:pt>
                <c:pt idx="3">
                  <c:v>1.1976237089173298</c:v>
                </c:pt>
                <c:pt idx="4">
                  <c:v>1.3810495948577992</c:v>
                </c:pt>
                <c:pt idx="5">
                  <c:v>0.897153304493846</c:v>
                </c:pt>
                <c:pt idx="6">
                  <c:v>0.64360681461256353</c:v>
                </c:pt>
                <c:pt idx="7">
                  <c:v>0.27389991608778047</c:v>
                </c:pt>
                <c:pt idx="8">
                  <c:v>0.13515542346361861</c:v>
                </c:pt>
                <c:pt idx="9">
                  <c:v>0.10884105411177308</c:v>
                </c:pt>
                <c:pt idx="10">
                  <c:v>7.4111605172400591E-2</c:v>
                </c:pt>
                <c:pt idx="11">
                  <c:v>4.013285623460007E-2</c:v>
                </c:pt>
                <c:pt idx="12">
                  <c:v>2.9715014705211148E-2</c:v>
                </c:pt>
              </c:numCache>
            </c:numRef>
          </c:yVal>
          <c:smooth val="0"/>
        </c:ser>
        <c:ser>
          <c:idx val="2"/>
          <c:order val="2"/>
          <c:tx>
            <c:v>Magnitude 6 (Soil-Strike)</c:v>
          </c:tx>
          <c:spPr>
            <a:ln w="34925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reverse'!$W$5:$W$17</c:f>
              <c:numCache>
                <c:formatCode>General</c:formatCode>
                <c:ptCount val="13"/>
                <c:pt idx="0">
                  <c:v>0.40559534681682446</c:v>
                </c:pt>
                <c:pt idx="1">
                  <c:v>0.43475458191198124</c:v>
                </c:pt>
                <c:pt idx="2">
                  <c:v>0.70765305352032259</c:v>
                </c:pt>
                <c:pt idx="3">
                  <c:v>0.70765305352032259</c:v>
                </c:pt>
                <c:pt idx="4">
                  <c:v>0.80818218848639078</c:v>
                </c:pt>
                <c:pt idx="5">
                  <c:v>0.61640572137220007</c:v>
                </c:pt>
                <c:pt idx="6">
                  <c:v>0.50888615314919949</c:v>
                </c:pt>
                <c:pt idx="7">
                  <c:v>0.3257556066636545</c:v>
                </c:pt>
                <c:pt idx="8">
                  <c:v>0.23048012328692208</c:v>
                </c:pt>
                <c:pt idx="9">
                  <c:v>0.16633848407127413</c:v>
                </c:pt>
                <c:pt idx="10">
                  <c:v>0.11813707660321994</c:v>
                </c:pt>
                <c:pt idx="11">
                  <c:v>7.8922361081145809E-2</c:v>
                </c:pt>
                <c:pt idx="12">
                  <c:v>5.8759210178266102E-2</c:v>
                </c:pt>
              </c:numCache>
            </c:numRef>
          </c:yVal>
          <c:smooth val="0"/>
        </c:ser>
        <c:ser>
          <c:idx val="3"/>
          <c:order val="3"/>
          <c:tx>
            <c:v>Magnitude 6 (Soil-Reverse)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reverse'!$X$5:$X$17</c:f>
              <c:numCache>
                <c:formatCode>General</c:formatCode>
                <c:ptCount val="13"/>
                <c:pt idx="0">
                  <c:v>0.82204002525628506</c:v>
                </c:pt>
                <c:pt idx="1">
                  <c:v>0.91800314225716351</c:v>
                </c:pt>
                <c:pt idx="2">
                  <c:v>1.5220200900663527</c:v>
                </c:pt>
                <c:pt idx="3">
                  <c:v>1.5220200900663527</c:v>
                </c:pt>
                <c:pt idx="4">
                  <c:v>1.6166249412667342</c:v>
                </c:pt>
                <c:pt idx="5">
                  <c:v>1.1317921075902773</c:v>
                </c:pt>
                <c:pt idx="6">
                  <c:v>0.91184418701346404</c:v>
                </c:pt>
                <c:pt idx="7">
                  <c:v>0.56531680944099227</c:v>
                </c:pt>
                <c:pt idx="8">
                  <c:v>0.39639984644820647</c:v>
                </c:pt>
                <c:pt idx="9">
                  <c:v>0.32590628757907897</c:v>
                </c:pt>
                <c:pt idx="10">
                  <c:v>0.24665289641145238</c:v>
                </c:pt>
                <c:pt idx="11">
                  <c:v>0.14934822636030087</c:v>
                </c:pt>
                <c:pt idx="12">
                  <c:v>0.1096669965262016</c:v>
                </c:pt>
              </c:numCache>
            </c:numRef>
          </c:yVal>
          <c:smooth val="0"/>
        </c:ser>
        <c:ser>
          <c:idx val="4"/>
          <c:order val="4"/>
          <c:tx>
            <c:v>Magnitude 7 (Soil-Strike)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reverse'!$Y$5:$Y$17</c:f>
              <c:numCache>
                <c:formatCode>General</c:formatCode>
                <c:ptCount val="13"/>
                <c:pt idx="0">
                  <c:v>0.51605140395788607</c:v>
                </c:pt>
                <c:pt idx="1">
                  <c:v>0.57908746969303537</c:v>
                </c:pt>
                <c:pt idx="2">
                  <c:v>0.89933270044262292</c:v>
                </c:pt>
                <c:pt idx="3">
                  <c:v>0.89933270044262292</c:v>
                </c:pt>
                <c:pt idx="4">
                  <c:v>0.9460395107166012</c:v>
                </c:pt>
                <c:pt idx="5">
                  <c:v>0.77761863778247164</c:v>
                </c:pt>
                <c:pt idx="6">
                  <c:v>0.72097571073742162</c:v>
                </c:pt>
                <c:pt idx="7">
                  <c:v>0.67234456602605597</c:v>
                </c:pt>
                <c:pt idx="8">
                  <c:v>0.67597942530876542</c:v>
                </c:pt>
                <c:pt idx="9">
                  <c:v>0.49807270122108099</c:v>
                </c:pt>
                <c:pt idx="10">
                  <c:v>0.39317529353172392</c:v>
                </c:pt>
                <c:pt idx="11">
                  <c:v>0.293697377997094</c:v>
                </c:pt>
                <c:pt idx="12">
                  <c:v>0.21685825036365095</c:v>
                </c:pt>
              </c:numCache>
            </c:numRef>
          </c:yVal>
          <c:smooth val="0"/>
        </c:ser>
        <c:ser>
          <c:idx val="5"/>
          <c:order val="5"/>
          <c:tx>
            <c:v>Magnitude 7 (Soil-Reverse)</c:v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reverse'!$Z$5:$Z$17</c:f>
              <c:numCache>
                <c:formatCode>General</c:formatCode>
                <c:ptCount val="13"/>
                <c:pt idx="0">
                  <c:v>1.0459067454111266</c:v>
                </c:pt>
                <c:pt idx="1">
                  <c:v>1.2227682902893084</c:v>
                </c:pt>
                <c:pt idx="2">
                  <c:v>1.934284648272188</c:v>
                </c:pt>
                <c:pt idx="3">
                  <c:v>1.934284648272188</c:v>
                </c:pt>
                <c:pt idx="4">
                  <c:v>1.8923840320120953</c:v>
                </c:pt>
                <c:pt idx="5">
                  <c:v>1.427797644379549</c:v>
                </c:pt>
                <c:pt idx="6">
                  <c:v>1.2918754160345007</c:v>
                </c:pt>
                <c:pt idx="7">
                  <c:v>1.1667878530277527</c:v>
                </c:pt>
                <c:pt idx="8">
                  <c:v>1.1626084565260468</c:v>
                </c:pt>
                <c:pt idx="9">
                  <c:v>0.97587173470867938</c:v>
                </c:pt>
                <c:pt idx="10">
                  <c:v>0.82089237126407288</c:v>
                </c:pt>
                <c:pt idx="11">
                  <c:v>0.55577635906556211</c:v>
                </c:pt>
                <c:pt idx="12">
                  <c:v>0.40473983426865839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04192"/>
        <c:axId val="115705728"/>
      </c:scatterChart>
      <c:valAx>
        <c:axId val="115704192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crossAx val="115705728"/>
        <c:crosses val="autoZero"/>
        <c:crossBetween val="midCat"/>
      </c:valAx>
      <c:valAx>
        <c:axId val="115705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crossAx val="115704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45934266091135"/>
          <c:y val="1.6711399472857935E-2"/>
          <c:w val="0.41881678839814074"/>
          <c:h val="0.48733158355205597"/>
        </c:manualLayout>
      </c:layout>
      <c:overlay val="0"/>
      <c:txPr>
        <a:bodyPr/>
        <a:lstStyle/>
        <a:p>
          <a:pPr>
            <a:defRPr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77309265845681E-2"/>
          <c:y val="3.619404249377009E-2"/>
          <c:w val="0.87673896507061944"/>
          <c:h val="0.81353250306798897"/>
        </c:manualLayout>
      </c:layout>
      <c:scatterChart>
        <c:scatterStyle val="lineMarker"/>
        <c:varyColors val="0"/>
        <c:ser>
          <c:idx val="0"/>
          <c:order val="0"/>
          <c:tx>
            <c:v>Magnitude 5 (Soil-Strike)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reverse'!$AB$5:$AB$17</c:f>
              <c:numCache>
                <c:formatCode>General</c:formatCode>
                <c:ptCount val="13"/>
                <c:pt idx="0">
                  <c:v>0.16380777828578158</c:v>
                </c:pt>
                <c:pt idx="1">
                  <c:v>0.16248100641727745</c:v>
                </c:pt>
                <c:pt idx="2">
                  <c:v>0.27591084981156683</c:v>
                </c:pt>
                <c:pt idx="3">
                  <c:v>0.27591084981156683</c:v>
                </c:pt>
                <c:pt idx="4">
                  <c:v>0.37729786479135369</c:v>
                </c:pt>
                <c:pt idx="5">
                  <c:v>0.27152297810012982</c:v>
                </c:pt>
                <c:pt idx="6">
                  <c:v>0.20339688181278229</c:v>
                </c:pt>
                <c:pt idx="7">
                  <c:v>8.6680335754322782E-2</c:v>
                </c:pt>
                <c:pt idx="8">
                  <c:v>4.2551726645621318E-2</c:v>
                </c:pt>
                <c:pt idx="9">
                  <c:v>2.9676906031871904E-2</c:v>
                </c:pt>
                <c:pt idx="10">
                  <c:v>1.9150962826251769E-2</c:v>
                </c:pt>
                <c:pt idx="11">
                  <c:v>1.1633540012449865E-2</c:v>
                </c:pt>
                <c:pt idx="12">
                  <c:v>9.2151883993608665E-3</c:v>
                </c:pt>
              </c:numCache>
            </c:numRef>
          </c:yVal>
          <c:smooth val="0"/>
        </c:ser>
        <c:ser>
          <c:idx val="1"/>
          <c:order val="1"/>
          <c:tx>
            <c:v>Magnitude 5 (Soil-Reverse)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reverse'!$AC$5:$AC$17</c:f>
              <c:numCache>
                <c:formatCode>General</c:formatCode>
                <c:ptCount val="13"/>
                <c:pt idx="0">
                  <c:v>0.33199727574792309</c:v>
                </c:pt>
                <c:pt idx="1">
                  <c:v>0.34308568708394888</c:v>
                </c:pt>
                <c:pt idx="2">
                  <c:v>0.59342901778127466</c:v>
                </c:pt>
                <c:pt idx="3">
                  <c:v>0.59342901778127466</c:v>
                </c:pt>
                <c:pt idx="4">
                  <c:v>0.75471737338177847</c:v>
                </c:pt>
                <c:pt idx="5">
                  <c:v>0.49854755234754738</c:v>
                </c:pt>
                <c:pt idx="6">
                  <c:v>0.36445531714688562</c:v>
                </c:pt>
                <c:pt idx="7">
                  <c:v>0.15042519559917367</c:v>
                </c:pt>
                <c:pt idx="8">
                  <c:v>7.318417600563408E-2</c:v>
                </c:pt>
                <c:pt idx="9">
                  <c:v>5.8145836338969241E-2</c:v>
                </c:pt>
                <c:pt idx="10">
                  <c:v>3.9984402746210367E-2</c:v>
                </c:pt>
                <c:pt idx="11">
                  <c:v>2.2014655204810503E-2</c:v>
                </c:pt>
                <c:pt idx="12">
                  <c:v>1.7199040475782371E-2</c:v>
                </c:pt>
              </c:numCache>
            </c:numRef>
          </c:yVal>
          <c:smooth val="0"/>
        </c:ser>
        <c:ser>
          <c:idx val="2"/>
          <c:order val="2"/>
          <c:tx>
            <c:v>Magnitude 6 (Soil-Strike)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reverse'!$AD$5:$AD$17</c:f>
              <c:numCache>
                <c:formatCode>General</c:formatCode>
                <c:ptCount val="13"/>
                <c:pt idx="0">
                  <c:v>0.20841766215275812</c:v>
                </c:pt>
                <c:pt idx="1">
                  <c:v>0.21642259516981521</c:v>
                </c:pt>
                <c:pt idx="2">
                  <c:v>0.35064591102669362</c:v>
                </c:pt>
                <c:pt idx="3">
                  <c:v>0.35064591102669362</c:v>
                </c:pt>
                <c:pt idx="4">
                  <c:v>0.44165621624268331</c:v>
                </c:pt>
                <c:pt idx="5">
                  <c:v>0.34253628906434302</c:v>
                </c:pt>
                <c:pt idx="6">
                  <c:v>0.28816703012894057</c:v>
                </c:pt>
                <c:pt idx="7">
                  <c:v>0.17890422001518036</c:v>
                </c:pt>
                <c:pt idx="8">
                  <c:v>0.12480074773300366</c:v>
                </c:pt>
                <c:pt idx="9">
                  <c:v>8.8862519300374559E-2</c:v>
                </c:pt>
                <c:pt idx="10">
                  <c:v>6.3736852537126701E-2</c:v>
                </c:pt>
                <c:pt idx="11">
                  <c:v>4.3292422472863017E-2</c:v>
                </c:pt>
                <c:pt idx="12">
                  <c:v>3.4009811006547187E-2</c:v>
                </c:pt>
              </c:numCache>
            </c:numRef>
          </c:yVal>
          <c:smooth val="0"/>
        </c:ser>
        <c:ser>
          <c:idx val="3"/>
          <c:order val="3"/>
          <c:tx>
            <c:v>Magnitude 6 (Soil-Reverse)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reverse'!$AE$5:$AE$17</c:f>
              <c:numCache>
                <c:formatCode>General</c:formatCode>
                <c:ptCount val="13"/>
                <c:pt idx="0">
                  <c:v>0.42241032005055112</c:v>
                </c:pt>
                <c:pt idx="1">
                  <c:v>0.45698568959892805</c:v>
                </c:pt>
                <c:pt idx="2">
                  <c:v>0.7541691771516108</c:v>
                </c:pt>
                <c:pt idx="3">
                  <c:v>0.7541691771516108</c:v>
                </c:pt>
                <c:pt idx="4">
                  <c:v>0.88345482592312652</c:v>
                </c:pt>
                <c:pt idx="5">
                  <c:v>0.62893619427032399</c:v>
                </c:pt>
                <c:pt idx="6">
                  <c:v>0.51635012995719909</c:v>
                </c:pt>
                <c:pt idx="7">
                  <c:v>0.31047067428968766</c:v>
                </c:pt>
                <c:pt idx="8">
                  <c:v>0.21464322620306012</c:v>
                </c:pt>
                <c:pt idx="9">
                  <c:v>0.17410795782952992</c:v>
                </c:pt>
                <c:pt idx="10">
                  <c:v>0.13307320392930255</c:v>
                </c:pt>
                <c:pt idx="11">
                  <c:v>8.1924139402204707E-2</c:v>
                </c:pt>
                <c:pt idx="12">
                  <c:v>6.3475220551745079E-2</c:v>
                </c:pt>
              </c:numCache>
            </c:numRef>
          </c:yVal>
          <c:smooth val="0"/>
        </c:ser>
        <c:ser>
          <c:idx val="4"/>
          <c:order val="4"/>
          <c:tx>
            <c:v>Magnitude 7 (Soil-Strike)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reverse'!$AF$5:$AF$17</c:f>
              <c:numCache>
                <c:formatCode>General</c:formatCode>
                <c:ptCount val="13"/>
                <c:pt idx="0">
                  <c:v>0.26517618608707805</c:v>
                </c:pt>
                <c:pt idx="1">
                  <c:v>0.28827209242998109</c:v>
                </c:pt>
                <c:pt idx="2">
                  <c:v>0.44562421160208249</c:v>
                </c:pt>
                <c:pt idx="3">
                  <c:v>0.44562421160208249</c:v>
                </c:pt>
                <c:pt idx="4">
                  <c:v>0.51699262452405481</c:v>
                </c:pt>
                <c:pt idx="5">
                  <c:v>0.43212220986579952</c:v>
                </c:pt>
                <c:pt idx="6">
                  <c:v>0.40826701232208962</c:v>
                </c:pt>
                <c:pt idx="7">
                  <c:v>0.36925006878095606</c:v>
                </c:pt>
                <c:pt idx="8">
                  <c:v>0.36603042608423897</c:v>
                </c:pt>
                <c:pt idx="9">
                  <c:v>0.26608391481001537</c:v>
                </c:pt>
                <c:pt idx="10">
                  <c:v>0.21212439333706998</c:v>
                </c:pt>
                <c:pt idx="11">
                  <c:v>0.16110606415270895</c:v>
                </c:pt>
                <c:pt idx="12">
                  <c:v>0.12551748207136806</c:v>
                </c:pt>
              </c:numCache>
            </c:numRef>
          </c:yVal>
          <c:smooth val="0"/>
        </c:ser>
        <c:ser>
          <c:idx val="5"/>
          <c:order val="5"/>
          <c:tx>
            <c:v>Magnitude 7 (Soil-Reverse)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soil reverse'!$A$5:$A$17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soil reverse'!$AG$5:$AG$17</c:f>
              <c:numCache>
                <c:formatCode>General</c:formatCode>
                <c:ptCount val="13"/>
                <c:pt idx="0">
                  <c:v>0.53744561030882299</c:v>
                </c:pt>
                <c:pt idx="1">
                  <c:v>0.60869901706831697</c:v>
                </c:pt>
                <c:pt idx="2">
                  <c:v>0.95844849295046652</c:v>
                </c:pt>
                <c:pt idx="3">
                  <c:v>0.95844849295046652</c:v>
                </c:pt>
                <c:pt idx="4">
                  <c:v>1.0341519315364234</c:v>
                </c:pt>
                <c:pt idx="5">
                  <c:v>0.79342629324050018</c:v>
                </c:pt>
                <c:pt idx="6">
                  <c:v>0.73155046493494336</c:v>
                </c:pt>
                <c:pt idx="7">
                  <c:v>0.64079716971578093</c:v>
                </c:pt>
                <c:pt idx="8">
                  <c:v>0.62953109633032234</c:v>
                </c:pt>
                <c:pt idx="9">
                  <c:v>0.5213370877125596</c:v>
                </c:pt>
                <c:pt idx="10">
                  <c:v>0.44288463470141776</c:v>
                </c:pt>
                <c:pt idx="11">
                  <c:v>0.30486803242438681</c:v>
                </c:pt>
                <c:pt idx="12">
                  <c:v>0.23426327938270616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4208"/>
        <c:axId val="118260096"/>
      </c:scatterChart>
      <c:valAx>
        <c:axId val="118254208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260096"/>
        <c:crosses val="autoZero"/>
        <c:crossBetween val="midCat"/>
      </c:valAx>
      <c:valAx>
        <c:axId val="11826009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25420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53618167867034183"/>
          <c:y val="4.27912757679959E-2"/>
          <c:w val="0.44914610893211748"/>
          <c:h val="0.50074230654054153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59462819636876E-2"/>
          <c:y val="3.6824277562319638E-2"/>
          <c:w val="0.88068950840604387"/>
          <c:h val="0.81375066922604822"/>
        </c:manualLayout>
      </c:layout>
      <c:scatterChart>
        <c:scatterStyle val="lineMarker"/>
        <c:varyColors val="0"/>
        <c:ser>
          <c:idx val="0"/>
          <c:order val="0"/>
          <c:tx>
            <c:v>Magnitude 5 (Rock-Reverse)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'!$N$5:$N$17</c:f>
              <c:numCache>
                <c:formatCode>General</c:formatCode>
                <c:ptCount val="13"/>
                <c:pt idx="0">
                  <c:v>1.5913537348733802</c:v>
                </c:pt>
                <c:pt idx="1">
                  <c:v>1.7700336675166735</c:v>
                </c:pt>
                <c:pt idx="2">
                  <c:v>2.7095048661348442</c:v>
                </c:pt>
                <c:pt idx="3">
                  <c:v>2.7095048661348442</c:v>
                </c:pt>
                <c:pt idx="4">
                  <c:v>2.9173927422333139</c:v>
                </c:pt>
                <c:pt idx="5">
                  <c:v>2.032217667708152</c:v>
                </c:pt>
                <c:pt idx="6">
                  <c:v>1.3691926546876045</c:v>
                </c:pt>
                <c:pt idx="7">
                  <c:v>0.6998652991919504</c:v>
                </c:pt>
                <c:pt idx="8">
                  <c:v>0.34588944448387432</c:v>
                </c:pt>
                <c:pt idx="9">
                  <c:v>0.28484991786091074</c:v>
                </c:pt>
                <c:pt idx="10">
                  <c:v>0.21341730411410348</c:v>
                </c:pt>
                <c:pt idx="11">
                  <c:v>0.11557230253827826</c:v>
                </c:pt>
                <c:pt idx="12">
                  <c:v>7.2483011711837741E-2</c:v>
                </c:pt>
              </c:numCache>
            </c:numRef>
          </c:yVal>
          <c:smooth val="0"/>
        </c:ser>
        <c:ser>
          <c:idx val="1"/>
          <c:order val="1"/>
          <c:tx>
            <c:v>Magnitude 5 (Soil-Reverse)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'!$O$5:$O$17</c:f>
              <c:numCache>
                <c:formatCode>General</c:formatCode>
                <c:ptCount val="13"/>
                <c:pt idx="0">
                  <c:v>1.8848063130212824</c:v>
                </c:pt>
                <c:pt idx="1">
                  <c:v>2.1158336853639135</c:v>
                </c:pt>
                <c:pt idx="2">
                  <c:v>3.7041616861666697</c:v>
                </c:pt>
                <c:pt idx="3">
                  <c:v>3.7041616861666697</c:v>
                </c:pt>
                <c:pt idx="4">
                  <c:v>3.6491767417704253</c:v>
                </c:pt>
                <c:pt idx="5">
                  <c:v>2.3076515007771183</c:v>
                </c:pt>
                <c:pt idx="6">
                  <c:v>1.6060703353543568</c:v>
                </c:pt>
                <c:pt idx="7">
                  <c:v>0.71798349501008829</c:v>
                </c:pt>
                <c:pt idx="8">
                  <c:v>0.36244099070198926</c:v>
                </c:pt>
                <c:pt idx="9">
                  <c:v>0.2982744809021135</c:v>
                </c:pt>
                <c:pt idx="10">
                  <c:v>0.19990774929924632</c:v>
                </c:pt>
                <c:pt idx="11">
                  <c:v>0.10540319264423029</c:v>
                </c:pt>
                <c:pt idx="12">
                  <c:v>7.1587340787067813E-2</c:v>
                </c:pt>
              </c:numCache>
            </c:numRef>
          </c:yVal>
          <c:smooth val="0"/>
        </c:ser>
        <c:ser>
          <c:idx val="2"/>
          <c:order val="2"/>
          <c:tx>
            <c:v>Magnitude 6 (Rock-Reverse)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'!$P$5:$P$17</c:f>
              <c:numCache>
                <c:formatCode>General</c:formatCode>
                <c:ptCount val="13"/>
                <c:pt idx="0">
                  <c:v>2.0247281817212608</c:v>
                </c:pt>
                <c:pt idx="1">
                  <c:v>2.3576619095902522</c:v>
                </c:pt>
                <c:pt idx="2">
                  <c:v>3.4434195062135702</c:v>
                </c:pt>
                <c:pt idx="3">
                  <c:v>3.4434195062135702</c:v>
                </c:pt>
                <c:pt idx="4">
                  <c:v>3.4150329489438418</c:v>
                </c:pt>
                <c:pt idx="5">
                  <c:v>2.5637178235833877</c:v>
                </c:pt>
                <c:pt idx="6">
                  <c:v>1.9398339711955781</c:v>
                </c:pt>
                <c:pt idx="7">
                  <c:v>1.4444897378167172</c:v>
                </c:pt>
                <c:pt idx="8">
                  <c:v>1.0144655624446393</c:v>
                </c:pt>
                <c:pt idx="9">
                  <c:v>0.85293531935036038</c:v>
                </c:pt>
                <c:pt idx="10">
                  <c:v>0.71028007127378634</c:v>
                </c:pt>
                <c:pt idx="11">
                  <c:v>0.43008447491427249</c:v>
                </c:pt>
                <c:pt idx="12">
                  <c:v>0.26750766481083776</c:v>
                </c:pt>
              </c:numCache>
            </c:numRef>
          </c:yVal>
          <c:smooth val="0"/>
        </c:ser>
        <c:ser>
          <c:idx val="3"/>
          <c:order val="3"/>
          <c:tx>
            <c:v>Magnitude 6 (Soil-Reverse)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'!$Q$5:$Q$17</c:f>
              <c:numCache>
                <c:formatCode>General</c:formatCode>
                <c:ptCount val="13"/>
                <c:pt idx="0">
                  <c:v>2.3980969004128938</c:v>
                </c:pt>
                <c:pt idx="1">
                  <c:v>2.8182630525944363</c:v>
                </c:pt>
                <c:pt idx="2">
                  <c:v>4.7074957361159733</c:v>
                </c:pt>
                <c:pt idx="3">
                  <c:v>4.7074957361159733</c:v>
                </c:pt>
                <c:pt idx="4">
                  <c:v>4.2716424940872431</c:v>
                </c:pt>
                <c:pt idx="5">
                  <c:v>2.9111878009766792</c:v>
                </c:pt>
                <c:pt idx="6">
                  <c:v>2.2754356634791408</c:v>
                </c:pt>
                <c:pt idx="7">
                  <c:v>1.4818848593597787</c:v>
                </c:pt>
                <c:pt idx="8">
                  <c:v>1.0630098991142458</c:v>
                </c:pt>
                <c:pt idx="9">
                  <c:v>0.89313292253267318</c:v>
                </c:pt>
                <c:pt idx="10">
                  <c:v>0.6653185457939047</c:v>
                </c:pt>
                <c:pt idx="11">
                  <c:v>0.39224170296051136</c:v>
                </c:pt>
                <c:pt idx="12">
                  <c:v>0.26420207868982082</c:v>
                </c:pt>
              </c:numCache>
            </c:numRef>
          </c:yVal>
          <c:smooth val="0"/>
        </c:ser>
        <c:ser>
          <c:idx val="4"/>
          <c:order val="4"/>
          <c:tx>
            <c:v>Magnitude 7 (Rock-Reverse)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'!$R$5:$R$17</c:f>
              <c:numCache>
                <c:formatCode>General</c:formatCode>
                <c:ptCount val="13"/>
                <c:pt idx="0">
                  <c:v>2.5761237869482696</c:v>
                </c:pt>
                <c:pt idx="1">
                  <c:v>3.1403751137295228</c:v>
                </c:pt>
                <c:pt idx="2">
                  <c:v>4.3761271824864938</c:v>
                </c:pt>
                <c:pt idx="3">
                  <c:v>4.3761271824864938</c:v>
                </c:pt>
                <c:pt idx="4">
                  <c:v>3.9975591470911356</c:v>
                </c:pt>
                <c:pt idx="5">
                  <c:v>3.2342249471590776</c:v>
                </c:pt>
                <c:pt idx="6">
                  <c:v>2.748302675245482</c:v>
                </c:pt>
                <c:pt idx="7">
                  <c:v>2.9813602775661177</c:v>
                </c:pt>
                <c:pt idx="8">
                  <c:v>2.975344850207184</c:v>
                </c:pt>
                <c:pt idx="9">
                  <c:v>2.5539718054281848</c:v>
                </c:pt>
                <c:pt idx="10">
                  <c:v>2.3639028791168935</c:v>
                </c:pt>
                <c:pt idx="11">
                  <c:v>1.6004929511638082</c:v>
                </c:pt>
                <c:pt idx="12">
                  <c:v>0.98727065891027865</c:v>
                </c:pt>
              </c:numCache>
            </c:numRef>
          </c:yVal>
          <c:smooth val="0"/>
        </c:ser>
        <c:ser>
          <c:idx val="5"/>
          <c:order val="5"/>
          <c:tx>
            <c:v>Magnitude 7 (Soil-Reverse)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'!$S$5:$S$17</c:f>
              <c:numCache>
                <c:formatCode>General</c:formatCode>
                <c:ptCount val="13"/>
                <c:pt idx="0">
                  <c:v>3.0511722631868081</c:v>
                </c:pt>
                <c:pt idx="1">
                  <c:v>3.7538898678857269</c:v>
                </c:pt>
                <c:pt idx="2">
                  <c:v>5.9825995685634794</c:v>
                </c:pt>
                <c:pt idx="3">
                  <c:v>5.9825995685634794</c:v>
                </c:pt>
                <c:pt idx="4">
                  <c:v>5.0002866094228304</c:v>
                </c:pt>
                <c:pt idx="5">
                  <c:v>3.6725711875044449</c:v>
                </c:pt>
                <c:pt idx="6">
                  <c:v>3.2237737941224056</c:v>
                </c:pt>
                <c:pt idx="7">
                  <c:v>3.0585420858022565</c:v>
                </c:pt>
                <c:pt idx="8">
                  <c:v>3.1177214349466191</c:v>
                </c:pt>
                <c:pt idx="9">
                  <c:v>2.6743367883809497</c:v>
                </c:pt>
                <c:pt idx="10">
                  <c:v>2.2142651744565711</c:v>
                </c:pt>
                <c:pt idx="11">
                  <c:v>1.4596669197741217</c:v>
                </c:pt>
                <c:pt idx="12">
                  <c:v>0.97507097786529295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2592"/>
        <c:axId val="118304128"/>
      </c:scatterChart>
      <c:valAx>
        <c:axId val="118302592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304128"/>
        <c:crosses val="autoZero"/>
        <c:crossBetween val="midCat"/>
      </c:valAx>
      <c:valAx>
        <c:axId val="11830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30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66227230131094"/>
          <c:y val="2.954858254658467E-2"/>
          <c:w val="0.35278248824871289"/>
          <c:h val="0.4394609629020253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1247372527937"/>
          <c:y val="3.6824277562319638E-2"/>
          <c:w val="0.85462976445156302"/>
          <c:h val="0.82701766756767348"/>
        </c:manualLayout>
      </c:layout>
      <c:scatterChart>
        <c:scatterStyle val="lineMarker"/>
        <c:varyColors val="0"/>
        <c:ser>
          <c:idx val="0"/>
          <c:order val="0"/>
          <c:tx>
            <c:v>Magnitude 5 (Rock-reverse)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'!$U$5:$U$17</c:f>
              <c:numCache>
                <c:formatCode>General</c:formatCode>
                <c:ptCount val="13"/>
                <c:pt idx="0">
                  <c:v>0.54549775039605963</c:v>
                </c:pt>
                <c:pt idx="1">
                  <c:v>0.57655954691150313</c:v>
                </c:pt>
                <c:pt idx="2">
                  <c:v>0.87603283604719984</c:v>
                </c:pt>
                <c:pt idx="3">
                  <c:v>0.87603283604719984</c:v>
                </c:pt>
                <c:pt idx="4">
                  <c:v>1.1041021988832669</c:v>
                </c:pt>
                <c:pt idx="5">
                  <c:v>0.79007198245539501</c:v>
                </c:pt>
                <c:pt idx="6">
                  <c:v>0.54868189996173466</c:v>
                </c:pt>
                <c:pt idx="7">
                  <c:v>0.26698809659786277</c:v>
                </c:pt>
                <c:pt idx="8">
                  <c:v>0.12898329808190004</c:v>
                </c:pt>
                <c:pt idx="9">
                  <c:v>0.10394239973150118</c:v>
                </c:pt>
                <c:pt idx="10">
                  <c:v>7.9119989269581636E-2</c:v>
                </c:pt>
                <c:pt idx="11">
                  <c:v>4.4004801810188066E-2</c:v>
                </c:pt>
                <c:pt idx="12">
                  <c:v>3.0086796565075628E-2</c:v>
                </c:pt>
              </c:numCache>
            </c:numRef>
          </c:yVal>
          <c:smooth val="0"/>
        </c:ser>
        <c:ser>
          <c:idx val="1"/>
          <c:order val="1"/>
          <c:tx>
            <c:v>Magnitude 5 (Soil-Reverse)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'!$V$5:$V$17</c:f>
              <c:numCache>
                <c:formatCode>General</c:formatCode>
                <c:ptCount val="13"/>
                <c:pt idx="0">
                  <c:v>0.64608991775622326</c:v>
                </c:pt>
                <c:pt idx="1">
                  <c:v>0.6891982527569761</c:v>
                </c:pt>
                <c:pt idx="2">
                  <c:v>1.1976237089173298</c:v>
                </c:pt>
                <c:pt idx="3">
                  <c:v>1.1976237089173298</c:v>
                </c:pt>
                <c:pt idx="4">
                  <c:v>1.3810495948577992</c:v>
                </c:pt>
                <c:pt idx="5">
                  <c:v>0.897153304493846</c:v>
                </c:pt>
                <c:pt idx="6">
                  <c:v>0.64360681461256353</c:v>
                </c:pt>
                <c:pt idx="7">
                  <c:v>0.27389991608778047</c:v>
                </c:pt>
                <c:pt idx="8">
                  <c:v>0.13515542346361861</c:v>
                </c:pt>
                <c:pt idx="9">
                  <c:v>0.10884105411177308</c:v>
                </c:pt>
                <c:pt idx="10">
                  <c:v>7.4111605172400591E-2</c:v>
                </c:pt>
                <c:pt idx="11">
                  <c:v>4.013285623460007E-2</c:v>
                </c:pt>
                <c:pt idx="12">
                  <c:v>2.9715014705211148E-2</c:v>
                </c:pt>
              </c:numCache>
            </c:numRef>
          </c:yVal>
          <c:smooth val="0"/>
        </c:ser>
        <c:ser>
          <c:idx val="2"/>
          <c:order val="2"/>
          <c:tx>
            <c:v>Magnitude 6 (Rock-Reverse)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'!$W$5:$W$17</c:f>
              <c:numCache>
                <c:formatCode>General</c:formatCode>
                <c:ptCount val="13"/>
                <c:pt idx="0">
                  <c:v>0.69405352442292345</c:v>
                </c:pt>
                <c:pt idx="1">
                  <c:v>0.76796984560806958</c:v>
                </c:pt>
                <c:pt idx="2">
                  <c:v>1.1133209589070352</c:v>
                </c:pt>
                <c:pt idx="3">
                  <c:v>1.1133209589070352</c:v>
                </c:pt>
                <c:pt idx="4">
                  <c:v>1.2924366793691566</c:v>
                </c:pt>
                <c:pt idx="5">
                  <c:v>0.99670505552638677</c:v>
                </c:pt>
                <c:pt idx="6">
                  <c:v>0.77735721505805888</c:v>
                </c:pt>
                <c:pt idx="7">
                  <c:v>0.5510511324109193</c:v>
                </c:pt>
                <c:pt idx="8">
                  <c:v>0.37829750552194019</c:v>
                </c:pt>
                <c:pt idx="9">
                  <c:v>0.31123808837579042</c:v>
                </c:pt>
                <c:pt idx="10">
                  <c:v>0.26332143895667309</c:v>
                </c:pt>
                <c:pt idx="11">
                  <c:v>0.16375707383672683</c:v>
                </c:pt>
                <c:pt idx="12">
                  <c:v>0.11103910420774729</c:v>
                </c:pt>
              </c:numCache>
            </c:numRef>
          </c:yVal>
          <c:smooth val="0"/>
        </c:ser>
        <c:ser>
          <c:idx val="3"/>
          <c:order val="3"/>
          <c:tx>
            <c:v>Magnitude 6 (Soil-Reverse)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'!$X$5:$X$17</c:f>
              <c:numCache>
                <c:formatCode>General</c:formatCode>
                <c:ptCount val="13"/>
                <c:pt idx="0">
                  <c:v>0.82204002525628506</c:v>
                </c:pt>
                <c:pt idx="1">
                  <c:v>0.91800314225716351</c:v>
                </c:pt>
                <c:pt idx="2">
                  <c:v>1.5220200900663527</c:v>
                </c:pt>
                <c:pt idx="3">
                  <c:v>1.5220200900663527</c:v>
                </c:pt>
                <c:pt idx="4">
                  <c:v>1.6166249412667342</c:v>
                </c:pt>
                <c:pt idx="5">
                  <c:v>1.1317921075902773</c:v>
                </c:pt>
                <c:pt idx="6">
                  <c:v>0.91184418701346404</c:v>
                </c:pt>
                <c:pt idx="7">
                  <c:v>0.56531680944099227</c:v>
                </c:pt>
                <c:pt idx="8">
                  <c:v>0.39639984644820647</c:v>
                </c:pt>
                <c:pt idx="9">
                  <c:v>0.32590628757907897</c:v>
                </c:pt>
                <c:pt idx="10">
                  <c:v>0.24665289641145238</c:v>
                </c:pt>
                <c:pt idx="11">
                  <c:v>0.14934822636030087</c:v>
                </c:pt>
                <c:pt idx="12">
                  <c:v>0.1096669965262016</c:v>
                </c:pt>
              </c:numCache>
            </c:numRef>
          </c:yVal>
          <c:smooth val="0"/>
        </c:ser>
        <c:ser>
          <c:idx val="4"/>
          <c:order val="4"/>
          <c:tx>
            <c:v>Magnitude 7 (Rock-Reverse)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'!$Y$5:$Y$17</c:f>
              <c:numCache>
                <c:formatCode>General</c:formatCode>
                <c:ptCount val="13"/>
                <c:pt idx="0">
                  <c:v>0.8830655936053543</c:v>
                </c:pt>
                <c:pt idx="1">
                  <c:v>1.0229258832371886</c:v>
                </c:pt>
                <c:pt idx="2">
                  <c:v>1.414882532411033</c:v>
                </c:pt>
                <c:pt idx="3">
                  <c:v>1.414882532411033</c:v>
                </c:pt>
                <c:pt idx="4">
                  <c:v>1.5128966973059876</c:v>
                </c:pt>
                <c:pt idx="5">
                  <c:v>1.2573803270741131</c:v>
                </c:pt>
                <c:pt idx="6">
                  <c:v>1.101338024536556</c:v>
                </c:pt>
                <c:pt idx="7">
                  <c:v>1.1373441527946651</c:v>
                </c:pt>
                <c:pt idx="8">
                  <c:v>1.1095157653144607</c:v>
                </c:pt>
                <c:pt idx="9">
                  <c:v>0.93195027155466637</c:v>
                </c:pt>
                <c:pt idx="10">
                  <c:v>0.87636741175432131</c:v>
                </c:pt>
                <c:pt idx="11">
                  <c:v>0.60939665964723466</c:v>
                </c:pt>
                <c:pt idx="12">
                  <c:v>0.40980377012191083</c:v>
                </c:pt>
              </c:numCache>
            </c:numRef>
          </c:yVal>
          <c:smooth val="0"/>
        </c:ser>
        <c:ser>
          <c:idx val="5"/>
          <c:order val="5"/>
          <c:tx>
            <c:v>Magnitude 7 (Soil-Reverse)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'!$Z$5:$Z$17</c:f>
              <c:numCache>
                <c:formatCode>General</c:formatCode>
                <c:ptCount val="13"/>
                <c:pt idx="0">
                  <c:v>1.0459067454111266</c:v>
                </c:pt>
                <c:pt idx="1">
                  <c:v>1.2227682902893084</c:v>
                </c:pt>
                <c:pt idx="2">
                  <c:v>1.934284648272188</c:v>
                </c:pt>
                <c:pt idx="3">
                  <c:v>1.934284648272188</c:v>
                </c:pt>
                <c:pt idx="4">
                  <c:v>1.8923840320120953</c:v>
                </c:pt>
                <c:pt idx="5">
                  <c:v>1.427797644379549</c:v>
                </c:pt>
                <c:pt idx="6">
                  <c:v>1.2918754160345007</c:v>
                </c:pt>
                <c:pt idx="7">
                  <c:v>1.1667878530277527</c:v>
                </c:pt>
                <c:pt idx="8">
                  <c:v>1.1626084565260468</c:v>
                </c:pt>
                <c:pt idx="9">
                  <c:v>0.97587173470867938</c:v>
                </c:pt>
                <c:pt idx="10">
                  <c:v>0.82089237126407288</c:v>
                </c:pt>
                <c:pt idx="11">
                  <c:v>0.55577635906556211</c:v>
                </c:pt>
                <c:pt idx="12">
                  <c:v>0.40473983426865839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2896"/>
        <c:axId val="118354688"/>
      </c:scatterChart>
      <c:valAx>
        <c:axId val="118352896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354688"/>
        <c:crosses val="autoZero"/>
        <c:crossBetween val="midCat"/>
      </c:valAx>
      <c:valAx>
        <c:axId val="118354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352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76563882573005"/>
          <c:y val="2.9548582546584663E-2"/>
          <c:w val="0.40019832513823395"/>
          <c:h val="0.39965996787714969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15100263960604"/>
          <c:y val="3.6824277562319638E-2"/>
          <c:w val="0.86603794013657254"/>
          <c:h val="0.82038416839686079"/>
        </c:manualLayout>
      </c:layout>
      <c:scatterChart>
        <c:scatterStyle val="lineMarker"/>
        <c:varyColors val="0"/>
        <c:ser>
          <c:idx val="0"/>
          <c:order val="0"/>
          <c:tx>
            <c:v>Magnitude 5 (Rock-Reverse)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'!$AB$5:$AB$17</c:f>
              <c:numCache>
                <c:formatCode>General</c:formatCode>
                <c:ptCount val="13"/>
                <c:pt idx="0">
                  <c:v>0.28030737221075902</c:v>
                </c:pt>
                <c:pt idx="1">
                  <c:v>0.28701368221067519</c:v>
                </c:pt>
                <c:pt idx="2">
                  <c:v>0.43407900291953855</c:v>
                </c:pt>
                <c:pt idx="3">
                  <c:v>0.43407900291953855</c:v>
                </c:pt>
                <c:pt idx="4">
                  <c:v>0.60337088153016327</c:v>
                </c:pt>
                <c:pt idx="5">
                  <c:v>0.43904252601926785</c:v>
                </c:pt>
                <c:pt idx="6">
                  <c:v>0.31070217300866698</c:v>
                </c:pt>
                <c:pt idx="7">
                  <c:v>0.14662924044311645</c:v>
                </c:pt>
                <c:pt idx="8">
                  <c:v>6.9842083630139259E-2</c:v>
                </c:pt>
                <c:pt idx="9">
                  <c:v>5.5528842611731417E-2</c:v>
                </c:pt>
                <c:pt idx="10">
                  <c:v>4.2686506504232578E-2</c:v>
                </c:pt>
                <c:pt idx="11">
                  <c:v>2.4138589427684806E-2</c:v>
                </c:pt>
                <c:pt idx="12">
                  <c:v>1.7414227690710767E-2</c:v>
                </c:pt>
              </c:numCache>
            </c:numRef>
          </c:yVal>
          <c:smooth val="0"/>
        </c:ser>
        <c:ser>
          <c:idx val="1"/>
          <c:order val="1"/>
          <c:tx>
            <c:v>Magnitude 5 (Soil-Reverse)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'!$AC$5:$AC$17</c:f>
              <c:numCache>
                <c:formatCode>General</c:formatCode>
                <c:ptCount val="13"/>
                <c:pt idx="0">
                  <c:v>0.33199727574792309</c:v>
                </c:pt>
                <c:pt idx="1">
                  <c:v>0.34308568708394888</c:v>
                </c:pt>
                <c:pt idx="2">
                  <c:v>0.59342901778127466</c:v>
                </c:pt>
                <c:pt idx="3">
                  <c:v>0.59342901778127466</c:v>
                </c:pt>
                <c:pt idx="4">
                  <c:v>0.75471737338177847</c:v>
                </c:pt>
                <c:pt idx="5">
                  <c:v>0.49854755234754738</c:v>
                </c:pt>
                <c:pt idx="6">
                  <c:v>0.36445531714688562</c:v>
                </c:pt>
                <c:pt idx="7">
                  <c:v>0.15042519559917367</c:v>
                </c:pt>
                <c:pt idx="8">
                  <c:v>7.318417600563408E-2</c:v>
                </c:pt>
                <c:pt idx="9">
                  <c:v>5.8145836338969241E-2</c:v>
                </c:pt>
                <c:pt idx="10">
                  <c:v>3.9984402746210367E-2</c:v>
                </c:pt>
                <c:pt idx="11">
                  <c:v>2.2014655204810503E-2</c:v>
                </c:pt>
                <c:pt idx="12">
                  <c:v>1.7199040475782371E-2</c:v>
                </c:pt>
              </c:numCache>
            </c:numRef>
          </c:yVal>
          <c:smooth val="0"/>
        </c:ser>
        <c:ser>
          <c:idx val="2"/>
          <c:order val="2"/>
          <c:tx>
            <c:v>Magnitude 6 (Rock-Reverse)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'!$AD$5:$AD$17</c:f>
              <c:numCache>
                <c:formatCode>General</c:formatCode>
                <c:ptCount val="13"/>
                <c:pt idx="0">
                  <c:v>0.35664366986546392</c:v>
                </c:pt>
                <c:pt idx="1">
                  <c:v>0.38229850567120693</c:v>
                </c:pt>
                <c:pt idx="2">
                  <c:v>0.55165654971607958</c:v>
                </c:pt>
                <c:pt idx="3">
                  <c:v>0.55165654971607958</c:v>
                </c:pt>
                <c:pt idx="4">
                  <c:v>0.70629209808804372</c:v>
                </c:pt>
                <c:pt idx="5">
                  <c:v>0.5538684005911888</c:v>
                </c:pt>
                <c:pt idx="6">
                  <c:v>0.44019417432823776</c:v>
                </c:pt>
                <c:pt idx="7">
                  <c:v>0.30263599771054034</c:v>
                </c:pt>
                <c:pt idx="8">
                  <c:v>0.20484114153260308</c:v>
                </c:pt>
                <c:pt idx="9">
                  <c:v>0.16627180889453388</c:v>
                </c:pt>
                <c:pt idx="10">
                  <c:v>0.14206615067185469</c:v>
                </c:pt>
                <c:pt idx="11">
                  <c:v>8.9828032592312229E-2</c:v>
                </c:pt>
                <c:pt idx="12">
                  <c:v>6.4269396014424468E-2</c:v>
                </c:pt>
              </c:numCache>
            </c:numRef>
          </c:yVal>
          <c:smooth val="0"/>
        </c:ser>
        <c:ser>
          <c:idx val="3"/>
          <c:order val="3"/>
          <c:tx>
            <c:v>Magnitude 6 (Soil-Reverse)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'!$AE$5:$AE$17</c:f>
              <c:numCache>
                <c:formatCode>General</c:formatCode>
                <c:ptCount val="13"/>
                <c:pt idx="0">
                  <c:v>0.42241032005055112</c:v>
                </c:pt>
                <c:pt idx="1">
                  <c:v>0.45698568959892805</c:v>
                </c:pt>
                <c:pt idx="2">
                  <c:v>0.7541691771516108</c:v>
                </c:pt>
                <c:pt idx="3">
                  <c:v>0.7541691771516108</c:v>
                </c:pt>
                <c:pt idx="4">
                  <c:v>0.88345482592312652</c:v>
                </c:pt>
                <c:pt idx="5">
                  <c:v>0.62893619427032399</c:v>
                </c:pt>
                <c:pt idx="6">
                  <c:v>0.51635012995719909</c:v>
                </c:pt>
                <c:pt idx="7">
                  <c:v>0.31047067428968766</c:v>
                </c:pt>
                <c:pt idx="8">
                  <c:v>0.21464322620306012</c:v>
                </c:pt>
                <c:pt idx="9">
                  <c:v>0.17410795782952992</c:v>
                </c:pt>
                <c:pt idx="10">
                  <c:v>0.13307320392930255</c:v>
                </c:pt>
                <c:pt idx="11">
                  <c:v>8.1924139402204707E-2</c:v>
                </c:pt>
                <c:pt idx="12">
                  <c:v>6.3475220551745079E-2</c:v>
                </c:pt>
              </c:numCache>
            </c:numRef>
          </c:yVal>
          <c:smooth val="0"/>
        </c:ser>
        <c:ser>
          <c:idx val="4"/>
          <c:order val="4"/>
          <c:tx>
            <c:v>Magnitude 7 (Rock-Reverse)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'!$AF$5:$AF$17</c:f>
              <c:numCache>
                <c:formatCode>General</c:formatCode>
                <c:ptCount val="13"/>
                <c:pt idx="0">
                  <c:v>0.45376868347033772</c:v>
                </c:pt>
                <c:pt idx="1">
                  <c:v>0.50921665584973264</c:v>
                </c:pt>
                <c:pt idx="2">
                  <c:v>0.70108193853610523</c:v>
                </c:pt>
                <c:pt idx="3">
                  <c:v>0.70108193853610523</c:v>
                </c:pt>
                <c:pt idx="4">
                  <c:v>0.82676931070408799</c:v>
                </c:pt>
                <c:pt idx="5">
                  <c:v>0.69872549239109183</c:v>
                </c:pt>
                <c:pt idx="6">
                  <c:v>0.62365483072148897</c:v>
                </c:pt>
                <c:pt idx="7">
                  <c:v>0.62462675816550428</c:v>
                </c:pt>
                <c:pt idx="8">
                  <c:v>0.6007823805284187</c:v>
                </c:pt>
                <c:pt idx="9">
                  <c:v>0.49787305358350142</c:v>
                </c:pt>
                <c:pt idx="10">
                  <c:v>0.47281431111531441</c:v>
                </c:pt>
                <c:pt idx="11">
                  <c:v>0.33428115025441374</c:v>
                </c:pt>
                <c:pt idx="12">
                  <c:v>0.23719428374433549</c:v>
                </c:pt>
              </c:numCache>
            </c:numRef>
          </c:yVal>
          <c:smooth val="0"/>
        </c:ser>
        <c:ser>
          <c:idx val="5"/>
          <c:order val="5"/>
          <c:tx>
            <c:v>Magnitude 7 (Soil-Reverse)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'Rock-reverse Soil-reverse 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'Rock-reverse Soil-reverse '!$AG$5:$AG$17</c:f>
              <c:numCache>
                <c:formatCode>General</c:formatCode>
                <c:ptCount val="13"/>
                <c:pt idx="0">
                  <c:v>0.53744561030882299</c:v>
                </c:pt>
                <c:pt idx="1">
                  <c:v>0.60869901706831697</c:v>
                </c:pt>
                <c:pt idx="2">
                  <c:v>0.95844849295046652</c:v>
                </c:pt>
                <c:pt idx="3">
                  <c:v>0.95844849295046652</c:v>
                </c:pt>
                <c:pt idx="4">
                  <c:v>1.0341519315364234</c:v>
                </c:pt>
                <c:pt idx="5">
                  <c:v>0.79342629324050018</c:v>
                </c:pt>
                <c:pt idx="6">
                  <c:v>0.73155046493494336</c:v>
                </c:pt>
                <c:pt idx="7">
                  <c:v>0.64079716971578093</c:v>
                </c:pt>
                <c:pt idx="8">
                  <c:v>0.62953109633032234</c:v>
                </c:pt>
                <c:pt idx="9">
                  <c:v>0.5213370877125596</c:v>
                </c:pt>
                <c:pt idx="10">
                  <c:v>0.44288463470141776</c:v>
                </c:pt>
                <c:pt idx="11">
                  <c:v>0.30486803242438681</c:v>
                </c:pt>
                <c:pt idx="12">
                  <c:v>0.23426327938270616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8976"/>
        <c:axId val="113760512"/>
      </c:scatterChart>
      <c:valAx>
        <c:axId val="113758976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crossAx val="113760512"/>
        <c:crosses val="autoZero"/>
        <c:crossBetween val="midCat"/>
      </c:valAx>
      <c:valAx>
        <c:axId val="113760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crossAx val="11375897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55048920449666416"/>
          <c:y val="2.2915083375772066E-2"/>
          <c:w val="0.41726802641846156"/>
          <c:h val="0.51574620336637023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64468737282667E-2"/>
          <c:y val="3.6824277562319638E-2"/>
          <c:w val="0.86881658284890773"/>
          <c:h val="0.81043391964064193"/>
        </c:manualLayout>
      </c:layout>
      <c:scatterChart>
        <c:scatterStyle val="lineMarker"/>
        <c:varyColors val="0"/>
        <c:ser>
          <c:idx val="0"/>
          <c:order val="0"/>
          <c:tx>
            <c:v>Magnitude 5 (Soil-Strike)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Strike'!$N$5:$N$17</c:f>
              <c:numCache>
                <c:formatCode>General</c:formatCode>
                <c:ptCount val="13"/>
                <c:pt idx="0">
                  <c:v>0.92996526534589485</c:v>
                </c:pt>
                <c:pt idx="1">
                  <c:v>1.0020318525423835</c:v>
                </c:pt>
                <c:pt idx="2">
                  <c:v>1.7222251828716377</c:v>
                </c:pt>
                <c:pt idx="3">
                  <c:v>1.7222251828716377</c:v>
                </c:pt>
                <c:pt idx="4">
                  <c:v>1.8242942874719994</c:v>
                </c:pt>
                <c:pt idx="5">
                  <c:v>1.256811722287698</c:v>
                </c:pt>
                <c:pt idx="6">
                  <c:v>0.89632304102570892</c:v>
                </c:pt>
                <c:pt idx="7">
                  <c:v>0.41372756848107739</c:v>
                </c:pt>
                <c:pt idx="8">
                  <c:v>0.21073530923313158</c:v>
                </c:pt>
                <c:pt idx="9">
                  <c:v>0.15223555629734556</c:v>
                </c:pt>
                <c:pt idx="10">
                  <c:v>9.574798202712613E-2</c:v>
                </c:pt>
                <c:pt idx="11">
                  <c:v>5.5699816674788107E-2</c:v>
                </c:pt>
                <c:pt idx="12">
                  <c:v>3.8356257913979445E-2</c:v>
                </c:pt>
              </c:numCache>
            </c:numRef>
          </c:yVal>
          <c:smooth val="0"/>
        </c:ser>
        <c:ser>
          <c:idx val="1"/>
          <c:order val="1"/>
          <c:tx>
            <c:v>Magnitude 5 (Rock-Strike)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Strike'!$O$5:$O$17</c:f>
              <c:numCache>
                <c:formatCode>General</c:formatCode>
                <c:ptCount val="13"/>
                <c:pt idx="0">
                  <c:v>0.78517547829010992</c:v>
                </c:pt>
                <c:pt idx="1">
                  <c:v>0.83826537368841703</c:v>
                </c:pt>
                <c:pt idx="2">
                  <c:v>1.259766151946724</c:v>
                </c:pt>
                <c:pt idx="3">
                  <c:v>1.259766151946724</c:v>
                </c:pt>
                <c:pt idx="4">
                  <c:v>1.4584612614258876</c:v>
                </c:pt>
                <c:pt idx="5">
                  <c:v>1.1068027326291057</c:v>
                </c:pt>
                <c:pt idx="6">
                  <c:v>0.76412526710972728</c:v>
                </c:pt>
                <c:pt idx="7">
                  <c:v>0.40328722110095144</c:v>
                </c:pt>
                <c:pt idx="8">
                  <c:v>0.20111168690552111</c:v>
                </c:pt>
                <c:pt idx="9">
                  <c:v>0.14538382759281393</c:v>
                </c:pt>
                <c:pt idx="10">
                  <c:v>0.10221852964792469</c:v>
                </c:pt>
                <c:pt idx="11">
                  <c:v>6.1073634513077762E-2</c:v>
                </c:pt>
                <c:pt idx="12">
                  <c:v>3.8836155401703043E-2</c:v>
                </c:pt>
              </c:numCache>
            </c:numRef>
          </c:yVal>
          <c:smooth val="0"/>
        </c:ser>
        <c:ser>
          <c:idx val="2"/>
          <c:order val="2"/>
          <c:tx>
            <c:v>Magnitude 6 (Soil-Strike)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Strike'!$P$5:$P$17</c:f>
              <c:numCache>
                <c:formatCode>General</c:formatCode>
                <c:ptCount val="13"/>
                <c:pt idx="0">
                  <c:v>1.1832233396665532</c:v>
                </c:pt>
                <c:pt idx="1">
                  <c:v>1.3346934435715074</c:v>
                </c:pt>
                <c:pt idx="2">
                  <c:v>2.1887186337672717</c:v>
                </c:pt>
                <c:pt idx="3">
                  <c:v>2.1887186337672717</c:v>
                </c:pt>
                <c:pt idx="4">
                  <c:v>2.1354769997534562</c:v>
                </c:pt>
                <c:pt idx="5">
                  <c:v>1.5855145167354361</c:v>
                </c:pt>
                <c:pt idx="6">
                  <c:v>1.2698854892292017</c:v>
                </c:pt>
                <c:pt idx="7">
                  <c:v>0.85391464273594475</c:v>
                </c:pt>
                <c:pt idx="8">
                  <c:v>0.61806949421985202</c:v>
                </c:pt>
                <c:pt idx="9">
                  <c:v>0.45584384858541249</c:v>
                </c:pt>
                <c:pt idx="10">
                  <c:v>0.31866152456966651</c:v>
                </c:pt>
                <c:pt idx="11">
                  <c:v>0.2072782654776929</c:v>
                </c:pt>
                <c:pt idx="12">
                  <c:v>0.14155859067008283</c:v>
                </c:pt>
              </c:numCache>
            </c:numRef>
          </c:yVal>
          <c:smooth val="0"/>
        </c:ser>
        <c:ser>
          <c:idx val="3"/>
          <c:order val="3"/>
          <c:tx>
            <c:v>Magnitude 6 (Rock-Strike)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Strike'!$Q$5:$Q$17</c:f>
              <c:numCache>
                <c:formatCode>General</c:formatCode>
                <c:ptCount val="13"/>
                <c:pt idx="0">
                  <c:v>0.99900285125289823</c:v>
                </c:pt>
                <c:pt idx="1">
                  <c:v>1.1165586157727718</c:v>
                </c:pt>
                <c:pt idx="2">
                  <c:v>1.600994851531325</c:v>
                </c:pt>
                <c:pt idx="3">
                  <c:v>1.600994851531325</c:v>
                </c:pt>
                <c:pt idx="4">
                  <c:v>1.7072412604669738</c:v>
                </c:pt>
                <c:pt idx="5">
                  <c:v>1.3962726227216011</c:v>
                </c:pt>
                <c:pt idx="6">
                  <c:v>1.0825913696758334</c:v>
                </c:pt>
                <c:pt idx="7">
                  <c:v>0.8323662466842392</c:v>
                </c:pt>
                <c:pt idx="8">
                  <c:v>0.58984419393090592</c:v>
                </c:pt>
                <c:pt idx="9">
                  <c:v>0.43532749578254692</c:v>
                </c:pt>
                <c:pt idx="10">
                  <c:v>0.34019633424388113</c:v>
                </c:pt>
                <c:pt idx="11">
                  <c:v>0.22727609863066886</c:v>
                </c:pt>
                <c:pt idx="12">
                  <c:v>0.1433297126648462</c:v>
                </c:pt>
              </c:numCache>
            </c:numRef>
          </c:yVal>
          <c:smooth val="0"/>
        </c:ser>
        <c:ser>
          <c:idx val="4"/>
          <c:order val="4"/>
          <c:tx>
            <c:v>Magnitude 7 (Soil-Strike)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Strike'!$R$5:$R$17</c:f>
              <c:numCache>
                <c:formatCode>General</c:formatCode>
                <c:ptCount val="13"/>
                <c:pt idx="0">
                  <c:v>1.5054513579181308</c:v>
                </c:pt>
                <c:pt idx="1">
                  <c:v>1.7777943722975817</c:v>
                </c:pt>
                <c:pt idx="2">
                  <c:v>2.7815696259953748</c:v>
                </c:pt>
                <c:pt idx="3">
                  <c:v>2.7815696259953748</c:v>
                </c:pt>
                <c:pt idx="4">
                  <c:v>2.4997403367388551</c:v>
                </c:pt>
                <c:pt idx="5">
                  <c:v>2.0001852610055102</c:v>
                </c:pt>
                <c:pt idx="6">
                  <c:v>1.7991383485015588</c:v>
                </c:pt>
                <c:pt idx="7">
                  <c:v>1.7624404865159613</c:v>
                </c:pt>
                <c:pt idx="8">
                  <c:v>1.8127474749026298</c:v>
                </c:pt>
                <c:pt idx="9">
                  <c:v>1.3649479750137938</c:v>
                </c:pt>
                <c:pt idx="10">
                  <c:v>1.0605462913285799</c:v>
                </c:pt>
                <c:pt idx="11">
                  <c:v>0.77135405292793768</c:v>
                </c:pt>
                <c:pt idx="12">
                  <c:v>0.52243977077848947</c:v>
                </c:pt>
              </c:numCache>
            </c:numRef>
          </c:yVal>
          <c:smooth val="0"/>
        </c:ser>
        <c:ser>
          <c:idx val="5"/>
          <c:order val="5"/>
          <c:tx>
            <c:v>Magnitude 7 (Rock-Strike)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Strike'!$S$5:$S$17</c:f>
              <c:numCache>
                <c:formatCode>General</c:formatCode>
                <c:ptCount val="13"/>
                <c:pt idx="0">
                  <c:v>1.2710619783806762</c:v>
                </c:pt>
                <c:pt idx="1">
                  <c:v>1.4872416081924531</c:v>
                </c:pt>
                <c:pt idx="2">
                  <c:v>2.0346510427105127</c:v>
                </c:pt>
                <c:pt idx="3">
                  <c:v>2.0346510427105127</c:v>
                </c:pt>
                <c:pt idx="4">
                  <c:v>1.9984574143514016</c:v>
                </c:pt>
                <c:pt idx="5">
                  <c:v>1.7614496056861204</c:v>
                </c:pt>
                <c:pt idx="6">
                  <c:v>1.5337852628923718</c:v>
                </c:pt>
                <c:pt idx="7">
                  <c:v>1.717965589705051</c:v>
                </c:pt>
                <c:pt idx="8">
                  <c:v>1.7299649685572258</c:v>
                </c:pt>
                <c:pt idx="9">
                  <c:v>1.3035151964431453</c:v>
                </c:pt>
                <c:pt idx="10">
                  <c:v>1.1322168909257462</c:v>
                </c:pt>
                <c:pt idx="11">
                  <c:v>0.84577290054216003</c:v>
                </c:pt>
                <c:pt idx="12">
                  <c:v>0.52897631910512155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6720"/>
        <c:axId val="113824896"/>
      </c:scatterChart>
      <c:valAx>
        <c:axId val="113806720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3824896"/>
        <c:crosses val="autoZero"/>
        <c:crossBetween val="midCat"/>
      </c:valAx>
      <c:valAx>
        <c:axId val="113824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crossAx val="11380672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434242448001255"/>
          <c:y val="4.613233047361618E-2"/>
          <c:w val="0.35467912172429372"/>
          <c:h val="0.35985897285227408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96126873029758"/>
          <c:y val="3.6824277562319638E-2"/>
          <c:w val="0.84921301503978652"/>
          <c:h val="0.81043391964064193"/>
        </c:manualLayout>
      </c:layout>
      <c:scatterChart>
        <c:scatterStyle val="lineMarker"/>
        <c:varyColors val="0"/>
        <c:ser>
          <c:idx val="0"/>
          <c:order val="0"/>
          <c:tx>
            <c:v>Magnitude 5 (Soil-Strike)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Strike'!$U$5:$U$17</c:f>
              <c:numCache>
                <c:formatCode>General</c:formatCode>
                <c:ptCount val="13"/>
                <c:pt idx="0">
                  <c:v>0.31878139289566837</c:v>
                </c:pt>
                <c:pt idx="1">
                  <c:v>0.32639550393596595</c:v>
                </c:pt>
                <c:pt idx="2">
                  <c:v>0.55682712739142326</c:v>
                </c:pt>
                <c:pt idx="3">
                  <c:v>0.55682712739142326</c:v>
                </c:pt>
                <c:pt idx="4">
                  <c:v>0.6904135000576257</c:v>
                </c:pt>
                <c:pt idx="5">
                  <c:v>0.48861484907807717</c:v>
                </c:pt>
                <c:pt idx="6">
                  <c:v>0.35918701977091322</c:v>
                </c:pt>
                <c:pt idx="7">
                  <c:v>0.15783085137434291</c:v>
                </c:pt>
                <c:pt idx="8">
                  <c:v>7.8583881759553387E-2</c:v>
                </c:pt>
                <c:pt idx="9">
                  <c:v>5.5551109738190982E-2</c:v>
                </c:pt>
                <c:pt idx="10">
                  <c:v>3.5496556111120396E-2</c:v>
                </c:pt>
                <c:pt idx="11">
                  <c:v>2.120801731735035E-2</c:v>
                </c:pt>
                <c:pt idx="12">
                  <c:v>1.5921205557011927E-2</c:v>
                </c:pt>
              </c:numCache>
            </c:numRef>
          </c:yVal>
          <c:smooth val="0"/>
        </c:ser>
        <c:ser>
          <c:idx val="1"/>
          <c:order val="1"/>
          <c:tx>
            <c:v>Magnitude 5 (Rock-Strike)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Strike'!$V$5:$V$17</c:f>
              <c:numCache>
                <c:formatCode>General</c:formatCode>
                <c:ptCount val="13"/>
                <c:pt idx="0">
                  <c:v>0.26914911982626205</c:v>
                </c:pt>
                <c:pt idx="1">
                  <c:v>0.27305124920220925</c:v>
                </c:pt>
                <c:pt idx="2">
                  <c:v>0.40730560355865164</c:v>
                </c:pt>
                <c:pt idx="3">
                  <c:v>0.40730560355865164</c:v>
                </c:pt>
                <c:pt idx="4">
                  <c:v>0.55196212097713004</c:v>
                </c:pt>
                <c:pt idx="5">
                  <c:v>0.43029535814512304</c:v>
                </c:pt>
                <c:pt idx="6">
                  <c:v>0.3062108914557331</c:v>
                </c:pt>
                <c:pt idx="7">
                  <c:v>0.15384801570859608</c:v>
                </c:pt>
                <c:pt idx="8">
                  <c:v>7.4995201714222665E-2</c:v>
                </c:pt>
                <c:pt idx="9">
                  <c:v>5.3050897945235591E-2</c:v>
                </c:pt>
                <c:pt idx="10">
                  <c:v>3.7895375927774914E-2</c:v>
                </c:pt>
                <c:pt idx="11">
                  <c:v>2.3254128571901744E-2</c:v>
                </c:pt>
                <c:pt idx="12">
                  <c:v>1.6120405034851411E-2</c:v>
                </c:pt>
              </c:numCache>
            </c:numRef>
          </c:yVal>
          <c:smooth val="0"/>
        </c:ser>
        <c:ser>
          <c:idx val="2"/>
          <c:order val="2"/>
          <c:tx>
            <c:v>Magnitude 6 (Soil-Strike)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Strike'!$W$5:$W$17</c:f>
              <c:numCache>
                <c:formatCode>General</c:formatCode>
                <c:ptCount val="13"/>
                <c:pt idx="0">
                  <c:v>0.40559534681682446</c:v>
                </c:pt>
                <c:pt idx="1">
                  <c:v>0.43475458191198124</c:v>
                </c:pt>
                <c:pt idx="2">
                  <c:v>0.70765305352032259</c:v>
                </c:pt>
                <c:pt idx="3">
                  <c:v>0.70765305352032259</c:v>
                </c:pt>
                <c:pt idx="4">
                  <c:v>0.80818218848639078</c:v>
                </c:pt>
                <c:pt idx="5">
                  <c:v>0.61640572137220007</c:v>
                </c:pt>
                <c:pt idx="6">
                  <c:v>0.50888615314919949</c:v>
                </c:pt>
                <c:pt idx="7">
                  <c:v>0.3257556066636545</c:v>
                </c:pt>
                <c:pt idx="8">
                  <c:v>0.23048012328692208</c:v>
                </c:pt>
                <c:pt idx="9">
                  <c:v>0.16633848407127413</c:v>
                </c:pt>
                <c:pt idx="10">
                  <c:v>0.11813707660321994</c:v>
                </c:pt>
                <c:pt idx="11">
                  <c:v>7.8922361081145809E-2</c:v>
                </c:pt>
                <c:pt idx="12">
                  <c:v>5.8759210178266102E-2</c:v>
                </c:pt>
              </c:numCache>
            </c:numRef>
          </c:yVal>
          <c:smooth val="0"/>
        </c:ser>
        <c:ser>
          <c:idx val="3"/>
          <c:order val="3"/>
          <c:tx>
            <c:v>Magnitude 6 (Rock-Strike)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Strike'!$X$5:$X$17</c:f>
              <c:numCache>
                <c:formatCode>General</c:formatCode>
                <c:ptCount val="13"/>
                <c:pt idx="0">
                  <c:v>0.34244668300669545</c:v>
                </c:pt>
                <c:pt idx="1">
                  <c:v>0.3637007258247647</c:v>
                </c:pt>
                <c:pt idx="2">
                  <c:v>0.51763112803878353</c:v>
                </c:pt>
                <c:pt idx="3">
                  <c:v>0.51763112803878353</c:v>
                </c:pt>
                <c:pt idx="4">
                  <c:v>0.64611418353733541</c:v>
                </c:pt>
                <c:pt idx="5">
                  <c:v>0.54283352448457989</c:v>
                </c:pt>
                <c:pt idx="6">
                  <c:v>0.43383105187008159</c:v>
                </c:pt>
                <c:pt idx="7">
                  <c:v>0.31753521732127071</c:v>
                </c:pt>
                <c:pt idx="8">
                  <c:v>0.21995481706934536</c:v>
                </c:pt>
                <c:pt idx="9">
                  <c:v>0.1588520190581115</c:v>
                </c:pt>
                <c:pt idx="10">
                  <c:v>0.1261206556172037</c:v>
                </c:pt>
                <c:pt idx="11">
                  <c:v>8.6536648113615874E-2</c:v>
                </c:pt>
                <c:pt idx="12">
                  <c:v>5.9494380887786601E-2</c:v>
                </c:pt>
              </c:numCache>
            </c:numRef>
          </c:yVal>
          <c:smooth val="0"/>
        </c:ser>
        <c:ser>
          <c:idx val="4"/>
          <c:order val="4"/>
          <c:tx>
            <c:v>magnitude 7 (Soil-Strike)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Strike'!$Y$5:$Y$17</c:f>
              <c:numCache>
                <c:formatCode>General</c:formatCode>
                <c:ptCount val="13"/>
                <c:pt idx="0">
                  <c:v>0.51605140395788607</c:v>
                </c:pt>
                <c:pt idx="1">
                  <c:v>0.57908746969303537</c:v>
                </c:pt>
                <c:pt idx="2">
                  <c:v>0.89933270044262292</c:v>
                </c:pt>
                <c:pt idx="3">
                  <c:v>0.89933270044262292</c:v>
                </c:pt>
                <c:pt idx="4">
                  <c:v>0.9460395107166012</c:v>
                </c:pt>
                <c:pt idx="5">
                  <c:v>0.77761863778247164</c:v>
                </c:pt>
                <c:pt idx="6">
                  <c:v>0.72097571073742162</c:v>
                </c:pt>
                <c:pt idx="7">
                  <c:v>0.67234456602605597</c:v>
                </c:pt>
                <c:pt idx="8">
                  <c:v>0.67597942530876542</c:v>
                </c:pt>
                <c:pt idx="9">
                  <c:v>0.49807270122108099</c:v>
                </c:pt>
                <c:pt idx="10">
                  <c:v>0.39317529353172392</c:v>
                </c:pt>
                <c:pt idx="11">
                  <c:v>0.293697377997094</c:v>
                </c:pt>
                <c:pt idx="12">
                  <c:v>0.21685825036365095</c:v>
                </c:pt>
              </c:numCache>
            </c:numRef>
          </c:yVal>
          <c:smooth val="0"/>
        </c:ser>
        <c:ser>
          <c:idx val="5"/>
          <c:order val="5"/>
          <c:tx>
            <c:v>Magnitude 7 Rrock-Strike)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Strike'!$Z$5:$Z$17</c:f>
              <c:numCache>
                <c:formatCode>General</c:formatCode>
                <c:ptCount val="13"/>
                <c:pt idx="0">
                  <c:v>0.43570542150755237</c:v>
                </c:pt>
                <c:pt idx="1">
                  <c:v>0.4844446540784787</c:v>
                </c:pt>
                <c:pt idx="2">
                  <c:v>0.65784016319363103</c:v>
                </c:pt>
                <c:pt idx="3">
                  <c:v>0.65784016319363103</c:v>
                </c:pt>
                <c:pt idx="4">
                  <c:v>0.75632642585887688</c:v>
                </c:pt>
                <c:pt idx="5">
                  <c:v>0.684804587654813</c:v>
                </c:pt>
                <c:pt idx="6">
                  <c:v>0.61463973626787094</c:v>
                </c:pt>
                <c:pt idx="7">
                  <c:v>0.65537806110054941</c:v>
                </c:pt>
                <c:pt idx="8">
                  <c:v>0.64510955962712035</c:v>
                </c:pt>
                <c:pt idx="9">
                  <c:v>0.4756557369658021</c:v>
                </c:pt>
                <c:pt idx="10">
                  <c:v>0.41974566510778177</c:v>
                </c:pt>
                <c:pt idx="11">
                  <c:v>0.32203277123823681</c:v>
                </c:pt>
                <c:pt idx="12">
                  <c:v>0.21957149026768558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6928"/>
        <c:axId val="118638464"/>
      </c:scatterChart>
      <c:valAx>
        <c:axId val="118636928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638464"/>
        <c:crosses val="autoZero"/>
        <c:crossBetween val="midCat"/>
      </c:valAx>
      <c:valAx>
        <c:axId val="11863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636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66227230131094"/>
          <c:y val="4.613233047361618E-2"/>
          <c:w val="0.39640505818707228"/>
          <c:h val="0.35985897285227408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771201786120972E-2"/>
          <c:y val="3.6824277562319638E-2"/>
          <c:w val="0.87829975022681195"/>
          <c:h val="0.80048367088442307"/>
        </c:manualLayout>
      </c:layout>
      <c:scatterChart>
        <c:scatterStyle val="lineMarker"/>
        <c:varyColors val="0"/>
        <c:ser>
          <c:idx val="0"/>
          <c:order val="0"/>
          <c:tx>
            <c:v>Magnitude 5 (Soil-Strike)</c:v>
          </c:tx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Strike'!$AB$5:$AB$17</c:f>
              <c:numCache>
                <c:formatCode>General</c:formatCode>
                <c:ptCount val="13"/>
                <c:pt idx="0">
                  <c:v>0.16380777828578158</c:v>
                </c:pt>
                <c:pt idx="1">
                  <c:v>0.16248100641727745</c:v>
                </c:pt>
                <c:pt idx="2">
                  <c:v>0.27591084981156683</c:v>
                </c:pt>
                <c:pt idx="3">
                  <c:v>0.27591084981156683</c:v>
                </c:pt>
                <c:pt idx="4">
                  <c:v>0.37729786479135369</c:v>
                </c:pt>
                <c:pt idx="5">
                  <c:v>0.27152297810012982</c:v>
                </c:pt>
                <c:pt idx="6">
                  <c:v>0.20339688181278229</c:v>
                </c:pt>
                <c:pt idx="7">
                  <c:v>8.6680335754322782E-2</c:v>
                </c:pt>
                <c:pt idx="8">
                  <c:v>4.2551726645621318E-2</c:v>
                </c:pt>
                <c:pt idx="9">
                  <c:v>2.9676906031871904E-2</c:v>
                </c:pt>
                <c:pt idx="10">
                  <c:v>1.9150962826251769E-2</c:v>
                </c:pt>
                <c:pt idx="11">
                  <c:v>1.1633540012449865E-2</c:v>
                </c:pt>
                <c:pt idx="12">
                  <c:v>9.2151883993608665E-3</c:v>
                </c:pt>
              </c:numCache>
            </c:numRef>
          </c:yVal>
          <c:smooth val="0"/>
        </c:ser>
        <c:ser>
          <c:idx val="1"/>
          <c:order val="1"/>
          <c:tx>
            <c:v>Magnitude 5 (Rock-Strike)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Strike'!$AC$5:$AC$17</c:f>
              <c:numCache>
                <c:formatCode>General</c:formatCode>
                <c:ptCount val="13"/>
                <c:pt idx="0">
                  <c:v>0.13830392967993291</c:v>
                </c:pt>
                <c:pt idx="1">
                  <c:v>0.1359260199324733</c:v>
                </c:pt>
                <c:pt idx="2">
                  <c:v>0.20182212698104204</c:v>
                </c:pt>
                <c:pt idx="3">
                  <c:v>0.20182212698104204</c:v>
                </c:pt>
                <c:pt idx="4">
                  <c:v>0.30163681572419415</c:v>
                </c:pt>
                <c:pt idx="5">
                  <c:v>0.23911487202378559</c:v>
                </c:pt>
                <c:pt idx="6">
                  <c:v>0.17339808253352709</c:v>
                </c:pt>
                <c:pt idx="7">
                  <c:v>8.4492971688583801E-2</c:v>
                </c:pt>
                <c:pt idx="8">
                  <c:v>4.0608522404645464E-2</c:v>
                </c:pt>
                <c:pt idx="9">
                  <c:v>2.834122523649249E-2</c:v>
                </c:pt>
                <c:pt idx="10">
                  <c:v>2.0445164691689492E-2</c:v>
                </c:pt>
                <c:pt idx="11">
                  <c:v>1.2755922967610602E-2</c:v>
                </c:pt>
                <c:pt idx="12">
                  <c:v>9.3304849898591009E-3</c:v>
                </c:pt>
              </c:numCache>
            </c:numRef>
          </c:yVal>
          <c:smooth val="0"/>
        </c:ser>
        <c:ser>
          <c:idx val="2"/>
          <c:order val="2"/>
          <c:tx>
            <c:v>Magnitude 6 (Soil-Strike)</c:v>
          </c:tx>
          <c:spPr>
            <a:ln w="4445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Strike'!$AD$5:$AD$17</c:f>
              <c:numCache>
                <c:formatCode>General</c:formatCode>
                <c:ptCount val="13"/>
                <c:pt idx="0">
                  <c:v>0.20841766215275812</c:v>
                </c:pt>
                <c:pt idx="1">
                  <c:v>0.21642259516981521</c:v>
                </c:pt>
                <c:pt idx="2">
                  <c:v>0.35064591102669362</c:v>
                </c:pt>
                <c:pt idx="3">
                  <c:v>0.35064591102669362</c:v>
                </c:pt>
                <c:pt idx="4">
                  <c:v>0.44165621624268331</c:v>
                </c:pt>
                <c:pt idx="5">
                  <c:v>0.34253628906434302</c:v>
                </c:pt>
                <c:pt idx="6">
                  <c:v>0.28816703012894057</c:v>
                </c:pt>
                <c:pt idx="7">
                  <c:v>0.17890422001518036</c:v>
                </c:pt>
                <c:pt idx="8">
                  <c:v>0.12480074773300366</c:v>
                </c:pt>
                <c:pt idx="9">
                  <c:v>8.8862519300374559E-2</c:v>
                </c:pt>
                <c:pt idx="10">
                  <c:v>6.3736852537126701E-2</c:v>
                </c:pt>
                <c:pt idx="11">
                  <c:v>4.3292422472863017E-2</c:v>
                </c:pt>
                <c:pt idx="12">
                  <c:v>3.4009811006547187E-2</c:v>
                </c:pt>
              </c:numCache>
            </c:numRef>
          </c:yVal>
          <c:smooth val="0"/>
        </c:ser>
        <c:ser>
          <c:idx val="3"/>
          <c:order val="3"/>
          <c:tx>
            <c:v>Magnitude 6(Rock-Strike)</c:v>
          </c:tx>
          <c:spPr>
            <a:ln w="25400">
              <a:solidFill>
                <a:srgbClr val="002060"/>
              </a:solidFill>
              <a:prstDash val="sysDot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Strike'!$AE$5:$AE$17</c:f>
              <c:numCache>
                <c:formatCode>General</c:formatCode>
                <c:ptCount val="13"/>
                <c:pt idx="0">
                  <c:v>0.17596833307965734</c:v>
                </c:pt>
                <c:pt idx="1">
                  <c:v>0.18105169726325496</c:v>
                </c:pt>
                <c:pt idx="2">
                  <c:v>0.25648902038083521</c:v>
                </c:pt>
                <c:pt idx="3">
                  <c:v>0.25648902038083521</c:v>
                </c:pt>
                <c:pt idx="4">
                  <c:v>0.35308912968778622</c:v>
                </c:pt>
                <c:pt idx="5">
                  <c:v>0.30165226345196627</c:v>
                </c:pt>
                <c:pt idx="6">
                  <c:v>0.24566556787105709</c:v>
                </c:pt>
                <c:pt idx="7">
                  <c:v>0.17438960134573489</c:v>
                </c:pt>
                <c:pt idx="8">
                  <c:v>0.1191014879992818</c:v>
                </c:pt>
                <c:pt idx="9">
                  <c:v>8.4863047107044481E-2</c:v>
                </c:pt>
                <c:pt idx="10">
                  <c:v>6.8044121795547738E-2</c:v>
                </c:pt>
                <c:pt idx="11">
                  <c:v>4.7469197299713529E-2</c:v>
                </c:pt>
                <c:pt idx="12">
                  <c:v>3.4435327564929903E-2</c:v>
                </c:pt>
              </c:numCache>
            </c:numRef>
          </c:yVal>
          <c:smooth val="0"/>
        </c:ser>
        <c:ser>
          <c:idx val="4"/>
          <c:order val="4"/>
          <c:tx>
            <c:v>Magnitude 7 (Soil-Strike)</c:v>
          </c:tx>
          <c:spPr>
            <a:ln w="349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Strike'!$AF$5:$AF$17</c:f>
              <c:numCache>
                <c:formatCode>General</c:formatCode>
                <c:ptCount val="13"/>
                <c:pt idx="0">
                  <c:v>0.26517618608707805</c:v>
                </c:pt>
                <c:pt idx="1">
                  <c:v>0.28827209242998109</c:v>
                </c:pt>
                <c:pt idx="2">
                  <c:v>0.44562421160208249</c:v>
                </c:pt>
                <c:pt idx="3">
                  <c:v>0.44562421160208249</c:v>
                </c:pt>
                <c:pt idx="4">
                  <c:v>0.51699262452405481</c:v>
                </c:pt>
                <c:pt idx="5">
                  <c:v>0.43212220986579952</c:v>
                </c:pt>
                <c:pt idx="6">
                  <c:v>0.40826701232208962</c:v>
                </c:pt>
                <c:pt idx="7">
                  <c:v>0.36925006878095606</c:v>
                </c:pt>
                <c:pt idx="8">
                  <c:v>0.36603042608423897</c:v>
                </c:pt>
                <c:pt idx="9">
                  <c:v>0.26608391481001537</c:v>
                </c:pt>
                <c:pt idx="10">
                  <c:v>0.21212439333706998</c:v>
                </c:pt>
                <c:pt idx="11">
                  <c:v>0.16110606415270895</c:v>
                </c:pt>
                <c:pt idx="12">
                  <c:v>0.12551748207136806</c:v>
                </c:pt>
              </c:numCache>
            </c:numRef>
          </c:yVal>
          <c:smooth val="0"/>
        </c:ser>
        <c:ser>
          <c:idx val="5"/>
          <c:order val="5"/>
          <c:tx>
            <c:v>Magnitude 7 (Rock-Strike)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'Soil-strike Rock Strike'!$A$5:$A$17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</c:numCache>
            </c:numRef>
          </c:xVal>
          <c:yVal>
            <c:numRef>
              <c:f>'Soil-strike Rock Strike'!$AG$5:$AG$17</c:f>
              <c:numCache>
                <c:formatCode>General</c:formatCode>
                <c:ptCount val="13"/>
                <c:pt idx="0">
                  <c:v>0.22388990911894571</c:v>
                </c:pt>
                <c:pt idx="1">
                  <c:v>0.24115851474346103</c:v>
                </c:pt>
                <c:pt idx="2">
                  <c:v>0.32596335476188981</c:v>
                </c:pt>
                <c:pt idx="3">
                  <c:v>0.32596335476188981</c:v>
                </c:pt>
                <c:pt idx="4">
                  <c:v>0.41331802686073282</c:v>
                </c:pt>
                <c:pt idx="5">
                  <c:v>0.38054549796736586</c:v>
                </c:pt>
                <c:pt idx="6">
                  <c:v>0.34805212581136685</c:v>
                </c:pt>
                <c:pt idx="7">
                  <c:v>0.35993210381584184</c:v>
                </c:pt>
                <c:pt idx="8">
                  <c:v>0.34931496158107811</c:v>
                </c:pt>
                <c:pt idx="9">
                  <c:v>0.25410816590312402</c:v>
                </c:pt>
                <c:pt idx="10">
                  <c:v>0.22645953606865935</c:v>
                </c:pt>
                <c:pt idx="11">
                  <c:v>0.17664928660989052</c:v>
                </c:pt>
                <c:pt idx="12">
                  <c:v>0.1270879044114861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5424"/>
        <c:axId val="118696960"/>
      </c:scatterChart>
      <c:valAx>
        <c:axId val="118695424"/>
        <c:scaling>
          <c:orientation val="minMax"/>
          <c:max val="2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696960"/>
        <c:crosses val="autoZero"/>
        <c:crossBetween val="midCat"/>
      </c:valAx>
      <c:valAx>
        <c:axId val="11869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b="1" i="0" baseline="0"/>
            </a:pPr>
            <a:endParaRPr lang="en-US"/>
          </a:p>
        </c:txPr>
        <c:crossAx val="11869542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51445316846062816"/>
          <c:y val="2.9548582546584663E-2"/>
          <c:w val="0.44382089507659339"/>
          <c:h val="0.35985897285227408"/>
        </c:manualLayout>
      </c:layout>
      <c:overlay val="0"/>
      <c:txPr>
        <a:bodyPr/>
        <a:lstStyle/>
        <a:p>
          <a:pPr>
            <a:defRPr sz="1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17</xdr:row>
      <xdr:rowOff>133350</xdr:rowOff>
    </xdr:from>
    <xdr:to>
      <xdr:col>12</xdr:col>
      <xdr:colOff>333375</xdr:colOff>
      <xdr:row>37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17</xdr:row>
      <xdr:rowOff>161925</xdr:rowOff>
    </xdr:from>
    <xdr:to>
      <xdr:col>20</xdr:col>
      <xdr:colOff>762000</xdr:colOff>
      <xdr:row>37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238124</xdr:colOff>
      <xdr:row>17</xdr:row>
      <xdr:rowOff>171449</xdr:rowOff>
    </xdr:from>
    <xdr:to>
      <xdr:col>29</xdr:col>
      <xdr:colOff>95250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0.00759</cdr:x>
      <cdr:y>0.01327</cdr:y>
    </cdr:from>
    <cdr:to>
      <cdr:x>0.07721</cdr:x>
      <cdr:y>0.74554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118055" y="1219655"/>
          <a:ext cx="2803929" cy="46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0.32764</cdr:x>
      <cdr:y>0.92869</cdr:y>
    </cdr:from>
    <cdr:to>
      <cdr:x>0.56804</cdr:x>
      <cdr:y>0.99585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93925" y="3556000"/>
          <a:ext cx="16097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Period (seconds)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0.40388</cdr:x>
      <cdr:y>0.91625</cdr:y>
    </cdr:from>
    <cdr:to>
      <cdr:x>0.62743</cdr:x>
      <cdr:y>0.98342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08300" y="3508375"/>
          <a:ext cx="16097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Period (seconds)</a:t>
          </a:r>
        </a:p>
      </cdr:txBody>
    </cdr:sp>
  </cdr:relSizeAnchor>
  <cdr:relSizeAnchor xmlns:cdr="http://schemas.openxmlformats.org/drawingml/2006/chartDrawing">
    <cdr:from>
      <cdr:x>0.00705</cdr:x>
      <cdr:y>0.01327</cdr:y>
    </cdr:from>
    <cdr:to>
      <cdr:x>0.0718</cdr:x>
      <cdr:y>0.74554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18055" y="1219655"/>
          <a:ext cx="2803929" cy="46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0.43717</cdr:x>
      <cdr:y>0.91874</cdr:y>
    </cdr:from>
    <cdr:to>
      <cdr:x>0.67757</cdr:x>
      <cdr:y>0.9859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27350" y="3517900"/>
          <a:ext cx="16097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Period (seconds)</a:t>
          </a:r>
        </a:p>
      </cdr:txBody>
    </cdr:sp>
  </cdr:relSizeAnchor>
  <cdr:relSizeAnchor xmlns:cdr="http://schemas.openxmlformats.org/drawingml/2006/chartDrawing">
    <cdr:from>
      <cdr:x>0.00759</cdr:x>
      <cdr:y>0.01327</cdr:y>
    </cdr:from>
    <cdr:to>
      <cdr:x>0.07721</cdr:x>
      <cdr:y>0.74554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18055" y="1219655"/>
          <a:ext cx="2803929" cy="46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20</xdr:row>
      <xdr:rowOff>0</xdr:rowOff>
    </xdr:from>
    <xdr:to>
      <xdr:col>14</xdr:col>
      <xdr:colOff>285749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20</xdr:row>
      <xdr:rowOff>9525</xdr:rowOff>
    </xdr:from>
    <xdr:to>
      <xdr:col>22</xdr:col>
      <xdr:colOff>371475</xdr:colOff>
      <xdr:row>40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523876</xdr:colOff>
      <xdr:row>19</xdr:row>
      <xdr:rowOff>171450</xdr:rowOff>
    </xdr:from>
    <xdr:to>
      <xdr:col>30</xdr:col>
      <xdr:colOff>561976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20</xdr:row>
      <xdr:rowOff>152400</xdr:rowOff>
    </xdr:from>
    <xdr:to>
      <xdr:col>7</xdr:col>
      <xdr:colOff>514350</xdr:colOff>
      <xdr:row>22</xdr:row>
      <xdr:rowOff>152400</xdr:rowOff>
    </xdr:to>
    <xdr:sp macro="" textlink="">
      <xdr:nvSpPr>
        <xdr:cNvPr id="5" name="TextBox 4"/>
        <xdr:cNvSpPr txBox="1"/>
      </xdr:nvSpPr>
      <xdr:spPr>
        <a:xfrm>
          <a:off x="3752850" y="3962400"/>
          <a:ext cx="10287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10 km</a:t>
          </a:r>
        </a:p>
      </xdr:txBody>
    </xdr:sp>
    <xdr:clientData/>
  </xdr:twoCellAnchor>
  <xdr:twoCellAnchor>
    <xdr:from>
      <xdr:col>25</xdr:col>
      <xdr:colOff>38100</xdr:colOff>
      <xdr:row>21</xdr:row>
      <xdr:rowOff>19050</xdr:rowOff>
    </xdr:from>
    <xdr:to>
      <xdr:col>26</xdr:col>
      <xdr:colOff>276225</xdr:colOff>
      <xdr:row>23</xdr:row>
      <xdr:rowOff>0</xdr:rowOff>
    </xdr:to>
    <xdr:sp macro="" textlink="">
      <xdr:nvSpPr>
        <xdr:cNvPr id="6" name="TextBox 5"/>
        <xdr:cNvSpPr txBox="1"/>
      </xdr:nvSpPr>
      <xdr:spPr>
        <a:xfrm>
          <a:off x="19021425" y="4019550"/>
          <a:ext cx="12192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100 km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0.40535</cdr:x>
      <cdr:y>0.89908</cdr:y>
    </cdr:from>
    <cdr:to>
      <cdr:x>0.63908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84500" y="3442616"/>
          <a:ext cx="1720950" cy="386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Periods (Seconds</a:t>
          </a:r>
          <a:r>
            <a:rPr lang="en-IN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IN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0.0069</cdr:x>
      <cdr:y>0.01327</cdr:y>
    </cdr:from>
    <cdr:to>
      <cdr:x>0.0739</cdr:x>
      <cdr:y>0.74554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04502" y="1206102"/>
          <a:ext cx="2803929" cy="49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0.24709</cdr:x>
      <cdr:y>0.03731</cdr:y>
    </cdr:from>
    <cdr:to>
      <cdr:x>0.37387</cdr:x>
      <cdr:y>0.10199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19277" y="142862"/>
          <a:ext cx="933459" cy="247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50 km</a:t>
          </a:r>
        </a:p>
      </cdr:txBody>
    </cdr:sp>
  </cdr:relSizeAnchor>
  <cdr:relSizeAnchor xmlns:cdr="http://schemas.openxmlformats.org/drawingml/2006/chartDrawing">
    <cdr:from>
      <cdr:x>0.43251</cdr:x>
      <cdr:y>0.89138</cdr:y>
    </cdr:from>
    <cdr:to>
      <cdr:x>0.66625</cdr:x>
      <cdr:y>0.9923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184525" y="3413125"/>
          <a:ext cx="1720950" cy="386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Periods (Seconds</a:t>
          </a:r>
          <a:r>
            <a:rPr lang="en-IN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IN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0.0069</cdr:x>
      <cdr:y>0.01327</cdr:y>
    </cdr:from>
    <cdr:to>
      <cdr:x>0.0739</cdr:x>
      <cdr:y>0.74554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-1104502" y="1206102"/>
          <a:ext cx="2803929" cy="49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0.39241</cdr:x>
      <cdr:y>0.89908</cdr:y>
    </cdr:from>
    <cdr:to>
      <cdr:x>0.62191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89250" y="3442616"/>
          <a:ext cx="1689782" cy="386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Periods (Seconds</a:t>
          </a:r>
          <a:r>
            <a:rPr lang="en-IN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IN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0.0069</cdr:x>
      <cdr:y>0.01327</cdr:y>
    </cdr:from>
    <cdr:to>
      <cdr:x>0.07269</cdr:x>
      <cdr:y>0.74554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08969" y="1210569"/>
          <a:ext cx="2803929" cy="48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18</xdr:row>
      <xdr:rowOff>28575</xdr:rowOff>
    </xdr:from>
    <xdr:to>
      <xdr:col>15</xdr:col>
      <xdr:colOff>533400</xdr:colOff>
      <xdr:row>36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904876</xdr:colOff>
      <xdr:row>18</xdr:row>
      <xdr:rowOff>19050</xdr:rowOff>
    </xdr:from>
    <xdr:to>
      <xdr:col>23</xdr:col>
      <xdr:colOff>114300</xdr:colOff>
      <xdr:row>36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285751</xdr:colOff>
      <xdr:row>18</xdr:row>
      <xdr:rowOff>9524</xdr:rowOff>
    </xdr:from>
    <xdr:to>
      <xdr:col>30</xdr:col>
      <xdr:colOff>990601</xdr:colOff>
      <xdr:row>36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0.38041</cdr:x>
      <cdr:y>0.01245</cdr:y>
    </cdr:from>
    <cdr:to>
      <cdr:x>0.51128</cdr:x>
      <cdr:y>0.11692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21971" y="47659"/>
          <a:ext cx="1211634" cy="400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10km</a:t>
          </a:r>
        </a:p>
      </cdr:txBody>
    </cdr:sp>
  </cdr:relSizeAnchor>
  <cdr:relSizeAnchor xmlns:cdr="http://schemas.openxmlformats.org/drawingml/2006/chartDrawing">
    <cdr:from>
      <cdr:x>0.37097</cdr:x>
      <cdr:y>0.87946</cdr:y>
    </cdr:from>
    <cdr:to>
      <cdr:x>0.58468</cdr:x>
      <cdr:y>0.99107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05201" y="3752850"/>
          <a:ext cx="20193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Periods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(Seconds)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0.00958</cdr:x>
      <cdr:y>0</cdr:y>
    </cdr:from>
    <cdr:to>
      <cdr:x>0.07107</cdr:x>
      <cdr:y>0.82366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-1376359" y="1466850"/>
          <a:ext cx="3514725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0.27487</cdr:x>
      <cdr:y>0.0025</cdr:y>
    </cdr:from>
    <cdr:to>
      <cdr:x>0.40574</cdr:x>
      <cdr:y>0.10697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3535" y="9559"/>
          <a:ext cx="987257" cy="400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50km</a:t>
          </a:r>
        </a:p>
      </cdr:txBody>
    </cdr:sp>
  </cdr:relSizeAnchor>
  <cdr:relSizeAnchor xmlns:cdr="http://schemas.openxmlformats.org/drawingml/2006/chartDrawing">
    <cdr:from>
      <cdr:x>0.35901</cdr:x>
      <cdr:y>0.89035</cdr:y>
    </cdr:from>
    <cdr:to>
      <cdr:x>0.62668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08275" y="3867150"/>
          <a:ext cx="20193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Periods (Seconds</a:t>
          </a:r>
          <a:r>
            <a:rPr lang="en-IN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IN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0.00671</cdr:x>
      <cdr:y>0.01172</cdr:y>
    </cdr:from>
    <cdr:to>
      <cdr:x>0.08344</cdr:x>
      <cdr:y>0.80733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382712" y="1484312"/>
          <a:ext cx="3448049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0.31323</cdr:x>
      <cdr:y>0.0199</cdr:y>
    </cdr:from>
    <cdr:to>
      <cdr:x>0.4441</cdr:x>
      <cdr:y>0.12437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65929" y="76216"/>
          <a:ext cx="988504" cy="400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10km</a:t>
          </a:r>
        </a:p>
      </cdr:txBody>
    </cdr:sp>
  </cdr:relSizeAnchor>
  <cdr:relSizeAnchor xmlns:cdr="http://schemas.openxmlformats.org/drawingml/2006/chartDrawing">
    <cdr:from>
      <cdr:x>0.01243</cdr:x>
      <cdr:y>0.03774</cdr:y>
    </cdr:from>
    <cdr:to>
      <cdr:x>0.08906</cdr:x>
      <cdr:y>0.85535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471180" y="1737229"/>
          <a:ext cx="3714750" cy="583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0.3863</cdr:x>
      <cdr:y>0.87562</cdr:y>
    </cdr:from>
    <cdr:to>
      <cdr:x>0.65364</cdr:x>
      <cdr:y>0.96422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26901" y="4662227"/>
          <a:ext cx="2233198" cy="471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Periods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(Seconds)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0.304</cdr:x>
      <cdr:y>0.02621</cdr:y>
    </cdr:from>
    <cdr:to>
      <cdr:x>0.45478</cdr:x>
      <cdr:y>0.13068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01999" y="113604"/>
          <a:ext cx="1141783" cy="4527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100km</a:t>
          </a:r>
        </a:p>
      </cdr:txBody>
    </cdr:sp>
  </cdr:relSizeAnchor>
  <cdr:relSizeAnchor xmlns:cdr="http://schemas.openxmlformats.org/drawingml/2006/chartDrawing">
    <cdr:from>
      <cdr:x>0.374</cdr:x>
      <cdr:y>0.88425</cdr:y>
    </cdr:from>
    <cdr:to>
      <cdr:x>0.64067</cdr:x>
      <cdr:y>0.99414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32100" y="3832225"/>
          <a:ext cx="201930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Periods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(Seconds)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0.00671</cdr:x>
      <cdr:y>0.01172</cdr:y>
    </cdr:from>
    <cdr:to>
      <cdr:x>0.08315</cdr:x>
      <cdr:y>0.80908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-1387608" y="1489208"/>
          <a:ext cx="3455652" cy="578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18</xdr:row>
      <xdr:rowOff>19050</xdr:rowOff>
    </xdr:from>
    <xdr:to>
      <xdr:col>14</xdr:col>
      <xdr:colOff>609600</xdr:colOff>
      <xdr:row>36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17</xdr:row>
      <xdr:rowOff>161925</xdr:rowOff>
    </xdr:from>
    <xdr:to>
      <xdr:col>22</xdr:col>
      <xdr:colOff>238126</xdr:colOff>
      <xdr:row>37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781050</xdr:colOff>
      <xdr:row>17</xdr:row>
      <xdr:rowOff>161925</xdr:rowOff>
    </xdr:from>
    <xdr:to>
      <xdr:col>30</xdr:col>
      <xdr:colOff>190501</xdr:colOff>
      <xdr:row>37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0.25112</cdr:x>
      <cdr:y>0.04727</cdr:y>
    </cdr:from>
    <cdr:to>
      <cdr:x>0.38199</cdr:x>
      <cdr:y>0.15174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46097" y="181009"/>
          <a:ext cx="909972" cy="40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10km</a:t>
          </a:r>
        </a:p>
      </cdr:txBody>
    </cdr:sp>
  </cdr:relSizeAnchor>
  <cdr:relSizeAnchor xmlns:cdr="http://schemas.openxmlformats.org/drawingml/2006/chartDrawing">
    <cdr:from>
      <cdr:x>0.3738</cdr:x>
      <cdr:y>0.8856</cdr:y>
    </cdr:from>
    <cdr:to>
      <cdr:x>0.62448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46325" y="3036721"/>
          <a:ext cx="1573510" cy="392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Periods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(Seconds)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0.00809</cdr:x>
      <cdr:y>0.01418</cdr:y>
    </cdr:from>
    <cdr:to>
      <cdr:x>0.08669</cdr:x>
      <cdr:y>0.7971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04502" y="1206102"/>
          <a:ext cx="2803929" cy="49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0.25934</cdr:x>
      <cdr:y>0.01991</cdr:y>
    </cdr:from>
    <cdr:to>
      <cdr:x>0.39021</cdr:x>
      <cdr:y>0.12438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3247" y="76234"/>
          <a:ext cx="909972" cy="40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50km</a:t>
          </a:r>
        </a:p>
      </cdr:txBody>
    </cdr:sp>
  </cdr:relSizeAnchor>
  <cdr:relSizeAnchor xmlns:cdr="http://schemas.openxmlformats.org/drawingml/2006/chartDrawing">
    <cdr:from>
      <cdr:x>0.00731</cdr:x>
      <cdr:y>0.01327</cdr:y>
    </cdr:from>
    <cdr:to>
      <cdr:x>0.07825</cdr:x>
      <cdr:y>0.74554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04502" y="1206102"/>
          <a:ext cx="2803929" cy="49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0.36895</cdr:x>
      <cdr:y>0.893</cdr:y>
    </cdr:from>
    <cdr:to>
      <cdr:x>0.59525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565400" y="3419336"/>
          <a:ext cx="1573510" cy="409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Periods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(Seconds)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0.24016</cdr:x>
      <cdr:y>0.03235</cdr:y>
    </cdr:from>
    <cdr:to>
      <cdr:x>0.37103</cdr:x>
      <cdr:y>0.13682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9897" y="123859"/>
          <a:ext cx="909972" cy="40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100km</a:t>
          </a:r>
        </a:p>
      </cdr:txBody>
    </cdr:sp>
  </cdr:relSizeAnchor>
  <cdr:relSizeAnchor xmlns:cdr="http://schemas.openxmlformats.org/drawingml/2006/chartDrawing">
    <cdr:from>
      <cdr:x>0.00731</cdr:x>
      <cdr:y>0.07794</cdr:y>
    </cdr:from>
    <cdr:to>
      <cdr:x>0.07825</cdr:x>
      <cdr:y>0.81022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04502" y="1453752"/>
          <a:ext cx="2803929" cy="49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0.39498</cdr:x>
      <cdr:y>0.893</cdr:y>
    </cdr:from>
    <cdr:to>
      <cdr:x>0.62128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746375" y="3419336"/>
          <a:ext cx="1573510" cy="409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Periods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(Seconds)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0.01475</cdr:x>
      <cdr:y>0.07286</cdr:y>
    </cdr:from>
    <cdr:to>
      <cdr:x>0.10464</cdr:x>
      <cdr:y>0.86179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75195" y="1455247"/>
          <a:ext cx="2990777" cy="632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0.41026</cdr:x>
      <cdr:y>0.8838</cdr:y>
    </cdr:from>
    <cdr:to>
      <cdr:x>0.72387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41600" y="3443025"/>
          <a:ext cx="2019300" cy="452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Periods</a:t>
          </a:r>
          <a:r>
            <a:rPr lang="en-IN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(Seconds)</a:t>
          </a:r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0.36267</cdr:x>
      <cdr:y>0.0114</cdr:y>
    </cdr:from>
    <cdr:to>
      <cdr:x>0.51352</cdr:x>
      <cdr:y>0.1161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3022600" y="50800"/>
          <a:ext cx="1257300" cy="4667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50 km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0.34769</cdr:x>
      <cdr:y>0.89113</cdr:y>
    </cdr:from>
    <cdr:to>
      <cdr:x>0.61227</cdr:x>
      <cdr:y>0.99105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36825" y="3794125"/>
          <a:ext cx="1930400" cy="4254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Periods</a:t>
          </a:r>
          <a:r>
            <a:rPr lang="en-IN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(</a:t>
          </a:r>
          <a:r>
            <a:rPr lang="en-IN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Seconds</a:t>
          </a:r>
          <a:r>
            <a:rPr lang="en-IN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IN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0.00345</cdr:x>
      <cdr:y>0.025</cdr:y>
    </cdr:from>
    <cdr:to>
      <cdr:x>0.06437</cdr:x>
      <cdr:y>0.75487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1140073" y="1260793"/>
          <a:ext cx="2780788" cy="449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Spectral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Acceleration (m/sec/sec)</a:t>
          </a:r>
          <a:endParaRPr lang="en-IN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0.34385</cdr:x>
      <cdr:y>0.02088</cdr:y>
    </cdr:from>
    <cdr:to>
      <cdr:x>0.46417</cdr:x>
      <cdr:y>0.13945</cdr:y>
    </cdr:to>
    <cdr:sp macro="" textlink="">
      <cdr:nvSpPr>
        <cdr:cNvPr id="5" name="TextBox 5"/>
        <cdr:cNvSpPr txBox="1"/>
      </cdr:nvSpPr>
      <cdr:spPr>
        <a:xfrm xmlns:a="http://schemas.openxmlformats.org/drawingml/2006/main">
          <a:off x="2803525" y="88900"/>
          <a:ext cx="981075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100 km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171450</xdr:rowOff>
    </xdr:from>
    <xdr:to>
      <xdr:col>11</xdr:col>
      <xdr:colOff>104775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18</xdr:row>
      <xdr:rowOff>171450</xdr:rowOff>
    </xdr:from>
    <xdr:to>
      <xdr:col>19</xdr:col>
      <xdr:colOff>142875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476250</xdr:colOff>
      <xdr:row>18</xdr:row>
      <xdr:rowOff>171450</xdr:rowOff>
    </xdr:from>
    <xdr:to>
      <xdr:col>27</xdr:col>
      <xdr:colOff>66675</xdr:colOff>
      <xdr:row>39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123825</xdr:colOff>
      <xdr:row>19</xdr:row>
      <xdr:rowOff>66675</xdr:rowOff>
    </xdr:from>
    <xdr:to>
      <xdr:col>4</xdr:col>
      <xdr:colOff>533400</xdr:colOff>
      <xdr:row>21</xdr:row>
      <xdr:rowOff>57150</xdr:rowOff>
    </xdr:to>
    <xdr:sp macro="" textlink="">
      <xdr:nvSpPr>
        <xdr:cNvPr id="6" name="TextBox 5"/>
        <xdr:cNvSpPr txBox="1"/>
      </xdr:nvSpPr>
      <xdr:spPr>
        <a:xfrm>
          <a:off x="1952625" y="3686175"/>
          <a:ext cx="101917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10 km</a:t>
          </a:r>
        </a:p>
      </xdr:txBody>
    </xdr:sp>
    <xdr:clientData/>
  </xdr:twoCellAnchor>
  <xdr:twoCellAnchor>
    <xdr:from>
      <xdr:col>14</xdr:col>
      <xdr:colOff>514350</xdr:colOff>
      <xdr:row>19</xdr:row>
      <xdr:rowOff>95250</xdr:rowOff>
    </xdr:from>
    <xdr:to>
      <xdr:col>15</xdr:col>
      <xdr:colOff>533400</xdr:colOff>
      <xdr:row>21</xdr:row>
      <xdr:rowOff>171450</xdr:rowOff>
    </xdr:to>
    <xdr:sp macro="" textlink="">
      <xdr:nvSpPr>
        <xdr:cNvPr id="7" name="TextBox 6"/>
        <xdr:cNvSpPr txBox="1"/>
      </xdr:nvSpPr>
      <xdr:spPr>
        <a:xfrm>
          <a:off x="9448800" y="3714750"/>
          <a:ext cx="10763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50 km</a:t>
          </a:r>
        </a:p>
      </xdr:txBody>
    </xdr:sp>
    <xdr:clientData/>
  </xdr:twoCellAnchor>
  <xdr:twoCellAnchor>
    <xdr:from>
      <xdr:col>21</xdr:col>
      <xdr:colOff>952500</xdr:colOff>
      <xdr:row>19</xdr:row>
      <xdr:rowOff>95250</xdr:rowOff>
    </xdr:from>
    <xdr:to>
      <xdr:col>23</xdr:col>
      <xdr:colOff>19050</xdr:colOff>
      <xdr:row>21</xdr:row>
      <xdr:rowOff>114300</xdr:rowOff>
    </xdr:to>
    <xdr:sp macro="" textlink="">
      <xdr:nvSpPr>
        <xdr:cNvPr id="8" name="TextBox 7"/>
        <xdr:cNvSpPr txBox="1"/>
      </xdr:nvSpPr>
      <xdr:spPr>
        <a:xfrm>
          <a:off x="16354425" y="3714750"/>
          <a:ext cx="971550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100 km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0.37553</cdr:x>
      <cdr:y>0.91791</cdr:y>
    </cdr:from>
    <cdr:to>
      <cdr:x>0.61593</cdr:x>
      <cdr:y>0.98507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14600" y="3514725"/>
          <a:ext cx="16097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Period (seconds)</a:t>
          </a:r>
        </a:p>
      </cdr:txBody>
    </cdr:sp>
  </cdr:relSizeAnchor>
  <cdr:relSizeAnchor xmlns:cdr="http://schemas.openxmlformats.org/drawingml/2006/chartDrawing">
    <cdr:from>
      <cdr:x>0.00569</cdr:x>
      <cdr:y>0.13682</cdr:y>
    </cdr:from>
    <cdr:to>
      <cdr:x>0.04979</cdr:x>
      <cdr:y>0.74876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985836" y="1547812"/>
          <a:ext cx="23431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Spectral Acceleration (m/sec/sec)</a:t>
          </a:r>
        </a:p>
        <a:p xmlns:a="http://schemas.openxmlformats.org/drawingml/2006/main"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0.39308</cdr:x>
      <cdr:y>0.93118</cdr:y>
    </cdr:from>
    <cdr:to>
      <cdr:x>0.63348</cdr:x>
      <cdr:y>0.99834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32075" y="3565525"/>
          <a:ext cx="16097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Period (seconds)</a:t>
          </a:r>
        </a:p>
      </cdr:txBody>
    </cdr:sp>
  </cdr:relSizeAnchor>
  <cdr:relSizeAnchor xmlns:cdr="http://schemas.openxmlformats.org/drawingml/2006/chartDrawing">
    <cdr:from>
      <cdr:x>0.02181</cdr:x>
      <cdr:y>0.18988</cdr:y>
    </cdr:from>
    <cdr:to>
      <cdr:x>0.06591</cdr:x>
      <cdr:y>0.80182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77886" y="1751012"/>
          <a:ext cx="23431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Spectral Acceleration (m/sec/sec)</a:t>
          </a:r>
        </a:p>
        <a:p xmlns:a="http://schemas.openxmlformats.org/drawingml/2006/main"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0.42437</cdr:x>
      <cdr:y>0.93284</cdr:y>
    </cdr:from>
    <cdr:to>
      <cdr:x>0.66477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41625" y="3571875"/>
          <a:ext cx="16097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Period (seconds)</a:t>
          </a:r>
        </a:p>
      </cdr:txBody>
    </cdr:sp>
  </cdr:relSizeAnchor>
  <cdr:relSizeAnchor xmlns:cdr="http://schemas.openxmlformats.org/drawingml/2006/chartDrawing">
    <cdr:from>
      <cdr:x>0.00759</cdr:x>
      <cdr:y>0.1791</cdr:y>
    </cdr:from>
    <cdr:to>
      <cdr:x>0.05168</cdr:x>
      <cdr:y>0.86816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20773" y="1857373"/>
          <a:ext cx="2638424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Spectral Acceleration (m/sec/sec)</a:t>
          </a:r>
        </a:p>
        <a:p xmlns:a="http://schemas.openxmlformats.org/drawingml/2006/main">
          <a:endParaRPr lang="en-IN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17</xdr:row>
      <xdr:rowOff>142875</xdr:rowOff>
    </xdr:from>
    <xdr:to>
      <xdr:col>13</xdr:col>
      <xdr:colOff>28575</xdr:colOff>
      <xdr:row>37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22</xdr:col>
      <xdr:colOff>171450</xdr:colOff>
      <xdr:row>38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30</xdr:col>
      <xdr:colOff>447675</xdr:colOff>
      <xdr:row>38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18</xdr:row>
      <xdr:rowOff>180975</xdr:rowOff>
    </xdr:from>
    <xdr:to>
      <xdr:col>6</xdr:col>
      <xdr:colOff>133350</xdr:colOff>
      <xdr:row>20</xdr:row>
      <xdr:rowOff>142875</xdr:rowOff>
    </xdr:to>
    <xdr:sp macro="" textlink="">
      <xdr:nvSpPr>
        <xdr:cNvPr id="5" name="TextBox 4"/>
        <xdr:cNvSpPr txBox="1"/>
      </xdr:nvSpPr>
      <xdr:spPr>
        <a:xfrm>
          <a:off x="3171825" y="3609975"/>
          <a:ext cx="6191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10 km</a:t>
          </a:r>
        </a:p>
      </xdr:txBody>
    </xdr:sp>
    <xdr:clientData/>
  </xdr:twoCellAnchor>
  <xdr:twoCellAnchor>
    <xdr:from>
      <xdr:col>15</xdr:col>
      <xdr:colOff>752475</xdr:colOff>
      <xdr:row>18</xdr:row>
      <xdr:rowOff>57150</xdr:rowOff>
    </xdr:from>
    <xdr:to>
      <xdr:col>16</xdr:col>
      <xdr:colOff>752475</xdr:colOff>
      <xdr:row>20</xdr:row>
      <xdr:rowOff>85725</xdr:rowOff>
    </xdr:to>
    <xdr:sp macro="" textlink="">
      <xdr:nvSpPr>
        <xdr:cNvPr id="6" name="TextBox 5"/>
        <xdr:cNvSpPr txBox="1"/>
      </xdr:nvSpPr>
      <xdr:spPr>
        <a:xfrm>
          <a:off x="10687050" y="3486150"/>
          <a:ext cx="8858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50 km</a:t>
          </a:r>
        </a:p>
      </xdr:txBody>
    </xdr:sp>
    <xdr:clientData/>
  </xdr:twoCellAnchor>
  <xdr:twoCellAnchor>
    <xdr:from>
      <xdr:col>25</xdr:col>
      <xdr:colOff>180975</xdr:colOff>
      <xdr:row>18</xdr:row>
      <xdr:rowOff>57150</xdr:rowOff>
    </xdr:from>
    <xdr:to>
      <xdr:col>25</xdr:col>
      <xdr:colOff>952500</xdr:colOff>
      <xdr:row>20</xdr:row>
      <xdr:rowOff>9525</xdr:rowOff>
    </xdr:to>
    <xdr:sp macro="" textlink="">
      <xdr:nvSpPr>
        <xdr:cNvPr id="7" name="TextBox 6"/>
        <xdr:cNvSpPr txBox="1"/>
      </xdr:nvSpPr>
      <xdr:spPr>
        <a:xfrm>
          <a:off x="18954750" y="3486150"/>
          <a:ext cx="7715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latin typeface="Times New Roman" panose="02020603050405020304" pitchFamily="18" charset="0"/>
              <a:cs typeface="Times New Roman" panose="02020603050405020304" pitchFamily="18" charset="0"/>
            </a:rPr>
            <a:t>100 km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opLeftCell="T14" workbookViewId="0">
      <selection activeCell="V39" sqref="V39"/>
    </sheetView>
  </sheetViews>
  <sheetFormatPr defaultRowHeight="15" x14ac:dyDescent="0.25"/>
  <cols>
    <col min="14" max="14" width="13.42578125" customWidth="1"/>
    <col min="15" max="15" width="14.85546875" customWidth="1"/>
    <col min="16" max="16" width="13.7109375" customWidth="1"/>
    <col min="17" max="17" width="14.5703125" customWidth="1"/>
    <col min="18" max="18" width="13.7109375" customWidth="1"/>
    <col min="19" max="19" width="14.5703125" customWidth="1"/>
    <col min="21" max="21" width="14.28515625" customWidth="1"/>
    <col min="22" max="22" width="15.42578125" customWidth="1"/>
    <col min="23" max="23" width="14.28515625" customWidth="1"/>
    <col min="24" max="24" width="15.28515625" customWidth="1"/>
    <col min="25" max="25" width="15" customWidth="1"/>
    <col min="26" max="26" width="14.85546875" customWidth="1"/>
    <col min="28" max="28" width="15.5703125" customWidth="1"/>
    <col min="29" max="29" width="13.28515625" customWidth="1"/>
    <col min="30" max="30" width="15.28515625" customWidth="1"/>
    <col min="31" max="31" width="15.5703125" customWidth="1"/>
    <col min="32" max="32" width="13.42578125" customWidth="1"/>
    <col min="33" max="33" width="15.140625" customWidth="1"/>
  </cols>
  <sheetData>
    <row r="1" spans="1:33" x14ac:dyDescent="0.25">
      <c r="P1" t="s">
        <v>17</v>
      </c>
      <c r="R1" t="s">
        <v>18</v>
      </c>
      <c r="T1" t="s">
        <v>8</v>
      </c>
    </row>
    <row r="3" spans="1:33" x14ac:dyDescent="0.25">
      <c r="N3" t="s">
        <v>22</v>
      </c>
      <c r="O3" t="s">
        <v>10</v>
      </c>
      <c r="P3" t="s">
        <v>22</v>
      </c>
      <c r="Q3" t="s">
        <v>10</v>
      </c>
      <c r="R3" t="s">
        <v>22</v>
      </c>
      <c r="S3" t="s">
        <v>10</v>
      </c>
      <c r="U3" t="s">
        <v>22</v>
      </c>
      <c r="V3" t="s">
        <v>10</v>
      </c>
      <c r="W3" t="s">
        <v>22</v>
      </c>
      <c r="X3" t="s">
        <v>10</v>
      </c>
      <c r="Y3" t="s">
        <v>22</v>
      </c>
      <c r="Z3" t="s">
        <v>10</v>
      </c>
      <c r="AB3" t="s">
        <v>22</v>
      </c>
      <c r="AC3" t="s">
        <v>10</v>
      </c>
      <c r="AD3" t="s">
        <v>22</v>
      </c>
      <c r="AE3" t="s">
        <v>10</v>
      </c>
      <c r="AF3" t="s">
        <v>22</v>
      </c>
      <c r="AG3" t="s">
        <v>10</v>
      </c>
    </row>
    <row r="4" spans="1:33" x14ac:dyDescent="0.25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6</v>
      </c>
      <c r="K4" t="s">
        <v>2</v>
      </c>
      <c r="L4" t="s">
        <v>7</v>
      </c>
      <c r="N4" t="s">
        <v>11</v>
      </c>
      <c r="O4" t="s">
        <v>11</v>
      </c>
      <c r="P4" t="s">
        <v>12</v>
      </c>
      <c r="Q4" t="s">
        <v>12</v>
      </c>
      <c r="R4" t="s">
        <v>13</v>
      </c>
      <c r="S4" t="s">
        <v>13</v>
      </c>
      <c r="U4" t="s">
        <v>14</v>
      </c>
      <c r="V4" t="s">
        <v>14</v>
      </c>
      <c r="W4" t="s">
        <v>15</v>
      </c>
      <c r="X4" t="s">
        <v>15</v>
      </c>
      <c r="Y4" t="s">
        <v>16</v>
      </c>
      <c r="Z4" t="s">
        <v>16</v>
      </c>
      <c r="AB4" t="s">
        <v>19</v>
      </c>
      <c r="AC4" t="s">
        <v>19</v>
      </c>
      <c r="AD4" t="s">
        <v>20</v>
      </c>
      <c r="AE4" t="s">
        <v>20</v>
      </c>
      <c r="AF4" t="s">
        <v>21</v>
      </c>
      <c r="AG4" t="s">
        <v>21</v>
      </c>
    </row>
    <row r="5" spans="1:33" x14ac:dyDescent="0.25">
      <c r="A5">
        <v>0.04</v>
      </c>
      <c r="B5">
        <v>1.0169999999999999</v>
      </c>
      <c r="C5">
        <v>0.31640000000000001</v>
      </c>
      <c r="D5">
        <v>0.1046</v>
      </c>
      <c r="E5">
        <v>4.19E-2</v>
      </c>
      <c r="F5">
        <v>-1.0069999999999999</v>
      </c>
      <c r="G5">
        <v>0.1368</v>
      </c>
      <c r="H5">
        <v>-7.3499999999999996E-2</v>
      </c>
      <c r="I5">
        <v>4.3099999999999999E-2</v>
      </c>
      <c r="J5">
        <v>-0.30680000000000002</v>
      </c>
      <c r="K5">
        <v>4.0899999999999999E-2</v>
      </c>
      <c r="L5">
        <v>0.32269999999999999</v>
      </c>
      <c r="N5">
        <f>10^(B5+D5*5+F5*LOG10((10^2+15^2)^0.5)+J5*1)</f>
        <v>0.92996526534589485</v>
      </c>
      <c r="O5">
        <f t="shared" ref="O5:O17" si="0">10^(B5+D5*5+F5*LOG10((10^2+15^2)^0.5))</f>
        <v>1.8848063130212824</v>
      </c>
      <c r="P5">
        <f>10^(B5+D5*6+F5*LOG10((10^2+15^2)^0.5)+J5*1)</f>
        <v>1.1832233396665532</v>
      </c>
      <c r="Q5">
        <f t="shared" ref="Q5:Q17" si="1">10^(B5+D5*6+F5*LOG10((10^2+15^2)^0.5))</f>
        <v>2.3980969004128938</v>
      </c>
      <c r="R5">
        <f>10^(B5+D5*7+F5*LOG10((10^2+15^2)^0.5)+J5)</f>
        <v>1.5054513579181308</v>
      </c>
      <c r="S5">
        <f t="shared" ref="S5:S17" si="2">10^(B5+D5*7+F5*LOG10((10^2+15^2)^0.5))</f>
        <v>3.0511722631868081</v>
      </c>
      <c r="U5">
        <f>10^(B5+D5*5+F5*LOG10((50^2+15^2)^0.5)+J5*1)</f>
        <v>0.31878139289566837</v>
      </c>
      <c r="V5">
        <f t="shared" ref="V5:V17" si="3">10^(B5+D5*5+F5*LOG10((50^2+15^2)^0.5))</f>
        <v>0.64608991775622326</v>
      </c>
      <c r="W5">
        <f>10^(B5+D5*6+F5*LOG10((50^2+15^2)^0.5)+J5*1)</f>
        <v>0.40559534681682446</v>
      </c>
      <c r="X5">
        <f t="shared" ref="X5:X17" si="4">10^(B5+D5*6+F5*LOG10((50^2+15^2)^0.5))</f>
        <v>0.82204002525628506</v>
      </c>
      <c r="Y5">
        <f>10^(B5+D5*7+F5*LOG10((50^2+15^2)^0.5)+J5*1)</f>
        <v>0.51605140395788607</v>
      </c>
      <c r="Z5">
        <f t="shared" ref="Z5:Z17" si="5">10^(B5+D5*7+F5*LOG10((50^2+15^2)^0.5))</f>
        <v>1.0459067454111266</v>
      </c>
      <c r="AB5">
        <f>10^(B5+D5*5+F5*LOG10((100^2+15^2)^0.5)+J5*1)</f>
        <v>0.16380777828578158</v>
      </c>
      <c r="AC5">
        <f t="shared" ref="AC5:AC17" si="6">10^(B5+D5*5+F5*LOG10((100^2+15^2)^0.5))</f>
        <v>0.33199727574792309</v>
      </c>
      <c r="AD5">
        <f>10^(B5+D5*6+F5*LOG10((100^2+15^2)^0.5)+J5*1)</f>
        <v>0.20841766215275812</v>
      </c>
      <c r="AE5">
        <f t="shared" ref="AE5:AE17" si="7">10^(B5+D5*6+F5*LOG10((100^2+15^2)^0.5))</f>
        <v>0.42241032005055112</v>
      </c>
      <c r="AF5">
        <f>10^(B5+D5*7+F5*LOG10((100^2+15^2)^0.5)+J5*1)</f>
        <v>0.26517618608707805</v>
      </c>
      <c r="AG5">
        <f>10^(B5+D5*7+F5*LOG10((100^2+15^2)^0.5))</f>
        <v>0.53744561030882299</v>
      </c>
    </row>
    <row r="6" spans="1:33" x14ac:dyDescent="0.25">
      <c r="A6">
        <v>0.05</v>
      </c>
      <c r="B6">
        <v>1.028</v>
      </c>
      <c r="C6">
        <v>0.31780000000000003</v>
      </c>
      <c r="D6">
        <v>0.1245</v>
      </c>
      <c r="E6">
        <v>4.2099999999999999E-2</v>
      </c>
      <c r="F6">
        <v>-1.0549999999999999</v>
      </c>
      <c r="G6">
        <v>0.13739999999999999</v>
      </c>
      <c r="H6">
        <v>-7.7499999999999999E-2</v>
      </c>
      <c r="I6">
        <v>4.3299999999999998E-2</v>
      </c>
      <c r="J6">
        <v>-0.3246</v>
      </c>
      <c r="K6">
        <v>4.1099999999999998E-2</v>
      </c>
      <c r="L6">
        <v>0.33500000000000002</v>
      </c>
      <c r="N6">
        <f t="shared" ref="N6:N17" si="8">10^(B6+D6*5+F6*LOG10((10^2+15^2)^0.5)+J6*1)</f>
        <v>1.0020318525423835</v>
      </c>
      <c r="O6">
        <f t="shared" si="0"/>
        <v>2.1158336853639135</v>
      </c>
      <c r="P6">
        <f t="shared" ref="P6:P17" si="9">10^(B6+D6*6+F6*LOG10((10^2+15^2)^0.5)+J6*1)</f>
        <v>1.3346934435715074</v>
      </c>
      <c r="Q6">
        <f t="shared" si="1"/>
        <v>2.8182630525944363</v>
      </c>
      <c r="R6">
        <f t="shared" ref="R6:R17" si="10">10^(B6+D6*7+F6*LOG10((10^2+15^2)^0.5)+J6)</f>
        <v>1.7777943722975817</v>
      </c>
      <c r="S6">
        <f t="shared" si="2"/>
        <v>3.7538898678857269</v>
      </c>
      <c r="U6">
        <f t="shared" ref="U6:U17" si="11">10^(B6+D6*5+F6*LOG10((50^2+15^2)^0.5)+J6*1)</f>
        <v>0.32639550393596595</v>
      </c>
      <c r="V6">
        <f t="shared" si="3"/>
        <v>0.6891982527569761</v>
      </c>
      <c r="W6">
        <f t="shared" ref="W6:W17" si="12">10^(B6+D6*6+F6*LOG10((50^2+15^2)^0.5)+J6*1)</f>
        <v>0.43475458191198124</v>
      </c>
      <c r="X6">
        <f t="shared" si="4"/>
        <v>0.91800314225716351</v>
      </c>
      <c r="Y6">
        <f t="shared" ref="Y6:Y17" si="13">10^(B6+D6*7+F6*LOG10((50^2+15^2)^0.5)+J6*1)</f>
        <v>0.57908746969303537</v>
      </c>
      <c r="Z6">
        <f t="shared" si="5"/>
        <v>1.2227682902893084</v>
      </c>
      <c r="AB6">
        <f t="shared" ref="AB6:AB17" si="14">10^(B6+D6*5+F6*LOG10((100^2+15^2)^0.5)+J6*1)</f>
        <v>0.16248100641727745</v>
      </c>
      <c r="AC6">
        <f t="shared" si="6"/>
        <v>0.34308568708394888</v>
      </c>
      <c r="AD6">
        <f t="shared" ref="AD6:AD17" si="15">10^(B6+D6*6+F6*LOG10((100^2+15^2)^0.5)+J6*1)</f>
        <v>0.21642259516981521</v>
      </c>
      <c r="AE6">
        <f t="shared" si="7"/>
        <v>0.45698568959892805</v>
      </c>
      <c r="AF6">
        <f t="shared" ref="AF6:AF17" si="16">10^(B6+D6*7+F6*LOG10((100^2+15^2)^0.5)+J6*1)</f>
        <v>0.28827209242998109</v>
      </c>
      <c r="AG6">
        <f t="shared" ref="AG6:AG17" si="17">10^(B6+D6*7+F6*LOG10((100^2+15^2)^0.5))</f>
        <v>0.60869901706831697</v>
      </c>
    </row>
    <row r="7" spans="1:33" x14ac:dyDescent="0.25">
      <c r="A7">
        <v>0.1</v>
      </c>
      <c r="B7">
        <v>1.3819999999999999</v>
      </c>
      <c r="C7">
        <v>0.3165</v>
      </c>
      <c r="D7">
        <v>0.1041</v>
      </c>
      <c r="E7">
        <v>4.19E-2</v>
      </c>
      <c r="F7">
        <v>-1.0620000000000001</v>
      </c>
      <c r="G7">
        <v>0.1368</v>
      </c>
      <c r="H7">
        <v>-0.1358</v>
      </c>
      <c r="I7">
        <v>4.3200000000000002E-2</v>
      </c>
      <c r="J7">
        <v>-0.33260000000000001</v>
      </c>
      <c r="K7">
        <v>4.0899999999999999E-2</v>
      </c>
      <c r="L7">
        <v>0.3427</v>
      </c>
      <c r="N7">
        <f t="shared" si="8"/>
        <v>1.7222251828716377</v>
      </c>
      <c r="O7">
        <f t="shared" si="0"/>
        <v>3.7041616861666697</v>
      </c>
      <c r="P7">
        <f t="shared" si="9"/>
        <v>2.1887186337672717</v>
      </c>
      <c r="Q7">
        <f t="shared" si="1"/>
        <v>4.7074957361159733</v>
      </c>
      <c r="R7">
        <f t="shared" si="10"/>
        <v>2.7815696259953748</v>
      </c>
      <c r="S7">
        <f t="shared" si="2"/>
        <v>5.9825995685634794</v>
      </c>
      <c r="U7">
        <f t="shared" si="11"/>
        <v>0.55682712739142326</v>
      </c>
      <c r="V7">
        <f t="shared" si="3"/>
        <v>1.1976237089173298</v>
      </c>
      <c r="W7">
        <f t="shared" si="12"/>
        <v>0.70765305352032259</v>
      </c>
      <c r="X7">
        <f t="shared" si="4"/>
        <v>1.5220200900663527</v>
      </c>
      <c r="Y7">
        <f t="shared" si="13"/>
        <v>0.89933270044262292</v>
      </c>
      <c r="Z7">
        <f t="shared" si="5"/>
        <v>1.934284648272188</v>
      </c>
      <c r="AB7">
        <f t="shared" si="14"/>
        <v>0.27591084981156683</v>
      </c>
      <c r="AC7">
        <f t="shared" si="6"/>
        <v>0.59342901778127466</v>
      </c>
      <c r="AD7">
        <f t="shared" si="15"/>
        <v>0.35064591102669362</v>
      </c>
      <c r="AE7">
        <f t="shared" si="7"/>
        <v>0.7541691771516108</v>
      </c>
      <c r="AF7">
        <f t="shared" si="16"/>
        <v>0.44562421160208249</v>
      </c>
      <c r="AG7">
        <f t="shared" si="17"/>
        <v>0.95844849295046652</v>
      </c>
    </row>
    <row r="8" spans="1:33" x14ac:dyDescent="0.25">
      <c r="A8">
        <v>0.2</v>
      </c>
      <c r="B8">
        <v>1.3819999999999999</v>
      </c>
      <c r="C8">
        <v>0.3165</v>
      </c>
      <c r="D8">
        <v>0.1041</v>
      </c>
      <c r="E8">
        <v>4.19E-2</v>
      </c>
      <c r="F8">
        <v>-1.0620000000000001</v>
      </c>
      <c r="G8">
        <v>0.1368</v>
      </c>
      <c r="H8">
        <v>-0.1358</v>
      </c>
      <c r="I8">
        <v>4.3200000000000002E-2</v>
      </c>
      <c r="J8">
        <v>-0.33260000000000001</v>
      </c>
      <c r="K8">
        <v>4.0899999999999999E-2</v>
      </c>
      <c r="L8">
        <v>0.35959999999999998</v>
      </c>
      <c r="N8">
        <f t="shared" si="8"/>
        <v>1.7222251828716377</v>
      </c>
      <c r="O8">
        <f t="shared" si="0"/>
        <v>3.7041616861666697</v>
      </c>
      <c r="P8">
        <f t="shared" si="9"/>
        <v>2.1887186337672717</v>
      </c>
      <c r="Q8">
        <f t="shared" si="1"/>
        <v>4.7074957361159733</v>
      </c>
      <c r="R8">
        <f t="shared" si="10"/>
        <v>2.7815696259953748</v>
      </c>
      <c r="S8">
        <f t="shared" si="2"/>
        <v>5.9825995685634794</v>
      </c>
      <c r="U8">
        <f t="shared" si="11"/>
        <v>0.55682712739142326</v>
      </c>
      <c r="V8">
        <f t="shared" si="3"/>
        <v>1.1976237089173298</v>
      </c>
      <c r="W8">
        <f t="shared" si="12"/>
        <v>0.70765305352032259</v>
      </c>
      <c r="X8">
        <f t="shared" si="4"/>
        <v>1.5220200900663527</v>
      </c>
      <c r="Y8">
        <f t="shared" si="13"/>
        <v>0.89933270044262292</v>
      </c>
      <c r="Z8">
        <f t="shared" si="5"/>
        <v>1.934284648272188</v>
      </c>
      <c r="AB8">
        <f t="shared" si="14"/>
        <v>0.27591084981156683</v>
      </c>
      <c r="AC8">
        <f t="shared" si="6"/>
        <v>0.59342901778127466</v>
      </c>
      <c r="AD8">
        <f t="shared" si="15"/>
        <v>0.35064591102669362</v>
      </c>
      <c r="AE8">
        <f t="shared" si="7"/>
        <v>0.7541691771516108</v>
      </c>
      <c r="AF8">
        <f t="shared" si="16"/>
        <v>0.44562421160208249</v>
      </c>
      <c r="AG8">
        <f t="shared" si="17"/>
        <v>0.95844849295046652</v>
      </c>
    </row>
    <row r="9" spans="1:33" x14ac:dyDescent="0.25">
      <c r="A9">
        <v>0.3</v>
      </c>
      <c r="B9">
        <v>1.3680000000000001</v>
      </c>
      <c r="C9">
        <v>0.3977</v>
      </c>
      <c r="D9">
        <v>6.8400000000000002E-2</v>
      </c>
      <c r="E9">
        <v>5.2699999999999997E-2</v>
      </c>
      <c r="F9">
        <v>-0.91390000000000005</v>
      </c>
      <c r="G9">
        <v>0.17199999999999999</v>
      </c>
      <c r="H9">
        <v>-9.7199999999999995E-2</v>
      </c>
      <c r="I9">
        <v>5.4199999999999998E-2</v>
      </c>
      <c r="J9">
        <v>-0.30109999999999998</v>
      </c>
      <c r="K9">
        <v>5.1400000000000001E-2</v>
      </c>
      <c r="L9">
        <v>0.36509999999999998</v>
      </c>
      <c r="N9">
        <f t="shared" si="8"/>
        <v>1.8242942874719994</v>
      </c>
      <c r="O9">
        <f t="shared" si="0"/>
        <v>3.6491767417704253</v>
      </c>
      <c r="P9">
        <f t="shared" si="9"/>
        <v>2.1354769997534562</v>
      </c>
      <c r="Q9">
        <f t="shared" si="1"/>
        <v>4.2716424940872431</v>
      </c>
      <c r="R9">
        <f t="shared" si="10"/>
        <v>2.4997403367388551</v>
      </c>
      <c r="S9">
        <f t="shared" si="2"/>
        <v>5.0002866094228304</v>
      </c>
      <c r="U9">
        <f t="shared" si="11"/>
        <v>0.6904135000576257</v>
      </c>
      <c r="V9">
        <f t="shared" si="3"/>
        <v>1.3810495948577992</v>
      </c>
      <c r="W9">
        <f t="shared" si="12"/>
        <v>0.80818218848639078</v>
      </c>
      <c r="X9">
        <f t="shared" si="4"/>
        <v>1.6166249412667342</v>
      </c>
      <c r="Y9">
        <f t="shared" si="13"/>
        <v>0.9460395107166012</v>
      </c>
      <c r="Z9">
        <f t="shared" si="5"/>
        <v>1.8923840320120953</v>
      </c>
      <c r="AB9">
        <f t="shared" si="14"/>
        <v>0.37729786479135369</v>
      </c>
      <c r="AC9">
        <f t="shared" si="6"/>
        <v>0.75471737338177847</v>
      </c>
      <c r="AD9">
        <f t="shared" si="15"/>
        <v>0.44165621624268331</v>
      </c>
      <c r="AE9">
        <f t="shared" si="7"/>
        <v>0.88345482592312652</v>
      </c>
      <c r="AF9">
        <f t="shared" si="16"/>
        <v>0.51699262452405481</v>
      </c>
      <c r="AG9">
        <f t="shared" si="17"/>
        <v>1.0341519315364234</v>
      </c>
    </row>
    <row r="10" spans="1:33" x14ac:dyDescent="0.25">
      <c r="A10">
        <v>0.4</v>
      </c>
      <c r="B10">
        <v>0.97470000000000001</v>
      </c>
      <c r="C10">
        <v>0.36749999999999999</v>
      </c>
      <c r="D10">
        <v>0.1009</v>
      </c>
      <c r="E10">
        <v>4.87E-2</v>
      </c>
      <c r="F10">
        <v>-0.88859999999999995</v>
      </c>
      <c r="G10">
        <v>0.15890000000000001</v>
      </c>
      <c r="H10">
        <v>-5.5199999999999999E-2</v>
      </c>
      <c r="I10">
        <v>5.0099999999999999E-2</v>
      </c>
      <c r="J10">
        <v>-0.26390000000000002</v>
      </c>
      <c r="K10">
        <v>4.7500000000000001E-2</v>
      </c>
      <c r="L10">
        <v>0.36130000000000001</v>
      </c>
      <c r="N10">
        <f t="shared" si="8"/>
        <v>1.256811722287698</v>
      </c>
      <c r="O10">
        <f t="shared" si="0"/>
        <v>2.3076515007771183</v>
      </c>
      <c r="P10">
        <f t="shared" si="9"/>
        <v>1.5855145167354361</v>
      </c>
      <c r="Q10">
        <f t="shared" si="1"/>
        <v>2.9111878009766792</v>
      </c>
      <c r="R10">
        <f t="shared" si="10"/>
        <v>2.0001852610055102</v>
      </c>
      <c r="S10">
        <f t="shared" si="2"/>
        <v>3.6725711875044449</v>
      </c>
      <c r="U10">
        <f t="shared" si="11"/>
        <v>0.48861484907807717</v>
      </c>
      <c r="V10">
        <f t="shared" si="3"/>
        <v>0.897153304493846</v>
      </c>
      <c r="W10">
        <f t="shared" si="12"/>
        <v>0.61640572137220007</v>
      </c>
      <c r="X10">
        <f t="shared" si="4"/>
        <v>1.1317921075902773</v>
      </c>
      <c r="Y10">
        <f t="shared" si="13"/>
        <v>0.77761863778247164</v>
      </c>
      <c r="Z10">
        <f t="shared" si="5"/>
        <v>1.427797644379549</v>
      </c>
      <c r="AB10">
        <f t="shared" si="14"/>
        <v>0.27152297810012982</v>
      </c>
      <c r="AC10">
        <f t="shared" si="6"/>
        <v>0.49854755234754738</v>
      </c>
      <c r="AD10">
        <f t="shared" si="15"/>
        <v>0.34253628906434302</v>
      </c>
      <c r="AE10">
        <f t="shared" si="7"/>
        <v>0.62893619427032399</v>
      </c>
      <c r="AF10">
        <f t="shared" si="16"/>
        <v>0.43212220986579952</v>
      </c>
      <c r="AG10">
        <f t="shared" si="17"/>
        <v>0.79342629324050018</v>
      </c>
    </row>
    <row r="11" spans="1:33" x14ac:dyDescent="0.25">
      <c r="A11">
        <v>0.5</v>
      </c>
      <c r="B11">
        <v>0.52949999999999997</v>
      </c>
      <c r="C11">
        <v>0.3876</v>
      </c>
      <c r="D11">
        <v>0.15129999999999999</v>
      </c>
      <c r="E11">
        <v>5.1400000000000001E-2</v>
      </c>
      <c r="F11">
        <v>-0.86009999999999998</v>
      </c>
      <c r="G11">
        <v>0.1676</v>
      </c>
      <c r="H11">
        <v>-6.93E-2</v>
      </c>
      <c r="I11">
        <v>5.2900000000000003E-2</v>
      </c>
      <c r="J11">
        <v>-0.25330000000000003</v>
      </c>
      <c r="K11">
        <v>5.0099999999999999E-2</v>
      </c>
      <c r="L11">
        <v>0.3654</v>
      </c>
      <c r="N11">
        <f t="shared" si="8"/>
        <v>0.89632304102570892</v>
      </c>
      <c r="O11">
        <f t="shared" si="0"/>
        <v>1.6060703353543568</v>
      </c>
      <c r="P11">
        <f t="shared" si="9"/>
        <v>1.2698854892292017</v>
      </c>
      <c r="Q11">
        <f t="shared" si="1"/>
        <v>2.2754356634791408</v>
      </c>
      <c r="R11">
        <f t="shared" si="10"/>
        <v>1.7991383485015588</v>
      </c>
      <c r="S11">
        <f t="shared" si="2"/>
        <v>3.2237737941224056</v>
      </c>
      <c r="U11">
        <f t="shared" si="11"/>
        <v>0.35918701977091322</v>
      </c>
      <c r="V11">
        <f t="shared" si="3"/>
        <v>0.64360681461256353</v>
      </c>
      <c r="W11">
        <f t="shared" si="12"/>
        <v>0.50888615314919949</v>
      </c>
      <c r="X11">
        <f t="shared" si="4"/>
        <v>0.91184418701346404</v>
      </c>
      <c r="Y11">
        <f t="shared" si="13"/>
        <v>0.72097571073742162</v>
      </c>
      <c r="Z11">
        <f t="shared" si="5"/>
        <v>1.2918754160345007</v>
      </c>
      <c r="AB11">
        <f t="shared" si="14"/>
        <v>0.20339688181278229</v>
      </c>
      <c r="AC11">
        <f t="shared" si="6"/>
        <v>0.36445531714688562</v>
      </c>
      <c r="AD11">
        <f t="shared" si="15"/>
        <v>0.28816703012894057</v>
      </c>
      <c r="AE11">
        <f t="shared" si="7"/>
        <v>0.51635012995719909</v>
      </c>
      <c r="AF11">
        <f t="shared" si="16"/>
        <v>0.40826701232208962</v>
      </c>
      <c r="AG11">
        <f t="shared" si="17"/>
        <v>0.73155046493494336</v>
      </c>
    </row>
    <row r="12" spans="1:33" x14ac:dyDescent="0.25">
      <c r="A12">
        <v>0.75</v>
      </c>
      <c r="B12">
        <v>-0.57899999999999996</v>
      </c>
      <c r="C12">
        <v>0.40789999999999998</v>
      </c>
      <c r="D12">
        <v>0.31469999999999998</v>
      </c>
      <c r="E12">
        <v>5.4100000000000002E-2</v>
      </c>
      <c r="F12">
        <v>-0.90639999999999998</v>
      </c>
      <c r="G12">
        <v>0.1764</v>
      </c>
      <c r="H12">
        <v>-1.11E-2</v>
      </c>
      <c r="I12">
        <v>5.5599999999999997E-2</v>
      </c>
      <c r="J12">
        <v>-0.2394</v>
      </c>
      <c r="K12">
        <v>5.2699999999999997E-2</v>
      </c>
      <c r="L12">
        <v>0.377</v>
      </c>
      <c r="N12">
        <f t="shared" si="8"/>
        <v>0.41372756848107739</v>
      </c>
      <c r="O12">
        <f t="shared" si="0"/>
        <v>0.71798349501008829</v>
      </c>
      <c r="P12">
        <f t="shared" si="9"/>
        <v>0.85391464273594475</v>
      </c>
      <c r="Q12">
        <f t="shared" si="1"/>
        <v>1.4818848593597787</v>
      </c>
      <c r="R12">
        <f t="shared" si="10"/>
        <v>1.7624404865159613</v>
      </c>
      <c r="S12">
        <f t="shared" si="2"/>
        <v>3.0585420858022565</v>
      </c>
      <c r="U12">
        <f t="shared" si="11"/>
        <v>0.15783085137434291</v>
      </c>
      <c r="V12">
        <f t="shared" si="3"/>
        <v>0.27389991608778047</v>
      </c>
      <c r="W12">
        <f t="shared" si="12"/>
        <v>0.3257556066636545</v>
      </c>
      <c r="X12">
        <f t="shared" si="4"/>
        <v>0.56531680944099227</v>
      </c>
      <c r="Y12">
        <f t="shared" si="13"/>
        <v>0.67234456602605597</v>
      </c>
      <c r="Z12">
        <f t="shared" si="5"/>
        <v>1.1667878530277527</v>
      </c>
      <c r="AB12">
        <f t="shared" si="14"/>
        <v>8.6680335754322782E-2</v>
      </c>
      <c r="AC12">
        <f t="shared" si="6"/>
        <v>0.15042519559917367</v>
      </c>
      <c r="AD12">
        <f t="shared" si="15"/>
        <v>0.17890422001518036</v>
      </c>
      <c r="AE12">
        <f t="shared" si="7"/>
        <v>0.31047067428968766</v>
      </c>
      <c r="AF12">
        <f t="shared" si="16"/>
        <v>0.36925006878095606</v>
      </c>
      <c r="AG12">
        <f t="shared" si="17"/>
        <v>0.64079716971578093</v>
      </c>
    </row>
    <row r="13" spans="1:33" x14ac:dyDescent="0.25">
      <c r="A13">
        <v>1</v>
      </c>
      <c r="B13">
        <v>-1.6120000000000001</v>
      </c>
      <c r="C13">
        <v>0.39219999999999999</v>
      </c>
      <c r="D13">
        <v>0.46729999999999999</v>
      </c>
      <c r="E13">
        <v>5.1999999999999998E-2</v>
      </c>
      <c r="F13">
        <v>-0.92779999999999996</v>
      </c>
      <c r="G13">
        <v>0.1696</v>
      </c>
      <c r="H13">
        <v>-2.0299999999999999E-2</v>
      </c>
      <c r="I13">
        <v>5.3499999999999999E-2</v>
      </c>
      <c r="J13">
        <v>-0.23549999999999999</v>
      </c>
      <c r="K13">
        <v>5.0700000000000002E-2</v>
      </c>
      <c r="L13">
        <v>0.39489999999999997</v>
      </c>
      <c r="N13">
        <f t="shared" si="8"/>
        <v>0.21073530923313158</v>
      </c>
      <c r="O13">
        <f t="shared" si="0"/>
        <v>0.36244099070198926</v>
      </c>
      <c r="P13">
        <f t="shared" si="9"/>
        <v>0.61806949421985202</v>
      </c>
      <c r="Q13">
        <f t="shared" si="1"/>
        <v>1.0630098991142458</v>
      </c>
      <c r="R13">
        <f t="shared" si="10"/>
        <v>1.8127474749026298</v>
      </c>
      <c r="S13">
        <f t="shared" si="2"/>
        <v>3.1177214349466191</v>
      </c>
      <c r="U13">
        <f t="shared" si="11"/>
        <v>7.8583881759553387E-2</v>
      </c>
      <c r="V13">
        <f t="shared" si="3"/>
        <v>0.13515542346361861</v>
      </c>
      <c r="W13">
        <f t="shared" si="12"/>
        <v>0.23048012328692208</v>
      </c>
      <c r="X13">
        <f t="shared" si="4"/>
        <v>0.39639984644820647</v>
      </c>
      <c r="Y13">
        <f t="shared" si="13"/>
        <v>0.67597942530876542</v>
      </c>
      <c r="Z13">
        <f t="shared" si="5"/>
        <v>1.1626084565260468</v>
      </c>
      <c r="AB13">
        <f t="shared" si="14"/>
        <v>4.2551726645621318E-2</v>
      </c>
      <c r="AC13">
        <f t="shared" si="6"/>
        <v>7.318417600563408E-2</v>
      </c>
      <c r="AD13">
        <f t="shared" si="15"/>
        <v>0.12480074773300366</v>
      </c>
      <c r="AE13">
        <f t="shared" si="7"/>
        <v>0.21464322620306012</v>
      </c>
      <c r="AF13">
        <f t="shared" si="16"/>
        <v>0.36603042608423897</v>
      </c>
      <c r="AG13">
        <f t="shared" si="17"/>
        <v>0.62953109633032234</v>
      </c>
    </row>
    <row r="14" spans="1:33" x14ac:dyDescent="0.25">
      <c r="A14">
        <v>1.25</v>
      </c>
      <c r="B14">
        <v>-1.716</v>
      </c>
      <c r="C14">
        <v>0.42499999999999999</v>
      </c>
      <c r="D14">
        <v>0.4763</v>
      </c>
      <c r="E14">
        <v>5.6300000000000003E-2</v>
      </c>
      <c r="F14">
        <v>-0.94820000000000004</v>
      </c>
      <c r="G14">
        <v>0.18379999999999999</v>
      </c>
      <c r="H14">
        <v>-0.02</v>
      </c>
      <c r="I14">
        <v>5.8000000000000003E-2</v>
      </c>
      <c r="J14">
        <v>-0.29210000000000003</v>
      </c>
      <c r="K14">
        <v>5.4899999999999997E-2</v>
      </c>
      <c r="L14">
        <v>0.41899999999999998</v>
      </c>
      <c r="N14">
        <f t="shared" si="8"/>
        <v>0.15223555629734556</v>
      </c>
      <c r="O14">
        <f t="shared" si="0"/>
        <v>0.2982744809021135</v>
      </c>
      <c r="P14">
        <f t="shared" si="9"/>
        <v>0.45584384858541249</v>
      </c>
      <c r="Q14">
        <f t="shared" si="1"/>
        <v>0.89313292253267318</v>
      </c>
      <c r="R14">
        <f t="shared" si="10"/>
        <v>1.3649479750137938</v>
      </c>
      <c r="S14">
        <f t="shared" si="2"/>
        <v>2.6743367883809497</v>
      </c>
      <c r="U14">
        <f t="shared" si="11"/>
        <v>5.5551109738190982E-2</v>
      </c>
      <c r="V14">
        <f t="shared" si="3"/>
        <v>0.10884105411177308</v>
      </c>
      <c r="W14">
        <f t="shared" si="12"/>
        <v>0.16633848407127413</v>
      </c>
      <c r="X14">
        <f t="shared" si="4"/>
        <v>0.32590628757907897</v>
      </c>
      <c r="Y14">
        <f t="shared" si="13"/>
        <v>0.49807270122108099</v>
      </c>
      <c r="Z14">
        <f t="shared" si="5"/>
        <v>0.97587173470867938</v>
      </c>
      <c r="AB14">
        <f t="shared" si="14"/>
        <v>2.9676906031871904E-2</v>
      </c>
      <c r="AC14">
        <f t="shared" si="6"/>
        <v>5.8145836338969241E-2</v>
      </c>
      <c r="AD14">
        <f t="shared" si="15"/>
        <v>8.8862519300374559E-2</v>
      </c>
      <c r="AE14">
        <f t="shared" si="7"/>
        <v>0.17410795782952992</v>
      </c>
      <c r="AF14">
        <f t="shared" si="16"/>
        <v>0.26608391481001537</v>
      </c>
      <c r="AG14">
        <f t="shared" si="17"/>
        <v>0.5213370877125596</v>
      </c>
    </row>
    <row r="15" spans="1:33" x14ac:dyDescent="0.25">
      <c r="A15">
        <v>1.5</v>
      </c>
      <c r="B15">
        <v>-2.1379999999999999</v>
      </c>
      <c r="C15">
        <v>0.4284</v>
      </c>
      <c r="D15">
        <v>0.5222</v>
      </c>
      <c r="E15">
        <v>5.6800000000000003E-2</v>
      </c>
      <c r="F15">
        <v>-0.93330000000000002</v>
      </c>
      <c r="G15">
        <v>0.1852</v>
      </c>
      <c r="H15">
        <v>2.8400000000000002E-2</v>
      </c>
      <c r="I15">
        <v>5.8400000000000001E-2</v>
      </c>
      <c r="J15">
        <v>-0.31969999999999998</v>
      </c>
      <c r="K15">
        <v>5.5399999999999998E-2</v>
      </c>
      <c r="L15">
        <v>0.42509999999999998</v>
      </c>
      <c r="N15">
        <f t="shared" si="8"/>
        <v>9.574798202712613E-2</v>
      </c>
      <c r="O15">
        <f t="shared" si="0"/>
        <v>0.19990774929924632</v>
      </c>
      <c r="P15">
        <f t="shared" si="9"/>
        <v>0.31866152456966651</v>
      </c>
      <c r="Q15">
        <f t="shared" si="1"/>
        <v>0.6653185457939047</v>
      </c>
      <c r="R15">
        <f t="shared" si="10"/>
        <v>1.0605462913285799</v>
      </c>
      <c r="S15">
        <f t="shared" si="2"/>
        <v>2.2142651744565711</v>
      </c>
      <c r="U15">
        <f t="shared" si="11"/>
        <v>3.5496556111120396E-2</v>
      </c>
      <c r="V15">
        <f t="shared" si="3"/>
        <v>7.4111605172400591E-2</v>
      </c>
      <c r="W15">
        <f t="shared" si="12"/>
        <v>0.11813707660321994</v>
      </c>
      <c r="X15">
        <f t="shared" si="4"/>
        <v>0.24665289641145238</v>
      </c>
      <c r="Y15">
        <f t="shared" si="13"/>
        <v>0.39317529353172392</v>
      </c>
      <c r="Z15">
        <f t="shared" si="5"/>
        <v>0.82089237126407288</v>
      </c>
      <c r="AB15">
        <f t="shared" si="14"/>
        <v>1.9150962826251769E-2</v>
      </c>
      <c r="AC15">
        <f t="shared" si="6"/>
        <v>3.9984402746210367E-2</v>
      </c>
      <c r="AD15">
        <f t="shared" si="15"/>
        <v>6.3736852537126701E-2</v>
      </c>
      <c r="AE15">
        <f t="shared" si="7"/>
        <v>0.13307320392930255</v>
      </c>
      <c r="AF15">
        <f t="shared" si="16"/>
        <v>0.21212439333706998</v>
      </c>
      <c r="AG15">
        <f t="shared" si="17"/>
        <v>0.44288463470141776</v>
      </c>
    </row>
    <row r="16" spans="1:33" x14ac:dyDescent="0.25">
      <c r="A16">
        <v>2</v>
      </c>
      <c r="B16">
        <v>-2.69</v>
      </c>
      <c r="C16">
        <v>0.40839999999999999</v>
      </c>
      <c r="D16">
        <v>0.57069999999999999</v>
      </c>
      <c r="E16">
        <v>5.4100000000000002E-2</v>
      </c>
      <c r="F16">
        <v>-0.90820000000000001</v>
      </c>
      <c r="G16">
        <v>0.17660000000000001</v>
      </c>
      <c r="H16">
        <v>0.04</v>
      </c>
      <c r="I16">
        <v>5.57E-2</v>
      </c>
      <c r="J16">
        <v>-0.27700000000000002</v>
      </c>
      <c r="K16">
        <v>5.28E-2</v>
      </c>
      <c r="L16">
        <v>0.40770000000000001</v>
      </c>
      <c r="N16">
        <f t="shared" si="8"/>
        <v>5.5699816674788107E-2</v>
      </c>
      <c r="O16">
        <f t="shared" si="0"/>
        <v>0.10540319264423029</v>
      </c>
      <c r="P16">
        <f t="shared" si="9"/>
        <v>0.2072782654776929</v>
      </c>
      <c r="Q16">
        <f t="shared" si="1"/>
        <v>0.39224170296051136</v>
      </c>
      <c r="R16">
        <f t="shared" si="10"/>
        <v>0.77135405292793768</v>
      </c>
      <c r="S16">
        <f t="shared" si="2"/>
        <v>1.4596669197741217</v>
      </c>
      <c r="U16">
        <f t="shared" si="11"/>
        <v>2.120801731735035E-2</v>
      </c>
      <c r="V16">
        <f t="shared" si="3"/>
        <v>4.013285623460007E-2</v>
      </c>
      <c r="W16">
        <f t="shared" si="12"/>
        <v>7.8922361081145809E-2</v>
      </c>
      <c r="X16">
        <f t="shared" si="4"/>
        <v>0.14934822636030087</v>
      </c>
      <c r="Y16">
        <f t="shared" si="13"/>
        <v>0.293697377997094</v>
      </c>
      <c r="Z16">
        <f t="shared" si="5"/>
        <v>0.55577635906556211</v>
      </c>
      <c r="AB16">
        <f t="shared" si="14"/>
        <v>1.1633540012449865E-2</v>
      </c>
      <c r="AC16">
        <f t="shared" si="6"/>
        <v>2.2014655204810503E-2</v>
      </c>
      <c r="AD16">
        <f t="shared" si="15"/>
        <v>4.3292422472863017E-2</v>
      </c>
      <c r="AE16">
        <f t="shared" si="7"/>
        <v>8.1924139402204707E-2</v>
      </c>
      <c r="AF16">
        <f t="shared" si="16"/>
        <v>0.16110606415270895</v>
      </c>
      <c r="AG16">
        <f t="shared" si="17"/>
        <v>0.30486803242438681</v>
      </c>
    </row>
    <row r="17" spans="1:33" x14ac:dyDescent="0.25">
      <c r="A17">
        <v>2.5</v>
      </c>
      <c r="B17">
        <v>-2.9420000000000002</v>
      </c>
      <c r="C17">
        <v>0.39439999999999997</v>
      </c>
      <c r="D17">
        <v>0.56710000000000005</v>
      </c>
      <c r="E17">
        <v>5.2299999999999999E-2</v>
      </c>
      <c r="F17">
        <v>-0.82699999999999996</v>
      </c>
      <c r="G17">
        <v>0.1706</v>
      </c>
      <c r="H17">
        <v>5.4000000000000003E-3</v>
      </c>
      <c r="I17">
        <v>5.3800000000000001E-2</v>
      </c>
      <c r="J17">
        <v>-0.27100000000000002</v>
      </c>
      <c r="K17">
        <v>5.0999999999999997E-2</v>
      </c>
      <c r="L17">
        <v>0.39589999999999997</v>
      </c>
      <c r="N17">
        <f t="shared" si="8"/>
        <v>3.8356257913979445E-2</v>
      </c>
      <c r="O17">
        <f t="shared" si="0"/>
        <v>7.1587340787067813E-2</v>
      </c>
      <c r="P17">
        <f t="shared" si="9"/>
        <v>0.14155859067008283</v>
      </c>
      <c r="Q17">
        <f t="shared" si="1"/>
        <v>0.26420207868982082</v>
      </c>
      <c r="R17">
        <f t="shared" si="10"/>
        <v>0.52243977077848947</v>
      </c>
      <c r="S17">
        <f t="shared" si="2"/>
        <v>0.97507097786529295</v>
      </c>
      <c r="U17">
        <f t="shared" si="11"/>
        <v>1.5921205557011927E-2</v>
      </c>
      <c r="V17">
        <f t="shared" si="3"/>
        <v>2.9715014705211148E-2</v>
      </c>
      <c r="W17">
        <f t="shared" si="12"/>
        <v>5.8759210178266102E-2</v>
      </c>
      <c r="X17">
        <f t="shared" si="4"/>
        <v>0.1096669965262016</v>
      </c>
      <c r="Y17">
        <f t="shared" si="13"/>
        <v>0.21685825036365095</v>
      </c>
      <c r="Z17">
        <f t="shared" si="5"/>
        <v>0.40473983426865839</v>
      </c>
      <c r="AB17">
        <f t="shared" si="14"/>
        <v>9.2151883993608665E-3</v>
      </c>
      <c r="AC17">
        <f t="shared" si="6"/>
        <v>1.7199040475782371E-2</v>
      </c>
      <c r="AD17">
        <f t="shared" si="15"/>
        <v>3.4009811006547187E-2</v>
      </c>
      <c r="AE17">
        <f t="shared" si="7"/>
        <v>6.3475220551745079E-2</v>
      </c>
      <c r="AF17">
        <f t="shared" si="16"/>
        <v>0.12551748207136806</v>
      </c>
      <c r="AG17">
        <f t="shared" si="17"/>
        <v>0.23426327938270616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opLeftCell="D15" workbookViewId="0">
      <selection activeCell="J4" sqref="J4:J17"/>
    </sheetView>
  </sheetViews>
  <sheetFormatPr defaultRowHeight="15" x14ac:dyDescent="0.25"/>
  <cols>
    <col min="2" max="4" width="9.140625" customWidth="1"/>
    <col min="14" max="14" width="15.140625" customWidth="1"/>
    <col min="15" max="15" width="15.85546875" customWidth="1"/>
    <col min="16" max="16" width="14.42578125" customWidth="1"/>
    <col min="17" max="17" width="14.28515625" customWidth="1"/>
    <col min="18" max="18" width="14" customWidth="1"/>
    <col min="19" max="19" width="14.7109375" customWidth="1"/>
    <col min="21" max="21" width="14.5703125" customWidth="1"/>
    <col min="22" max="22" width="14.7109375" customWidth="1"/>
    <col min="23" max="23" width="13.85546875" customWidth="1"/>
    <col min="24" max="24" width="16.140625" customWidth="1"/>
    <col min="25" max="25" width="14.28515625" customWidth="1"/>
    <col min="26" max="26" width="14.7109375" customWidth="1"/>
    <col min="28" max="28" width="15.28515625" customWidth="1"/>
    <col min="29" max="29" width="15.140625" customWidth="1"/>
    <col min="30" max="30" width="14.5703125" customWidth="1"/>
    <col min="31" max="31" width="15.140625" customWidth="1"/>
    <col min="32" max="32" width="14.5703125" customWidth="1"/>
    <col min="33" max="33" width="15.85546875" customWidth="1"/>
  </cols>
  <sheetData>
    <row r="1" spans="1:33" x14ac:dyDescent="0.25">
      <c r="P1" t="s">
        <v>17</v>
      </c>
      <c r="R1" t="s">
        <v>18</v>
      </c>
      <c r="T1" t="s">
        <v>8</v>
      </c>
    </row>
    <row r="3" spans="1:33" x14ac:dyDescent="0.25">
      <c r="N3" t="s">
        <v>23</v>
      </c>
      <c r="O3" t="s">
        <v>10</v>
      </c>
      <c r="P3" t="s">
        <v>23</v>
      </c>
      <c r="Q3" t="s">
        <v>10</v>
      </c>
      <c r="R3" t="s">
        <v>23</v>
      </c>
      <c r="S3" t="s">
        <v>10</v>
      </c>
      <c r="U3" t="s">
        <v>23</v>
      </c>
      <c r="V3" t="s">
        <v>10</v>
      </c>
      <c r="W3" t="s">
        <v>23</v>
      </c>
      <c r="X3" t="s">
        <v>10</v>
      </c>
      <c r="Y3" t="s">
        <v>23</v>
      </c>
      <c r="Z3" t="s">
        <v>10</v>
      </c>
      <c r="AB3" t="s">
        <v>23</v>
      </c>
      <c r="AC3" t="s">
        <v>10</v>
      </c>
      <c r="AD3" t="s">
        <v>23</v>
      </c>
      <c r="AE3" t="s">
        <v>10</v>
      </c>
      <c r="AF3" t="s">
        <v>23</v>
      </c>
      <c r="AG3" t="s">
        <v>10</v>
      </c>
    </row>
    <row r="4" spans="1:33" x14ac:dyDescent="0.25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6</v>
      </c>
      <c r="K4" t="s">
        <v>2</v>
      </c>
      <c r="L4" t="s">
        <v>7</v>
      </c>
      <c r="N4" t="s">
        <v>11</v>
      </c>
      <c r="O4" t="s">
        <v>11</v>
      </c>
      <c r="P4" t="s">
        <v>12</v>
      </c>
      <c r="Q4" t="s">
        <v>12</v>
      </c>
      <c r="R4" t="s">
        <v>13</v>
      </c>
      <c r="S4" t="s">
        <v>13</v>
      </c>
      <c r="U4" t="s">
        <v>14</v>
      </c>
      <c r="V4" t="s">
        <v>14</v>
      </c>
      <c r="W4" t="s">
        <v>15</v>
      </c>
      <c r="X4" t="s">
        <v>15</v>
      </c>
      <c r="Y4" t="s">
        <v>16</v>
      </c>
      <c r="Z4" t="s">
        <v>16</v>
      </c>
      <c r="AB4" t="s">
        <v>19</v>
      </c>
      <c r="AC4" t="s">
        <v>19</v>
      </c>
      <c r="AD4" t="s">
        <v>20</v>
      </c>
      <c r="AE4" t="s">
        <v>20</v>
      </c>
      <c r="AF4" t="s">
        <v>21</v>
      </c>
      <c r="AG4" t="s">
        <v>21</v>
      </c>
    </row>
    <row r="5" spans="1:33" x14ac:dyDescent="0.25">
      <c r="A5">
        <v>0.04</v>
      </c>
      <c r="B5">
        <v>1.0169999999999999</v>
      </c>
      <c r="C5">
        <v>0.31640000000000001</v>
      </c>
      <c r="D5">
        <v>0.1046</v>
      </c>
      <c r="E5">
        <v>4.19E-2</v>
      </c>
      <c r="F5">
        <v>-1.0069999999999999</v>
      </c>
      <c r="G5">
        <v>0.1368</v>
      </c>
      <c r="H5">
        <v>-7.3499999999999996E-2</v>
      </c>
      <c r="I5">
        <v>4.3099999999999999E-2</v>
      </c>
      <c r="J5">
        <v>-0.30680000000000002</v>
      </c>
      <c r="K5">
        <v>4.0899999999999999E-2</v>
      </c>
      <c r="L5">
        <v>0.32269999999999999</v>
      </c>
      <c r="N5">
        <f>10^(B5+D5*5+F5*LOG10((10^2+15^2)^0.5)+H5)</f>
        <v>1.5913537348733802</v>
      </c>
      <c r="O5">
        <f t="shared" ref="O5:O17" si="0">10^(B5+D5*5+F5*LOG10((10^2+15^2)^0.5))</f>
        <v>1.8848063130212824</v>
      </c>
      <c r="P5">
        <f>10^(B5+D5*6+F5*LOG10((10^2+15^2)^0.5)+H5)</f>
        <v>2.0247281817212608</v>
      </c>
      <c r="Q5">
        <f t="shared" ref="Q5:Q17" si="1">10^(B5+D5*6+F5*LOG10((10^2+15^2)^0.5))</f>
        <v>2.3980969004128938</v>
      </c>
      <c r="R5">
        <f>10^(B5+D5*7+F5*LOG10((10^2+15^2)^0.5)+H5)</f>
        <v>2.5761237869482696</v>
      </c>
      <c r="S5">
        <f t="shared" ref="S5:S17" si="2">10^(B5+D5*7+F5*LOG10((10^2+15^2)^0.5))</f>
        <v>3.0511722631868081</v>
      </c>
      <c r="U5">
        <f>10^(B5+D5*5+F5*LOG10((50^2+15^2)^0.5)+H5*1)</f>
        <v>0.54549775039605963</v>
      </c>
      <c r="V5">
        <f t="shared" ref="V5:V17" si="3">10^(B5+D5*5+F5*LOG10((50^2+15^2)^0.5))</f>
        <v>0.64608991775622326</v>
      </c>
      <c r="W5">
        <f>10^(B5+D5*6+F5*LOG10((50^2+15^2)^0.5)+H5*1)</f>
        <v>0.69405352442292345</v>
      </c>
      <c r="X5">
        <f t="shared" ref="X5:X17" si="4">10^(B5+D5*6+F5*LOG10((50^2+15^2)^0.5))</f>
        <v>0.82204002525628506</v>
      </c>
      <c r="Y5">
        <f>10^(B5+D5*7+F5*LOG10((50^2+15^2)^0.5)+H5*1)</f>
        <v>0.8830655936053543</v>
      </c>
      <c r="Z5">
        <f t="shared" ref="Z5:Z17" si="5">10^(B5+D5*7+F5*LOG10((50^2+15^2)^0.5))</f>
        <v>1.0459067454111266</v>
      </c>
      <c r="AB5">
        <f>10^(B5+D5*5+F5*LOG10((100^2+15^2)^0.5)+H5*1)</f>
        <v>0.28030737221075902</v>
      </c>
      <c r="AC5">
        <f t="shared" ref="AC5:AC17" si="6">10^(B5+D5*5+F5*LOG10((100^2+15^2)^0.5))</f>
        <v>0.33199727574792309</v>
      </c>
      <c r="AD5">
        <f>10^(B5+D5*6+F5*LOG10((100^2+15^2)^0.5)+H5*1)</f>
        <v>0.35664366986546392</v>
      </c>
      <c r="AE5">
        <f t="shared" ref="AE5:AE17" si="7">10^(B5+D5*6+F5*LOG10((100^2+15^2)^0.5))</f>
        <v>0.42241032005055112</v>
      </c>
      <c r="AF5">
        <f>10^(B5+D5*7+F5*LOG10((100^2+15^2)^0.5)+H5*1)</f>
        <v>0.45376868347033772</v>
      </c>
      <c r="AG5">
        <f>10^(B5+D5*7+F5*LOG10((100^2+15^2)^0.5))</f>
        <v>0.53744561030882299</v>
      </c>
    </row>
    <row r="6" spans="1:33" x14ac:dyDescent="0.25">
      <c r="A6">
        <v>0.05</v>
      </c>
      <c r="B6">
        <v>1.028</v>
      </c>
      <c r="C6">
        <v>0.31780000000000003</v>
      </c>
      <c r="D6">
        <v>0.1245</v>
      </c>
      <c r="E6">
        <v>4.2099999999999999E-2</v>
      </c>
      <c r="F6">
        <v>-1.0549999999999999</v>
      </c>
      <c r="G6">
        <v>0.13739999999999999</v>
      </c>
      <c r="H6">
        <v>-7.7499999999999999E-2</v>
      </c>
      <c r="I6">
        <v>4.3299999999999998E-2</v>
      </c>
      <c r="J6">
        <v>-0.3246</v>
      </c>
      <c r="K6">
        <v>4.1099999999999998E-2</v>
      </c>
      <c r="L6">
        <v>0.33500000000000002</v>
      </c>
      <c r="N6">
        <f t="shared" ref="N6:N17" si="8">10^(B6+D6*5+F6*LOG10((10^2+15^2)^0.5)+H6)</f>
        <v>1.7700336675166735</v>
      </c>
      <c r="O6">
        <f t="shared" si="0"/>
        <v>2.1158336853639135</v>
      </c>
      <c r="P6">
        <f t="shared" ref="P6:P17" si="9">10^(B6+D6*6+F6*LOG10((10^2+15^2)^0.5)+H6)</f>
        <v>2.3576619095902522</v>
      </c>
      <c r="Q6">
        <f t="shared" si="1"/>
        <v>2.8182630525944363</v>
      </c>
      <c r="R6">
        <f t="shared" ref="R6:R17" si="10">10^(B6+D6*7+F6*LOG10((10^2+15^2)^0.5)+H6)</f>
        <v>3.1403751137295228</v>
      </c>
      <c r="S6">
        <f t="shared" si="2"/>
        <v>3.7538898678857269</v>
      </c>
      <c r="U6">
        <f t="shared" ref="U6:U17" si="11">10^(B6+D6*5+F6*LOG10((50^2+15^2)^0.5)+H6*1)</f>
        <v>0.57655954691150313</v>
      </c>
      <c r="V6">
        <f t="shared" si="3"/>
        <v>0.6891982527569761</v>
      </c>
      <c r="W6">
        <f t="shared" ref="W6:W17" si="12">10^(B6+D6*6+F6*LOG10((50^2+15^2)^0.5)+H6*1)</f>
        <v>0.76796984560806958</v>
      </c>
      <c r="X6">
        <f t="shared" si="4"/>
        <v>0.91800314225716351</v>
      </c>
      <c r="Y6">
        <f t="shared" ref="Y6:Y17" si="13">10^(B6+D6*7+F6*LOG10((50^2+15^2)^0.5)+H6*1)</f>
        <v>1.0229258832371886</v>
      </c>
      <c r="Z6">
        <f t="shared" si="5"/>
        <v>1.2227682902893084</v>
      </c>
      <c r="AB6">
        <f t="shared" ref="AB6:AB17" si="14">10^(B6+D6*5+F6*LOG10((100^2+15^2)^0.5)+H6*1)</f>
        <v>0.28701368221067519</v>
      </c>
      <c r="AC6">
        <f t="shared" si="6"/>
        <v>0.34308568708394888</v>
      </c>
      <c r="AD6">
        <f t="shared" ref="AD6:AD17" si="15">10^(B6+D6*6+F6*LOG10((100^2+15^2)^0.5)+H6*1)</f>
        <v>0.38229850567120693</v>
      </c>
      <c r="AE6">
        <f t="shared" si="7"/>
        <v>0.45698568959892805</v>
      </c>
      <c r="AF6">
        <f t="shared" ref="AF6:AF17" si="16">10^(B6+D6*7+F6*LOG10((100^2+15^2)^0.5)+H6*1)</f>
        <v>0.50921665584973264</v>
      </c>
      <c r="AG6">
        <f t="shared" ref="AG6:AG17" si="17">10^(B6+D6*7+F6*LOG10((100^2+15^2)^0.5))</f>
        <v>0.60869901706831697</v>
      </c>
    </row>
    <row r="7" spans="1:33" x14ac:dyDescent="0.25">
      <c r="A7">
        <v>0.1</v>
      </c>
      <c r="B7">
        <v>1.3819999999999999</v>
      </c>
      <c r="C7">
        <v>0.3165</v>
      </c>
      <c r="D7">
        <v>0.1041</v>
      </c>
      <c r="E7">
        <v>4.19E-2</v>
      </c>
      <c r="F7">
        <v>-1.0620000000000001</v>
      </c>
      <c r="G7">
        <v>0.1368</v>
      </c>
      <c r="H7">
        <v>-0.1358</v>
      </c>
      <c r="I7">
        <v>4.3200000000000002E-2</v>
      </c>
      <c r="J7">
        <v>-0.33260000000000001</v>
      </c>
      <c r="K7">
        <v>4.0899999999999999E-2</v>
      </c>
      <c r="L7">
        <v>0.3427</v>
      </c>
      <c r="N7">
        <f t="shared" si="8"/>
        <v>2.7095048661348442</v>
      </c>
      <c r="O7">
        <f t="shared" si="0"/>
        <v>3.7041616861666697</v>
      </c>
      <c r="P7">
        <f t="shared" si="9"/>
        <v>3.4434195062135702</v>
      </c>
      <c r="Q7">
        <f t="shared" si="1"/>
        <v>4.7074957361159733</v>
      </c>
      <c r="R7">
        <f t="shared" si="10"/>
        <v>4.3761271824864938</v>
      </c>
      <c r="S7">
        <f t="shared" si="2"/>
        <v>5.9825995685634794</v>
      </c>
      <c r="U7">
        <f t="shared" si="11"/>
        <v>0.87603283604719984</v>
      </c>
      <c r="V7">
        <f t="shared" si="3"/>
        <v>1.1976237089173298</v>
      </c>
      <c r="W7">
        <f t="shared" si="12"/>
        <v>1.1133209589070352</v>
      </c>
      <c r="X7">
        <f t="shared" si="4"/>
        <v>1.5220200900663527</v>
      </c>
      <c r="Y7">
        <f t="shared" si="13"/>
        <v>1.414882532411033</v>
      </c>
      <c r="Z7">
        <f t="shared" si="5"/>
        <v>1.934284648272188</v>
      </c>
      <c r="AB7">
        <f t="shared" si="14"/>
        <v>0.43407900291953855</v>
      </c>
      <c r="AC7">
        <f t="shared" si="6"/>
        <v>0.59342901778127466</v>
      </c>
      <c r="AD7">
        <f t="shared" si="15"/>
        <v>0.55165654971607958</v>
      </c>
      <c r="AE7">
        <f t="shared" si="7"/>
        <v>0.7541691771516108</v>
      </c>
      <c r="AF7">
        <f t="shared" si="16"/>
        <v>0.70108193853610523</v>
      </c>
      <c r="AG7">
        <f t="shared" si="17"/>
        <v>0.95844849295046652</v>
      </c>
    </row>
    <row r="8" spans="1:33" x14ac:dyDescent="0.25">
      <c r="A8">
        <v>0.2</v>
      </c>
      <c r="B8">
        <v>1.3819999999999999</v>
      </c>
      <c r="C8">
        <v>0.3165</v>
      </c>
      <c r="D8">
        <v>0.1041</v>
      </c>
      <c r="E8">
        <v>4.19E-2</v>
      </c>
      <c r="F8">
        <v>-1.0620000000000001</v>
      </c>
      <c r="G8">
        <v>0.1368</v>
      </c>
      <c r="H8">
        <v>-0.1358</v>
      </c>
      <c r="I8">
        <v>4.3200000000000002E-2</v>
      </c>
      <c r="J8">
        <v>-0.33260000000000001</v>
      </c>
      <c r="K8">
        <v>4.0899999999999999E-2</v>
      </c>
      <c r="L8">
        <v>0.35959999999999998</v>
      </c>
      <c r="N8">
        <f t="shared" si="8"/>
        <v>2.7095048661348442</v>
      </c>
      <c r="O8">
        <f t="shared" si="0"/>
        <v>3.7041616861666697</v>
      </c>
      <c r="P8">
        <f t="shared" si="9"/>
        <v>3.4434195062135702</v>
      </c>
      <c r="Q8">
        <f t="shared" si="1"/>
        <v>4.7074957361159733</v>
      </c>
      <c r="R8">
        <f t="shared" si="10"/>
        <v>4.3761271824864938</v>
      </c>
      <c r="S8">
        <f t="shared" si="2"/>
        <v>5.9825995685634794</v>
      </c>
      <c r="U8">
        <f t="shared" si="11"/>
        <v>0.87603283604719984</v>
      </c>
      <c r="V8">
        <f t="shared" si="3"/>
        <v>1.1976237089173298</v>
      </c>
      <c r="W8">
        <f t="shared" si="12"/>
        <v>1.1133209589070352</v>
      </c>
      <c r="X8">
        <f t="shared" si="4"/>
        <v>1.5220200900663527</v>
      </c>
      <c r="Y8">
        <f t="shared" si="13"/>
        <v>1.414882532411033</v>
      </c>
      <c r="Z8">
        <f t="shared" si="5"/>
        <v>1.934284648272188</v>
      </c>
      <c r="AB8">
        <f t="shared" si="14"/>
        <v>0.43407900291953855</v>
      </c>
      <c r="AC8">
        <f t="shared" si="6"/>
        <v>0.59342901778127466</v>
      </c>
      <c r="AD8">
        <f t="shared" si="15"/>
        <v>0.55165654971607958</v>
      </c>
      <c r="AE8">
        <f t="shared" si="7"/>
        <v>0.7541691771516108</v>
      </c>
      <c r="AF8">
        <f t="shared" si="16"/>
        <v>0.70108193853610523</v>
      </c>
      <c r="AG8">
        <f t="shared" si="17"/>
        <v>0.95844849295046652</v>
      </c>
    </row>
    <row r="9" spans="1:33" x14ac:dyDescent="0.25">
      <c r="A9">
        <v>0.3</v>
      </c>
      <c r="B9">
        <v>1.3680000000000001</v>
      </c>
      <c r="C9">
        <v>0.3977</v>
      </c>
      <c r="D9">
        <v>6.8400000000000002E-2</v>
      </c>
      <c r="E9">
        <v>5.2699999999999997E-2</v>
      </c>
      <c r="F9">
        <v>-0.91390000000000005</v>
      </c>
      <c r="G9">
        <v>0.17199999999999999</v>
      </c>
      <c r="H9">
        <v>-9.7199999999999995E-2</v>
      </c>
      <c r="I9">
        <v>5.4199999999999998E-2</v>
      </c>
      <c r="J9">
        <v>-0.30109999999999998</v>
      </c>
      <c r="K9">
        <v>5.1400000000000001E-2</v>
      </c>
      <c r="L9">
        <v>0.36509999999999998</v>
      </c>
      <c r="N9">
        <f t="shared" si="8"/>
        <v>2.9173927422333139</v>
      </c>
      <c r="O9">
        <f t="shared" si="0"/>
        <v>3.6491767417704253</v>
      </c>
      <c r="P9">
        <f t="shared" si="9"/>
        <v>3.4150329489438418</v>
      </c>
      <c r="Q9">
        <f t="shared" si="1"/>
        <v>4.2716424940872431</v>
      </c>
      <c r="R9">
        <f t="shared" si="10"/>
        <v>3.9975591470911356</v>
      </c>
      <c r="S9">
        <f t="shared" si="2"/>
        <v>5.0002866094228304</v>
      </c>
      <c r="U9">
        <f t="shared" si="11"/>
        <v>1.1041021988832669</v>
      </c>
      <c r="V9">
        <f t="shared" si="3"/>
        <v>1.3810495948577992</v>
      </c>
      <c r="W9">
        <f t="shared" si="12"/>
        <v>1.2924366793691566</v>
      </c>
      <c r="X9">
        <f t="shared" si="4"/>
        <v>1.6166249412667342</v>
      </c>
      <c r="Y9">
        <f t="shared" si="13"/>
        <v>1.5128966973059876</v>
      </c>
      <c r="Z9">
        <f t="shared" si="5"/>
        <v>1.8923840320120953</v>
      </c>
      <c r="AB9">
        <f t="shared" si="14"/>
        <v>0.60337088153016327</v>
      </c>
      <c r="AC9">
        <f t="shared" si="6"/>
        <v>0.75471737338177847</v>
      </c>
      <c r="AD9">
        <f t="shared" si="15"/>
        <v>0.70629209808804372</v>
      </c>
      <c r="AE9">
        <f t="shared" si="7"/>
        <v>0.88345482592312652</v>
      </c>
      <c r="AF9">
        <f t="shared" si="16"/>
        <v>0.82676931070408799</v>
      </c>
      <c r="AG9">
        <f t="shared" si="17"/>
        <v>1.0341519315364234</v>
      </c>
    </row>
    <row r="10" spans="1:33" x14ac:dyDescent="0.25">
      <c r="A10">
        <v>0.4</v>
      </c>
      <c r="B10">
        <v>0.97470000000000001</v>
      </c>
      <c r="C10">
        <v>0.36749999999999999</v>
      </c>
      <c r="D10">
        <v>0.1009</v>
      </c>
      <c r="E10">
        <v>4.87E-2</v>
      </c>
      <c r="F10">
        <v>-0.88859999999999995</v>
      </c>
      <c r="G10">
        <v>0.15890000000000001</v>
      </c>
      <c r="H10">
        <v>-5.5199999999999999E-2</v>
      </c>
      <c r="I10">
        <v>5.0099999999999999E-2</v>
      </c>
      <c r="J10">
        <v>-0.26390000000000002</v>
      </c>
      <c r="K10">
        <v>4.7500000000000001E-2</v>
      </c>
      <c r="L10">
        <v>0.36130000000000001</v>
      </c>
      <c r="N10">
        <f t="shared" si="8"/>
        <v>2.032217667708152</v>
      </c>
      <c r="O10">
        <f t="shared" si="0"/>
        <v>2.3076515007771183</v>
      </c>
      <c r="P10">
        <f t="shared" si="9"/>
        <v>2.5637178235833877</v>
      </c>
      <c r="Q10">
        <f t="shared" si="1"/>
        <v>2.9111878009766792</v>
      </c>
      <c r="R10">
        <f t="shared" si="10"/>
        <v>3.2342249471590776</v>
      </c>
      <c r="S10">
        <f t="shared" si="2"/>
        <v>3.6725711875044449</v>
      </c>
      <c r="U10">
        <f t="shared" si="11"/>
        <v>0.79007198245539501</v>
      </c>
      <c r="V10">
        <f t="shared" si="3"/>
        <v>0.897153304493846</v>
      </c>
      <c r="W10">
        <f t="shared" si="12"/>
        <v>0.99670505552638677</v>
      </c>
      <c r="X10">
        <f t="shared" si="4"/>
        <v>1.1317921075902773</v>
      </c>
      <c r="Y10">
        <f t="shared" si="13"/>
        <v>1.2573803270741131</v>
      </c>
      <c r="Z10">
        <f t="shared" si="5"/>
        <v>1.427797644379549</v>
      </c>
      <c r="AB10">
        <f t="shared" si="14"/>
        <v>0.43904252601926785</v>
      </c>
      <c r="AC10">
        <f t="shared" si="6"/>
        <v>0.49854755234754738</v>
      </c>
      <c r="AD10">
        <f t="shared" si="15"/>
        <v>0.5538684005911888</v>
      </c>
      <c r="AE10">
        <f t="shared" si="7"/>
        <v>0.62893619427032399</v>
      </c>
      <c r="AF10">
        <f t="shared" si="16"/>
        <v>0.69872549239109183</v>
      </c>
      <c r="AG10">
        <f t="shared" si="17"/>
        <v>0.79342629324050018</v>
      </c>
    </row>
    <row r="11" spans="1:33" x14ac:dyDescent="0.25">
      <c r="A11">
        <v>0.5</v>
      </c>
      <c r="B11">
        <v>0.52949999999999997</v>
      </c>
      <c r="C11">
        <v>0.3876</v>
      </c>
      <c r="D11">
        <v>0.15129999999999999</v>
      </c>
      <c r="E11">
        <v>5.1400000000000001E-2</v>
      </c>
      <c r="F11">
        <v>-0.86009999999999998</v>
      </c>
      <c r="G11">
        <v>0.1676</v>
      </c>
      <c r="H11">
        <v>-6.93E-2</v>
      </c>
      <c r="I11">
        <v>5.2900000000000003E-2</v>
      </c>
      <c r="J11">
        <v>-0.25330000000000003</v>
      </c>
      <c r="K11">
        <v>5.0099999999999999E-2</v>
      </c>
      <c r="L11">
        <v>0.3654</v>
      </c>
      <c r="N11">
        <f t="shared" si="8"/>
        <v>1.3691926546876045</v>
      </c>
      <c r="O11">
        <f t="shared" si="0"/>
        <v>1.6060703353543568</v>
      </c>
      <c r="P11">
        <f t="shared" si="9"/>
        <v>1.9398339711955781</v>
      </c>
      <c r="Q11">
        <f t="shared" si="1"/>
        <v>2.2754356634791408</v>
      </c>
      <c r="R11">
        <f t="shared" si="10"/>
        <v>2.748302675245482</v>
      </c>
      <c r="S11">
        <f t="shared" si="2"/>
        <v>3.2237737941224056</v>
      </c>
      <c r="U11">
        <f t="shared" si="11"/>
        <v>0.54868189996173466</v>
      </c>
      <c r="V11">
        <f t="shared" si="3"/>
        <v>0.64360681461256353</v>
      </c>
      <c r="W11">
        <f t="shared" si="12"/>
        <v>0.77735721505805888</v>
      </c>
      <c r="X11">
        <f t="shared" si="4"/>
        <v>0.91184418701346404</v>
      </c>
      <c r="Y11">
        <f t="shared" si="13"/>
        <v>1.101338024536556</v>
      </c>
      <c r="Z11">
        <f t="shared" si="5"/>
        <v>1.2918754160345007</v>
      </c>
      <c r="AB11">
        <f t="shared" si="14"/>
        <v>0.31070217300866698</v>
      </c>
      <c r="AC11">
        <f t="shared" si="6"/>
        <v>0.36445531714688562</v>
      </c>
      <c r="AD11">
        <f t="shared" si="15"/>
        <v>0.44019417432823776</v>
      </c>
      <c r="AE11">
        <f t="shared" si="7"/>
        <v>0.51635012995719909</v>
      </c>
      <c r="AF11">
        <f t="shared" si="16"/>
        <v>0.62365483072148897</v>
      </c>
      <c r="AG11">
        <f t="shared" si="17"/>
        <v>0.73155046493494336</v>
      </c>
    </row>
    <row r="12" spans="1:33" x14ac:dyDescent="0.25">
      <c r="A12">
        <v>0.75</v>
      </c>
      <c r="B12">
        <v>-0.57899999999999996</v>
      </c>
      <c r="C12">
        <v>0.40789999999999998</v>
      </c>
      <c r="D12">
        <v>0.31469999999999998</v>
      </c>
      <c r="E12">
        <v>5.4100000000000002E-2</v>
      </c>
      <c r="F12">
        <v>-0.90639999999999998</v>
      </c>
      <c r="G12">
        <v>0.1764</v>
      </c>
      <c r="H12">
        <v>-1.11E-2</v>
      </c>
      <c r="I12">
        <v>5.5599999999999997E-2</v>
      </c>
      <c r="J12">
        <v>-0.2394</v>
      </c>
      <c r="K12">
        <v>5.2699999999999997E-2</v>
      </c>
      <c r="L12">
        <v>0.377</v>
      </c>
      <c r="N12">
        <f t="shared" si="8"/>
        <v>0.6998652991919504</v>
      </c>
      <c r="O12">
        <f t="shared" si="0"/>
        <v>0.71798349501008829</v>
      </c>
      <c r="P12">
        <f t="shared" si="9"/>
        <v>1.4444897378167172</v>
      </c>
      <c r="Q12">
        <f t="shared" si="1"/>
        <v>1.4818848593597787</v>
      </c>
      <c r="R12">
        <f t="shared" si="10"/>
        <v>2.9813602775661177</v>
      </c>
      <c r="S12">
        <f t="shared" si="2"/>
        <v>3.0585420858022565</v>
      </c>
      <c r="U12">
        <f t="shared" si="11"/>
        <v>0.26698809659786277</v>
      </c>
      <c r="V12">
        <f t="shared" si="3"/>
        <v>0.27389991608778047</v>
      </c>
      <c r="W12">
        <f t="shared" si="12"/>
        <v>0.5510511324109193</v>
      </c>
      <c r="X12">
        <f t="shared" si="4"/>
        <v>0.56531680944099227</v>
      </c>
      <c r="Y12">
        <f t="shared" si="13"/>
        <v>1.1373441527946651</v>
      </c>
      <c r="Z12">
        <f t="shared" si="5"/>
        <v>1.1667878530277527</v>
      </c>
      <c r="AB12">
        <f t="shared" si="14"/>
        <v>0.14662924044311645</v>
      </c>
      <c r="AC12">
        <f t="shared" si="6"/>
        <v>0.15042519559917367</v>
      </c>
      <c r="AD12">
        <f t="shared" si="15"/>
        <v>0.30263599771054034</v>
      </c>
      <c r="AE12">
        <f t="shared" si="7"/>
        <v>0.31047067428968766</v>
      </c>
      <c r="AF12">
        <f t="shared" si="16"/>
        <v>0.62462675816550428</v>
      </c>
      <c r="AG12">
        <f t="shared" si="17"/>
        <v>0.64079716971578093</v>
      </c>
    </row>
    <row r="13" spans="1:33" x14ac:dyDescent="0.25">
      <c r="A13">
        <v>1</v>
      </c>
      <c r="B13">
        <v>-1.6120000000000001</v>
      </c>
      <c r="C13">
        <v>0.39219999999999999</v>
      </c>
      <c r="D13">
        <v>0.46729999999999999</v>
      </c>
      <c r="E13">
        <v>5.1999999999999998E-2</v>
      </c>
      <c r="F13">
        <v>-0.92779999999999996</v>
      </c>
      <c r="G13">
        <v>0.1696</v>
      </c>
      <c r="H13">
        <v>-2.0299999999999999E-2</v>
      </c>
      <c r="I13">
        <v>5.3499999999999999E-2</v>
      </c>
      <c r="J13">
        <v>-0.23549999999999999</v>
      </c>
      <c r="K13">
        <v>5.0700000000000002E-2</v>
      </c>
      <c r="L13">
        <v>0.39489999999999997</v>
      </c>
      <c r="N13">
        <f t="shared" si="8"/>
        <v>0.34588944448387432</v>
      </c>
      <c r="O13">
        <f t="shared" si="0"/>
        <v>0.36244099070198926</v>
      </c>
      <c r="P13">
        <f t="shared" si="9"/>
        <v>1.0144655624446393</v>
      </c>
      <c r="Q13">
        <f t="shared" si="1"/>
        <v>1.0630098991142458</v>
      </c>
      <c r="R13">
        <f t="shared" si="10"/>
        <v>2.975344850207184</v>
      </c>
      <c r="S13">
        <f t="shared" si="2"/>
        <v>3.1177214349466191</v>
      </c>
      <c r="U13">
        <f t="shared" si="11"/>
        <v>0.12898329808190004</v>
      </c>
      <c r="V13">
        <f t="shared" si="3"/>
        <v>0.13515542346361861</v>
      </c>
      <c r="W13">
        <f t="shared" si="12"/>
        <v>0.37829750552194019</v>
      </c>
      <c r="X13">
        <f t="shared" si="4"/>
        <v>0.39639984644820647</v>
      </c>
      <c r="Y13">
        <f t="shared" si="13"/>
        <v>1.1095157653144607</v>
      </c>
      <c r="Z13">
        <f t="shared" si="5"/>
        <v>1.1626084565260468</v>
      </c>
      <c r="AB13">
        <f t="shared" si="14"/>
        <v>6.9842083630139259E-2</v>
      </c>
      <c r="AC13">
        <f t="shared" si="6"/>
        <v>7.318417600563408E-2</v>
      </c>
      <c r="AD13">
        <f t="shared" si="15"/>
        <v>0.20484114153260308</v>
      </c>
      <c r="AE13">
        <f t="shared" si="7"/>
        <v>0.21464322620306012</v>
      </c>
      <c r="AF13">
        <f t="shared" si="16"/>
        <v>0.6007823805284187</v>
      </c>
      <c r="AG13">
        <f t="shared" si="17"/>
        <v>0.62953109633032234</v>
      </c>
    </row>
    <row r="14" spans="1:33" x14ac:dyDescent="0.25">
      <c r="A14">
        <v>1.25</v>
      </c>
      <c r="B14">
        <v>-1.716</v>
      </c>
      <c r="C14">
        <v>0.42499999999999999</v>
      </c>
      <c r="D14">
        <v>0.4763</v>
      </c>
      <c r="E14">
        <v>5.6300000000000003E-2</v>
      </c>
      <c r="F14">
        <v>-0.94820000000000004</v>
      </c>
      <c r="G14">
        <v>0.18379999999999999</v>
      </c>
      <c r="H14">
        <v>-0.02</v>
      </c>
      <c r="I14">
        <v>5.8000000000000003E-2</v>
      </c>
      <c r="J14">
        <v>-0.29210000000000003</v>
      </c>
      <c r="K14">
        <v>5.4899999999999997E-2</v>
      </c>
      <c r="L14">
        <v>0.41899999999999998</v>
      </c>
      <c r="N14">
        <f t="shared" si="8"/>
        <v>0.28484991786091074</v>
      </c>
      <c r="O14">
        <f t="shared" si="0"/>
        <v>0.2982744809021135</v>
      </c>
      <c r="P14">
        <f t="shared" si="9"/>
        <v>0.85293531935036038</v>
      </c>
      <c r="Q14">
        <f t="shared" si="1"/>
        <v>0.89313292253267318</v>
      </c>
      <c r="R14">
        <f t="shared" si="10"/>
        <v>2.5539718054281848</v>
      </c>
      <c r="S14">
        <f t="shared" si="2"/>
        <v>2.6743367883809497</v>
      </c>
      <c r="U14">
        <f t="shared" si="11"/>
        <v>0.10394239973150118</v>
      </c>
      <c r="V14">
        <f t="shared" si="3"/>
        <v>0.10884105411177308</v>
      </c>
      <c r="W14">
        <f t="shared" si="12"/>
        <v>0.31123808837579042</v>
      </c>
      <c r="X14">
        <f t="shared" si="4"/>
        <v>0.32590628757907897</v>
      </c>
      <c r="Y14">
        <f t="shared" si="13"/>
        <v>0.93195027155466637</v>
      </c>
      <c r="Z14">
        <f t="shared" si="5"/>
        <v>0.97587173470867938</v>
      </c>
      <c r="AB14">
        <f t="shared" si="14"/>
        <v>5.5528842611731417E-2</v>
      </c>
      <c r="AC14">
        <f t="shared" si="6"/>
        <v>5.8145836338969241E-2</v>
      </c>
      <c r="AD14">
        <f t="shared" si="15"/>
        <v>0.16627180889453388</v>
      </c>
      <c r="AE14">
        <f t="shared" si="7"/>
        <v>0.17410795782952992</v>
      </c>
      <c r="AF14">
        <f t="shared" si="16"/>
        <v>0.49787305358350142</v>
      </c>
      <c r="AG14">
        <f t="shared" si="17"/>
        <v>0.5213370877125596</v>
      </c>
    </row>
    <row r="15" spans="1:33" x14ac:dyDescent="0.25">
      <c r="A15">
        <v>1.5</v>
      </c>
      <c r="B15">
        <v>-2.1379999999999999</v>
      </c>
      <c r="C15">
        <v>0.4284</v>
      </c>
      <c r="D15">
        <v>0.5222</v>
      </c>
      <c r="E15">
        <v>5.6800000000000003E-2</v>
      </c>
      <c r="F15">
        <v>-0.93330000000000002</v>
      </c>
      <c r="G15">
        <v>0.1852</v>
      </c>
      <c r="H15">
        <v>2.8400000000000002E-2</v>
      </c>
      <c r="I15">
        <v>5.8400000000000001E-2</v>
      </c>
      <c r="J15">
        <v>-0.31969999999999998</v>
      </c>
      <c r="K15">
        <v>5.5399999999999998E-2</v>
      </c>
      <c r="L15">
        <v>0.42509999999999998</v>
      </c>
      <c r="N15">
        <f t="shared" si="8"/>
        <v>0.21341730411410348</v>
      </c>
      <c r="O15">
        <f t="shared" si="0"/>
        <v>0.19990774929924632</v>
      </c>
      <c r="P15">
        <f t="shared" si="9"/>
        <v>0.71028007127378634</v>
      </c>
      <c r="Q15">
        <f t="shared" si="1"/>
        <v>0.6653185457939047</v>
      </c>
      <c r="R15">
        <f t="shared" si="10"/>
        <v>2.3639028791168935</v>
      </c>
      <c r="S15">
        <f t="shared" si="2"/>
        <v>2.2142651744565711</v>
      </c>
      <c r="U15">
        <f t="shared" si="11"/>
        <v>7.9119989269581636E-2</v>
      </c>
      <c r="V15">
        <f t="shared" si="3"/>
        <v>7.4111605172400591E-2</v>
      </c>
      <c r="W15">
        <f t="shared" si="12"/>
        <v>0.26332143895667309</v>
      </c>
      <c r="X15">
        <f t="shared" si="4"/>
        <v>0.24665289641145238</v>
      </c>
      <c r="Y15">
        <f t="shared" si="13"/>
        <v>0.87636741175432131</v>
      </c>
      <c r="Z15">
        <f t="shared" si="5"/>
        <v>0.82089237126407288</v>
      </c>
      <c r="AB15">
        <f t="shared" si="14"/>
        <v>4.2686506504232578E-2</v>
      </c>
      <c r="AC15">
        <f t="shared" si="6"/>
        <v>3.9984402746210367E-2</v>
      </c>
      <c r="AD15">
        <f t="shared" si="15"/>
        <v>0.14206615067185469</v>
      </c>
      <c r="AE15">
        <f t="shared" si="7"/>
        <v>0.13307320392930255</v>
      </c>
      <c r="AF15">
        <f t="shared" si="16"/>
        <v>0.47281431111531441</v>
      </c>
      <c r="AG15">
        <f t="shared" si="17"/>
        <v>0.44288463470141776</v>
      </c>
    </row>
    <row r="16" spans="1:33" x14ac:dyDescent="0.25">
      <c r="A16">
        <v>2</v>
      </c>
      <c r="B16">
        <v>-2.69</v>
      </c>
      <c r="C16">
        <v>0.40839999999999999</v>
      </c>
      <c r="D16">
        <v>0.57069999999999999</v>
      </c>
      <c r="E16">
        <v>5.4100000000000002E-2</v>
      </c>
      <c r="F16">
        <v>-0.90820000000000001</v>
      </c>
      <c r="G16">
        <v>0.17660000000000001</v>
      </c>
      <c r="H16">
        <v>0.04</v>
      </c>
      <c r="I16">
        <v>5.57E-2</v>
      </c>
      <c r="J16">
        <v>-0.27700000000000002</v>
      </c>
      <c r="K16">
        <v>5.28E-2</v>
      </c>
      <c r="L16">
        <v>0.40770000000000001</v>
      </c>
      <c r="N16">
        <f t="shared" si="8"/>
        <v>0.11557230253827826</v>
      </c>
      <c r="O16">
        <f t="shared" si="0"/>
        <v>0.10540319264423029</v>
      </c>
      <c r="P16">
        <f t="shared" si="9"/>
        <v>0.43008447491427249</v>
      </c>
      <c r="Q16">
        <f t="shared" si="1"/>
        <v>0.39224170296051136</v>
      </c>
      <c r="R16">
        <f t="shared" si="10"/>
        <v>1.6004929511638082</v>
      </c>
      <c r="S16">
        <f t="shared" si="2"/>
        <v>1.4596669197741217</v>
      </c>
      <c r="U16">
        <f t="shared" si="11"/>
        <v>4.4004801810188066E-2</v>
      </c>
      <c r="V16">
        <f t="shared" si="3"/>
        <v>4.013285623460007E-2</v>
      </c>
      <c r="W16">
        <f t="shared" si="12"/>
        <v>0.16375707383672683</v>
      </c>
      <c r="X16">
        <f t="shared" si="4"/>
        <v>0.14934822636030087</v>
      </c>
      <c r="Y16">
        <f t="shared" si="13"/>
        <v>0.60939665964723466</v>
      </c>
      <c r="Z16">
        <f t="shared" si="5"/>
        <v>0.55577635906556211</v>
      </c>
      <c r="AB16">
        <f t="shared" si="14"/>
        <v>2.4138589427684806E-2</v>
      </c>
      <c r="AC16">
        <f t="shared" si="6"/>
        <v>2.2014655204810503E-2</v>
      </c>
      <c r="AD16">
        <f t="shared" si="15"/>
        <v>8.9828032592312229E-2</v>
      </c>
      <c r="AE16">
        <f t="shared" si="7"/>
        <v>8.1924139402204707E-2</v>
      </c>
      <c r="AF16">
        <f t="shared" si="16"/>
        <v>0.33428115025441374</v>
      </c>
      <c r="AG16">
        <f t="shared" si="17"/>
        <v>0.30486803242438681</v>
      </c>
    </row>
    <row r="17" spans="1:33" x14ac:dyDescent="0.25">
      <c r="A17">
        <v>2.5</v>
      </c>
      <c r="B17">
        <v>-2.9420000000000002</v>
      </c>
      <c r="C17">
        <v>0.39439999999999997</v>
      </c>
      <c r="D17">
        <v>0.56710000000000005</v>
      </c>
      <c r="E17">
        <v>5.2299999999999999E-2</v>
      </c>
      <c r="F17">
        <v>-0.82699999999999996</v>
      </c>
      <c r="G17">
        <v>0.1706</v>
      </c>
      <c r="H17">
        <v>5.4000000000000003E-3</v>
      </c>
      <c r="I17">
        <v>5.3800000000000001E-2</v>
      </c>
      <c r="J17">
        <v>-0.27100000000000002</v>
      </c>
      <c r="K17">
        <v>5.0999999999999997E-2</v>
      </c>
      <c r="L17">
        <v>0.39589999999999997</v>
      </c>
      <c r="N17">
        <f t="shared" si="8"/>
        <v>7.2483011711837741E-2</v>
      </c>
      <c r="O17">
        <f t="shared" si="0"/>
        <v>7.1587340787067813E-2</v>
      </c>
      <c r="P17">
        <f t="shared" si="9"/>
        <v>0.26750766481083776</v>
      </c>
      <c r="Q17">
        <f t="shared" si="1"/>
        <v>0.26420207868982082</v>
      </c>
      <c r="R17">
        <f t="shared" si="10"/>
        <v>0.98727065891027865</v>
      </c>
      <c r="S17">
        <f t="shared" si="2"/>
        <v>0.97507097786529295</v>
      </c>
      <c r="U17">
        <f t="shared" si="11"/>
        <v>3.0086796565075628E-2</v>
      </c>
      <c r="V17">
        <f t="shared" si="3"/>
        <v>2.9715014705211148E-2</v>
      </c>
      <c r="W17">
        <f t="shared" si="12"/>
        <v>0.11103910420774729</v>
      </c>
      <c r="X17">
        <f t="shared" si="4"/>
        <v>0.1096669965262016</v>
      </c>
      <c r="Y17">
        <f t="shared" si="13"/>
        <v>0.40980377012191083</v>
      </c>
      <c r="Z17">
        <f t="shared" si="5"/>
        <v>0.40473983426865839</v>
      </c>
      <c r="AB17">
        <f t="shared" si="14"/>
        <v>1.7414227690710767E-2</v>
      </c>
      <c r="AC17">
        <f t="shared" si="6"/>
        <v>1.7199040475782371E-2</v>
      </c>
      <c r="AD17">
        <f t="shared" si="15"/>
        <v>6.4269396014424468E-2</v>
      </c>
      <c r="AE17">
        <f t="shared" si="7"/>
        <v>6.3475220551745079E-2</v>
      </c>
      <c r="AF17">
        <f t="shared" si="16"/>
        <v>0.23719428374433549</v>
      </c>
      <c r="AG17">
        <f t="shared" si="17"/>
        <v>0.23426327938270616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opLeftCell="D16" workbookViewId="0">
      <selection activeCell="AF23" sqref="AF23"/>
    </sheetView>
  </sheetViews>
  <sheetFormatPr defaultRowHeight="15" x14ac:dyDescent="0.25"/>
  <cols>
    <col min="14" max="14" width="14.7109375" customWidth="1"/>
    <col min="15" max="15" width="15.42578125" customWidth="1"/>
    <col min="16" max="16" width="13.28515625" customWidth="1"/>
    <col min="17" max="17" width="14.5703125" customWidth="1"/>
    <col min="18" max="18" width="13.140625" customWidth="1"/>
    <col min="19" max="19" width="12.28515625" customWidth="1"/>
    <col min="21" max="21" width="13.42578125" customWidth="1"/>
    <col min="22" max="22" width="14.140625" customWidth="1"/>
    <col min="23" max="24" width="14.42578125" customWidth="1"/>
    <col min="25" max="25" width="13.7109375" customWidth="1"/>
    <col min="26" max="26" width="15" customWidth="1"/>
    <col min="28" max="28" width="14.140625" customWidth="1"/>
    <col min="29" max="29" width="13.140625" customWidth="1"/>
    <col min="30" max="30" width="14.140625" customWidth="1"/>
    <col min="31" max="31" width="15" customWidth="1"/>
    <col min="32" max="32" width="13.5703125" customWidth="1"/>
    <col min="33" max="33" width="15.140625" customWidth="1"/>
  </cols>
  <sheetData>
    <row r="1" spans="1:33" x14ac:dyDescent="0.25">
      <c r="P1" t="s">
        <v>17</v>
      </c>
      <c r="R1" t="s">
        <v>18</v>
      </c>
      <c r="T1" t="s">
        <v>8</v>
      </c>
    </row>
    <row r="3" spans="1:33" x14ac:dyDescent="0.25">
      <c r="N3" t="s">
        <v>22</v>
      </c>
      <c r="O3" t="s">
        <v>24</v>
      </c>
      <c r="P3" t="s">
        <v>22</v>
      </c>
      <c r="Q3" t="s">
        <v>24</v>
      </c>
      <c r="R3" t="s">
        <v>22</v>
      </c>
      <c r="S3" t="s">
        <v>24</v>
      </c>
      <c r="U3" t="s">
        <v>22</v>
      </c>
      <c r="V3" t="s">
        <v>24</v>
      </c>
      <c r="W3" t="s">
        <v>22</v>
      </c>
      <c r="X3" t="s">
        <v>24</v>
      </c>
      <c r="Y3" t="s">
        <v>22</v>
      </c>
      <c r="Z3" t="s">
        <v>24</v>
      </c>
      <c r="AB3" t="s">
        <v>22</v>
      </c>
      <c r="AC3" t="s">
        <v>24</v>
      </c>
      <c r="AD3" t="s">
        <v>22</v>
      </c>
      <c r="AE3" t="s">
        <v>24</v>
      </c>
      <c r="AF3" t="s">
        <v>22</v>
      </c>
      <c r="AG3" t="s">
        <v>24</v>
      </c>
    </row>
    <row r="4" spans="1:33" x14ac:dyDescent="0.25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6</v>
      </c>
      <c r="K4" t="s">
        <v>2</v>
      </c>
      <c r="L4" t="s">
        <v>7</v>
      </c>
      <c r="N4" t="s">
        <v>11</v>
      </c>
      <c r="O4" t="s">
        <v>11</v>
      </c>
      <c r="P4" t="s">
        <v>12</v>
      </c>
      <c r="Q4" t="s">
        <v>12</v>
      </c>
      <c r="R4" t="s">
        <v>13</v>
      </c>
      <c r="S4" t="s">
        <v>13</v>
      </c>
      <c r="U4" t="s">
        <v>14</v>
      </c>
      <c r="V4" t="s">
        <v>14</v>
      </c>
      <c r="W4" t="s">
        <v>15</v>
      </c>
      <c r="X4" t="s">
        <v>15</v>
      </c>
      <c r="Y4" t="s">
        <v>16</v>
      </c>
      <c r="Z4" t="s">
        <v>16</v>
      </c>
      <c r="AB4" t="s">
        <v>19</v>
      </c>
      <c r="AC4" t="s">
        <v>19</v>
      </c>
      <c r="AD4" t="s">
        <v>20</v>
      </c>
      <c r="AE4" t="s">
        <v>20</v>
      </c>
      <c r="AF4" t="s">
        <v>21</v>
      </c>
      <c r="AG4" t="s">
        <v>21</v>
      </c>
    </row>
    <row r="5" spans="1:33" x14ac:dyDescent="0.25">
      <c r="A5">
        <v>0.04</v>
      </c>
      <c r="B5">
        <v>1.0169999999999999</v>
      </c>
      <c r="C5">
        <v>0.31640000000000001</v>
      </c>
      <c r="D5">
        <v>0.1046</v>
      </c>
      <c r="E5">
        <v>4.19E-2</v>
      </c>
      <c r="F5">
        <v>-1.0069999999999999</v>
      </c>
      <c r="G5">
        <v>0.1368</v>
      </c>
      <c r="H5">
        <v>-7.3499999999999996E-2</v>
      </c>
      <c r="I5">
        <v>4.3099999999999999E-2</v>
      </c>
      <c r="J5">
        <v>-0.30680000000000002</v>
      </c>
      <c r="K5">
        <v>4.0899999999999999E-2</v>
      </c>
      <c r="L5">
        <v>0.32269999999999999</v>
      </c>
      <c r="N5">
        <f>10^(B5+D5*5+F5*LOG10((10^2+15^2)^0.5)+J5*1)</f>
        <v>0.92996526534589485</v>
      </c>
      <c r="O5">
        <f>10^(B5+D5*5+F5*LOG10((10^2+15^2)^0.5)+H5+J5)</f>
        <v>0.78517547829010992</v>
      </c>
      <c r="P5">
        <f>10^(B5+D5*6+F5*LOG10((10^2+15^2)^0.5)+J5*1)</f>
        <v>1.1832233396665532</v>
      </c>
      <c r="Q5">
        <f>10^(B5+D5*6+F5*LOG10((10^2+15^2)^0.5)+H5+J5)</f>
        <v>0.99900285125289823</v>
      </c>
      <c r="R5">
        <f>10^(B5+D5*7+F5*LOG10((10^2+15^2)^0.5)+J5)</f>
        <v>1.5054513579181308</v>
      </c>
      <c r="S5">
        <f>10^(B5+D5*7+F5*LOG10((10^2+15^2)^0.5)+H5+J5)</f>
        <v>1.2710619783806762</v>
      </c>
      <c r="U5">
        <f>10^(B5+D5*5+F5*LOG10((50^2+15^2)^0.5)+J5*1)</f>
        <v>0.31878139289566837</v>
      </c>
      <c r="V5">
        <f>10^(B5+D5*5+F5*LOG10((50^2+15^2)^0.5)+H5+J5)</f>
        <v>0.26914911982626205</v>
      </c>
      <c r="W5">
        <f>10^(B5+D5*6+F5*LOG10((50^2+15^2)^0.5)+J5*1)</f>
        <v>0.40559534681682446</v>
      </c>
      <c r="X5">
        <f>10^(B5+D5*6+F5*LOG10((50^2+15^2)^0.5)+H5+J5)</f>
        <v>0.34244668300669545</v>
      </c>
      <c r="Y5">
        <f>10^(B5+D5*7+F5*LOG10((50^2+15^2)^0.5)+J5*1)</f>
        <v>0.51605140395788607</v>
      </c>
      <c r="Z5">
        <f>10^(B5+D5*7+F5*LOG10((50^2+15^2)^0.5)+H5+J5)</f>
        <v>0.43570542150755237</v>
      </c>
      <c r="AB5">
        <f>10^(B5+D5*5+F5*LOG10((100^2+15^2)^0.5)+J5*1)</f>
        <v>0.16380777828578158</v>
      </c>
      <c r="AC5">
        <f>10^(B5+D5*5+F5*LOG10((100^2+15^2)^0.5)+H5+J5)</f>
        <v>0.13830392967993291</v>
      </c>
      <c r="AD5">
        <f>10^(B5+D5*6+F5*LOG10((100^2+15^2)^0.5)+J5*1)</f>
        <v>0.20841766215275812</v>
      </c>
      <c r="AE5">
        <f>10^(B5+D5*6+F5*LOG10((100^2+15^2)^0.5)+H5+J5)</f>
        <v>0.17596833307965734</v>
      </c>
      <c r="AF5">
        <f>10^(B5+D5*7+F5*LOG10((100^2+15^2)^0.5)+J5*1)</f>
        <v>0.26517618608707805</v>
      </c>
      <c r="AG5">
        <f>10^(B5+D5*7+F5*LOG10((100^2+15^2)^0.5)+H5+J5)</f>
        <v>0.22388990911894571</v>
      </c>
    </row>
    <row r="6" spans="1:33" x14ac:dyDescent="0.25">
      <c r="A6">
        <v>0.05</v>
      </c>
      <c r="B6">
        <v>1.028</v>
      </c>
      <c r="C6">
        <v>0.31780000000000003</v>
      </c>
      <c r="D6">
        <v>0.1245</v>
      </c>
      <c r="E6">
        <v>4.2099999999999999E-2</v>
      </c>
      <c r="F6">
        <v>-1.0549999999999999</v>
      </c>
      <c r="G6">
        <v>0.13739999999999999</v>
      </c>
      <c r="H6">
        <v>-7.7499999999999999E-2</v>
      </c>
      <c r="I6">
        <v>4.3299999999999998E-2</v>
      </c>
      <c r="J6">
        <v>-0.3246</v>
      </c>
      <c r="K6">
        <v>4.1099999999999998E-2</v>
      </c>
      <c r="L6">
        <v>0.33500000000000002</v>
      </c>
      <c r="N6">
        <f t="shared" ref="N6:N17" si="0">10^(B6+D6*5+F6*LOG10((10^2+15^2)^0.5)+J6*1)</f>
        <v>1.0020318525423835</v>
      </c>
      <c r="O6">
        <f t="shared" ref="O6:O17" si="1">10^(B6+D6*5+F6*LOG10((10^2+15^2)^0.5)+H6+J6)</f>
        <v>0.83826537368841703</v>
      </c>
      <c r="P6">
        <f t="shared" ref="P6:P17" si="2">10^(B6+D6*6+F6*LOG10((10^2+15^2)^0.5)+J6*1)</f>
        <v>1.3346934435715074</v>
      </c>
      <c r="Q6">
        <f t="shared" ref="Q6:Q17" si="3">10^(B6+D6*6+F6*LOG10((10^2+15^2)^0.5)+H6+J6)</f>
        <v>1.1165586157727718</v>
      </c>
      <c r="R6">
        <f t="shared" ref="R6:R17" si="4">10^(B6+D6*7+F6*LOG10((10^2+15^2)^0.5)+J6)</f>
        <v>1.7777943722975817</v>
      </c>
      <c r="S6">
        <f t="shared" ref="S6:S17" si="5">10^(B6+D6*7+F6*LOG10((10^2+15^2)^0.5)+H6+J6)</f>
        <v>1.4872416081924531</v>
      </c>
      <c r="U6">
        <f t="shared" ref="U6:U17" si="6">10^(B6+D6*5+F6*LOG10((50^2+15^2)^0.5)+J6*1)</f>
        <v>0.32639550393596595</v>
      </c>
      <c r="V6">
        <f t="shared" ref="V6:V17" si="7">10^(B6+D6*5+F6*LOG10((50^2+15^2)^0.5)+H6+J6)</f>
        <v>0.27305124920220925</v>
      </c>
      <c r="W6">
        <f t="shared" ref="W6:W17" si="8">10^(B6+D6*6+F6*LOG10((50^2+15^2)^0.5)+J6*1)</f>
        <v>0.43475458191198124</v>
      </c>
      <c r="X6">
        <f t="shared" ref="X6:X17" si="9">10^(B6+D6*6+F6*LOG10((50^2+15^2)^0.5)+H6+J6)</f>
        <v>0.3637007258247647</v>
      </c>
      <c r="Y6">
        <f t="shared" ref="Y6:Y17" si="10">10^(B6+D6*7+F6*LOG10((50^2+15^2)^0.5)+J6*1)</f>
        <v>0.57908746969303537</v>
      </c>
      <c r="Z6">
        <f t="shared" ref="Z6:Z17" si="11">10^(B6+D6*7+F6*LOG10((50^2+15^2)^0.5)+H6+J6)</f>
        <v>0.4844446540784787</v>
      </c>
      <c r="AB6">
        <f t="shared" ref="AB6:AB17" si="12">10^(B6+D6*5+F6*LOG10((100^2+15^2)^0.5)+J6*1)</f>
        <v>0.16248100641727745</v>
      </c>
      <c r="AC6">
        <f t="shared" ref="AC6:AC17" si="13">10^(B6+D6*5+F6*LOG10((100^2+15^2)^0.5)+H6+J6)</f>
        <v>0.1359260199324733</v>
      </c>
      <c r="AD6">
        <f t="shared" ref="AD6:AD17" si="14">10^(B6+D6*6+F6*LOG10((100^2+15^2)^0.5)+J6*1)</f>
        <v>0.21642259516981521</v>
      </c>
      <c r="AE6">
        <f t="shared" ref="AE6:AE17" si="15">10^(B6+D6*6+F6*LOG10((100^2+15^2)^0.5)+H6+J6)</f>
        <v>0.18105169726325496</v>
      </c>
      <c r="AF6">
        <f t="shared" ref="AF6:AF17" si="16">10^(B6+D6*7+F6*LOG10((100^2+15^2)^0.5)+J6*1)</f>
        <v>0.28827209242998109</v>
      </c>
      <c r="AG6">
        <f t="shared" ref="AG6:AG17" si="17">10^(B6+D6*7+F6*LOG10((100^2+15^2)^0.5)+H6+J6)</f>
        <v>0.24115851474346103</v>
      </c>
    </row>
    <row r="7" spans="1:33" x14ac:dyDescent="0.25">
      <c r="A7">
        <v>0.1</v>
      </c>
      <c r="B7">
        <v>1.3819999999999999</v>
      </c>
      <c r="C7">
        <v>0.3165</v>
      </c>
      <c r="D7">
        <v>0.1041</v>
      </c>
      <c r="E7">
        <v>4.19E-2</v>
      </c>
      <c r="F7">
        <v>-1.0620000000000001</v>
      </c>
      <c r="G7">
        <v>0.1368</v>
      </c>
      <c r="H7">
        <v>-0.1358</v>
      </c>
      <c r="I7">
        <v>4.3200000000000002E-2</v>
      </c>
      <c r="J7">
        <v>-0.33260000000000001</v>
      </c>
      <c r="K7">
        <v>4.0899999999999999E-2</v>
      </c>
      <c r="L7">
        <v>0.3427</v>
      </c>
      <c r="N7">
        <f t="shared" si="0"/>
        <v>1.7222251828716377</v>
      </c>
      <c r="O7">
        <f t="shared" si="1"/>
        <v>1.259766151946724</v>
      </c>
      <c r="P7">
        <f t="shared" si="2"/>
        <v>2.1887186337672717</v>
      </c>
      <c r="Q7">
        <f t="shared" si="3"/>
        <v>1.600994851531325</v>
      </c>
      <c r="R7">
        <f t="shared" si="4"/>
        <v>2.7815696259953748</v>
      </c>
      <c r="S7">
        <f t="shared" si="5"/>
        <v>2.0346510427105127</v>
      </c>
      <c r="U7">
        <f t="shared" si="6"/>
        <v>0.55682712739142326</v>
      </c>
      <c r="V7">
        <f t="shared" si="7"/>
        <v>0.40730560355865164</v>
      </c>
      <c r="W7">
        <f t="shared" si="8"/>
        <v>0.70765305352032259</v>
      </c>
      <c r="X7">
        <f t="shared" si="9"/>
        <v>0.51763112803878353</v>
      </c>
      <c r="Y7">
        <f t="shared" si="10"/>
        <v>0.89933270044262292</v>
      </c>
      <c r="Z7">
        <f t="shared" si="11"/>
        <v>0.65784016319363103</v>
      </c>
      <c r="AB7">
        <f t="shared" si="12"/>
        <v>0.27591084981156683</v>
      </c>
      <c r="AC7">
        <f t="shared" si="13"/>
        <v>0.20182212698104204</v>
      </c>
      <c r="AD7">
        <f t="shared" si="14"/>
        <v>0.35064591102669362</v>
      </c>
      <c r="AE7">
        <f t="shared" si="15"/>
        <v>0.25648902038083521</v>
      </c>
      <c r="AF7">
        <f t="shared" si="16"/>
        <v>0.44562421160208249</v>
      </c>
      <c r="AG7">
        <f t="shared" si="17"/>
        <v>0.32596335476188981</v>
      </c>
    </row>
    <row r="8" spans="1:33" x14ac:dyDescent="0.25">
      <c r="A8">
        <v>0.2</v>
      </c>
      <c r="B8">
        <v>1.3819999999999999</v>
      </c>
      <c r="C8">
        <v>0.3165</v>
      </c>
      <c r="D8">
        <v>0.1041</v>
      </c>
      <c r="E8">
        <v>4.19E-2</v>
      </c>
      <c r="F8">
        <v>-1.0620000000000001</v>
      </c>
      <c r="G8">
        <v>0.1368</v>
      </c>
      <c r="H8">
        <v>-0.1358</v>
      </c>
      <c r="I8">
        <v>4.3200000000000002E-2</v>
      </c>
      <c r="J8">
        <v>-0.33260000000000001</v>
      </c>
      <c r="K8">
        <v>4.0899999999999999E-2</v>
      </c>
      <c r="L8">
        <v>0.35959999999999998</v>
      </c>
      <c r="N8">
        <f t="shared" si="0"/>
        <v>1.7222251828716377</v>
      </c>
      <c r="O8">
        <f t="shared" si="1"/>
        <v>1.259766151946724</v>
      </c>
      <c r="P8">
        <f t="shared" si="2"/>
        <v>2.1887186337672717</v>
      </c>
      <c r="Q8">
        <f t="shared" si="3"/>
        <v>1.600994851531325</v>
      </c>
      <c r="R8">
        <f t="shared" si="4"/>
        <v>2.7815696259953748</v>
      </c>
      <c r="S8">
        <f t="shared" si="5"/>
        <v>2.0346510427105127</v>
      </c>
      <c r="U8">
        <f t="shared" si="6"/>
        <v>0.55682712739142326</v>
      </c>
      <c r="V8">
        <f t="shared" si="7"/>
        <v>0.40730560355865164</v>
      </c>
      <c r="W8">
        <f t="shared" si="8"/>
        <v>0.70765305352032259</v>
      </c>
      <c r="X8">
        <f t="shared" si="9"/>
        <v>0.51763112803878353</v>
      </c>
      <c r="Y8">
        <f t="shared" si="10"/>
        <v>0.89933270044262292</v>
      </c>
      <c r="Z8">
        <f t="shared" si="11"/>
        <v>0.65784016319363103</v>
      </c>
      <c r="AB8">
        <f t="shared" si="12"/>
        <v>0.27591084981156683</v>
      </c>
      <c r="AC8">
        <f t="shared" si="13"/>
        <v>0.20182212698104204</v>
      </c>
      <c r="AD8">
        <f t="shared" si="14"/>
        <v>0.35064591102669362</v>
      </c>
      <c r="AE8">
        <f t="shared" si="15"/>
        <v>0.25648902038083521</v>
      </c>
      <c r="AF8">
        <f t="shared" si="16"/>
        <v>0.44562421160208249</v>
      </c>
      <c r="AG8">
        <f t="shared" si="17"/>
        <v>0.32596335476188981</v>
      </c>
    </row>
    <row r="9" spans="1:33" x14ac:dyDescent="0.25">
      <c r="A9">
        <v>0.3</v>
      </c>
      <c r="B9">
        <v>1.3680000000000001</v>
      </c>
      <c r="C9">
        <v>0.3977</v>
      </c>
      <c r="D9">
        <v>6.8400000000000002E-2</v>
      </c>
      <c r="E9">
        <v>5.2699999999999997E-2</v>
      </c>
      <c r="F9">
        <v>-0.91390000000000005</v>
      </c>
      <c r="G9">
        <v>0.17199999999999999</v>
      </c>
      <c r="H9">
        <v>-9.7199999999999995E-2</v>
      </c>
      <c r="I9">
        <v>5.4199999999999998E-2</v>
      </c>
      <c r="J9">
        <v>-0.30109999999999998</v>
      </c>
      <c r="K9">
        <v>5.1400000000000001E-2</v>
      </c>
      <c r="L9">
        <v>0.36509999999999998</v>
      </c>
      <c r="N9">
        <f t="shared" si="0"/>
        <v>1.8242942874719994</v>
      </c>
      <c r="O9">
        <f t="shared" si="1"/>
        <v>1.4584612614258876</v>
      </c>
      <c r="P9">
        <f t="shared" si="2"/>
        <v>2.1354769997534562</v>
      </c>
      <c r="Q9">
        <f t="shared" si="3"/>
        <v>1.7072412604669738</v>
      </c>
      <c r="R9">
        <f t="shared" si="4"/>
        <v>2.4997403367388551</v>
      </c>
      <c r="S9">
        <f t="shared" si="5"/>
        <v>1.9984574143514016</v>
      </c>
      <c r="U9">
        <f t="shared" si="6"/>
        <v>0.6904135000576257</v>
      </c>
      <c r="V9">
        <f t="shared" si="7"/>
        <v>0.55196212097713004</v>
      </c>
      <c r="W9">
        <f t="shared" si="8"/>
        <v>0.80818218848639078</v>
      </c>
      <c r="X9">
        <f t="shared" si="9"/>
        <v>0.64611418353733541</v>
      </c>
      <c r="Y9">
        <f t="shared" si="10"/>
        <v>0.9460395107166012</v>
      </c>
      <c r="Z9">
        <f t="shared" si="11"/>
        <v>0.75632642585887688</v>
      </c>
      <c r="AB9">
        <f t="shared" si="12"/>
        <v>0.37729786479135369</v>
      </c>
      <c r="AC9">
        <f t="shared" si="13"/>
        <v>0.30163681572419415</v>
      </c>
      <c r="AD9">
        <f t="shared" si="14"/>
        <v>0.44165621624268331</v>
      </c>
      <c r="AE9">
        <f t="shared" si="15"/>
        <v>0.35308912968778622</v>
      </c>
      <c r="AF9">
        <f t="shared" si="16"/>
        <v>0.51699262452405481</v>
      </c>
      <c r="AG9">
        <f t="shared" si="17"/>
        <v>0.41331802686073282</v>
      </c>
    </row>
    <row r="10" spans="1:33" x14ac:dyDescent="0.25">
      <c r="A10">
        <v>0.4</v>
      </c>
      <c r="B10">
        <v>0.97470000000000001</v>
      </c>
      <c r="C10">
        <v>0.36749999999999999</v>
      </c>
      <c r="D10">
        <v>0.1009</v>
      </c>
      <c r="E10">
        <v>4.87E-2</v>
      </c>
      <c r="F10">
        <v>-0.88859999999999995</v>
      </c>
      <c r="G10">
        <v>0.15890000000000001</v>
      </c>
      <c r="H10">
        <v>-5.5199999999999999E-2</v>
      </c>
      <c r="I10">
        <v>5.0099999999999999E-2</v>
      </c>
      <c r="J10">
        <v>-0.26390000000000002</v>
      </c>
      <c r="K10">
        <v>4.7500000000000001E-2</v>
      </c>
      <c r="L10">
        <v>0.36130000000000001</v>
      </c>
      <c r="N10">
        <f t="shared" si="0"/>
        <v>1.256811722287698</v>
      </c>
      <c r="O10">
        <f t="shared" si="1"/>
        <v>1.1068027326291057</v>
      </c>
      <c r="P10">
        <f t="shared" si="2"/>
        <v>1.5855145167354361</v>
      </c>
      <c r="Q10">
        <f t="shared" si="3"/>
        <v>1.3962726227216011</v>
      </c>
      <c r="R10">
        <f t="shared" si="4"/>
        <v>2.0001852610055102</v>
      </c>
      <c r="S10">
        <f t="shared" si="5"/>
        <v>1.7614496056861204</v>
      </c>
      <c r="U10">
        <f t="shared" si="6"/>
        <v>0.48861484907807717</v>
      </c>
      <c r="V10">
        <f t="shared" si="7"/>
        <v>0.43029535814512304</v>
      </c>
      <c r="W10">
        <f t="shared" si="8"/>
        <v>0.61640572137220007</v>
      </c>
      <c r="X10">
        <f t="shared" si="9"/>
        <v>0.54283352448457989</v>
      </c>
      <c r="Y10">
        <f t="shared" si="10"/>
        <v>0.77761863778247164</v>
      </c>
      <c r="Z10">
        <f t="shared" si="11"/>
        <v>0.684804587654813</v>
      </c>
      <c r="AB10">
        <f t="shared" si="12"/>
        <v>0.27152297810012982</v>
      </c>
      <c r="AC10">
        <f t="shared" si="13"/>
        <v>0.23911487202378559</v>
      </c>
      <c r="AD10">
        <f t="shared" si="14"/>
        <v>0.34253628906434302</v>
      </c>
      <c r="AE10">
        <f t="shared" si="15"/>
        <v>0.30165226345196627</v>
      </c>
      <c r="AF10">
        <f t="shared" si="16"/>
        <v>0.43212220986579952</v>
      </c>
      <c r="AG10">
        <f t="shared" si="17"/>
        <v>0.38054549796736586</v>
      </c>
    </row>
    <row r="11" spans="1:33" x14ac:dyDescent="0.25">
      <c r="A11">
        <v>0.5</v>
      </c>
      <c r="B11">
        <v>0.52949999999999997</v>
      </c>
      <c r="C11">
        <v>0.3876</v>
      </c>
      <c r="D11">
        <v>0.15129999999999999</v>
      </c>
      <c r="E11">
        <v>5.1400000000000001E-2</v>
      </c>
      <c r="F11">
        <v>-0.86009999999999998</v>
      </c>
      <c r="G11">
        <v>0.1676</v>
      </c>
      <c r="H11">
        <v>-6.93E-2</v>
      </c>
      <c r="I11">
        <v>5.2900000000000003E-2</v>
      </c>
      <c r="J11">
        <v>-0.25330000000000003</v>
      </c>
      <c r="K11">
        <v>5.0099999999999999E-2</v>
      </c>
      <c r="L11">
        <v>0.3654</v>
      </c>
      <c r="N11">
        <f t="shared" si="0"/>
        <v>0.89632304102570892</v>
      </c>
      <c r="O11">
        <f t="shared" si="1"/>
        <v>0.76412526710972728</v>
      </c>
      <c r="P11">
        <f t="shared" si="2"/>
        <v>1.2698854892292017</v>
      </c>
      <c r="Q11">
        <f t="shared" si="3"/>
        <v>1.0825913696758334</v>
      </c>
      <c r="R11">
        <f t="shared" si="4"/>
        <v>1.7991383485015588</v>
      </c>
      <c r="S11">
        <f t="shared" si="5"/>
        <v>1.5337852628923718</v>
      </c>
      <c r="U11">
        <f t="shared" si="6"/>
        <v>0.35918701977091322</v>
      </c>
      <c r="V11">
        <f t="shared" si="7"/>
        <v>0.3062108914557331</v>
      </c>
      <c r="W11">
        <f t="shared" si="8"/>
        <v>0.50888615314919949</v>
      </c>
      <c r="X11">
        <f t="shared" si="9"/>
        <v>0.43383105187008159</v>
      </c>
      <c r="Y11">
        <f t="shared" si="10"/>
        <v>0.72097571073742162</v>
      </c>
      <c r="Z11">
        <f t="shared" si="11"/>
        <v>0.61463973626787094</v>
      </c>
      <c r="AB11">
        <f t="shared" si="12"/>
        <v>0.20339688181278229</v>
      </c>
      <c r="AC11">
        <f t="shared" si="13"/>
        <v>0.17339808253352709</v>
      </c>
      <c r="AD11">
        <f t="shared" si="14"/>
        <v>0.28816703012894057</v>
      </c>
      <c r="AE11">
        <f t="shared" si="15"/>
        <v>0.24566556787105709</v>
      </c>
      <c r="AF11">
        <f t="shared" si="16"/>
        <v>0.40826701232208962</v>
      </c>
      <c r="AG11">
        <f t="shared" si="17"/>
        <v>0.34805212581136685</v>
      </c>
    </row>
    <row r="12" spans="1:33" x14ac:dyDescent="0.25">
      <c r="A12">
        <v>0.75</v>
      </c>
      <c r="B12">
        <v>-0.57899999999999996</v>
      </c>
      <c r="C12">
        <v>0.40789999999999998</v>
      </c>
      <c r="D12">
        <v>0.31469999999999998</v>
      </c>
      <c r="E12">
        <v>5.4100000000000002E-2</v>
      </c>
      <c r="F12">
        <v>-0.90639999999999998</v>
      </c>
      <c r="G12">
        <v>0.1764</v>
      </c>
      <c r="H12">
        <v>-1.11E-2</v>
      </c>
      <c r="I12">
        <v>5.5599999999999997E-2</v>
      </c>
      <c r="J12">
        <v>-0.2394</v>
      </c>
      <c r="K12">
        <v>5.2699999999999997E-2</v>
      </c>
      <c r="L12">
        <v>0.377</v>
      </c>
      <c r="N12">
        <f t="shared" si="0"/>
        <v>0.41372756848107739</v>
      </c>
      <c r="O12">
        <f t="shared" si="1"/>
        <v>0.40328722110095144</v>
      </c>
      <c r="P12">
        <f t="shared" si="2"/>
        <v>0.85391464273594475</v>
      </c>
      <c r="Q12">
        <f t="shared" si="3"/>
        <v>0.8323662466842392</v>
      </c>
      <c r="R12">
        <f t="shared" si="4"/>
        <v>1.7624404865159613</v>
      </c>
      <c r="S12">
        <f t="shared" si="5"/>
        <v>1.717965589705051</v>
      </c>
      <c r="U12">
        <f t="shared" si="6"/>
        <v>0.15783085137434291</v>
      </c>
      <c r="V12">
        <f t="shared" si="7"/>
        <v>0.15384801570859608</v>
      </c>
      <c r="W12">
        <f t="shared" si="8"/>
        <v>0.3257556066636545</v>
      </c>
      <c r="X12">
        <f t="shared" si="9"/>
        <v>0.31753521732127071</v>
      </c>
      <c r="Y12">
        <f t="shared" si="10"/>
        <v>0.67234456602605597</v>
      </c>
      <c r="Z12">
        <f t="shared" si="11"/>
        <v>0.65537806110054941</v>
      </c>
      <c r="AB12">
        <f t="shared" si="12"/>
        <v>8.6680335754322782E-2</v>
      </c>
      <c r="AC12">
        <f t="shared" si="13"/>
        <v>8.4492971688583801E-2</v>
      </c>
      <c r="AD12">
        <f t="shared" si="14"/>
        <v>0.17890422001518036</v>
      </c>
      <c r="AE12">
        <f t="shared" si="15"/>
        <v>0.17438960134573489</v>
      </c>
      <c r="AF12">
        <f t="shared" si="16"/>
        <v>0.36925006878095606</v>
      </c>
      <c r="AG12">
        <f t="shared" si="17"/>
        <v>0.35993210381584184</v>
      </c>
    </row>
    <row r="13" spans="1:33" x14ac:dyDescent="0.25">
      <c r="A13">
        <v>1</v>
      </c>
      <c r="B13">
        <v>-1.6120000000000001</v>
      </c>
      <c r="C13">
        <v>0.39219999999999999</v>
      </c>
      <c r="D13">
        <v>0.46729999999999999</v>
      </c>
      <c r="E13">
        <v>5.1999999999999998E-2</v>
      </c>
      <c r="F13">
        <v>-0.92779999999999996</v>
      </c>
      <c r="G13">
        <v>0.1696</v>
      </c>
      <c r="H13">
        <v>-2.0299999999999999E-2</v>
      </c>
      <c r="I13">
        <v>5.3499999999999999E-2</v>
      </c>
      <c r="J13">
        <v>-0.23549999999999999</v>
      </c>
      <c r="K13">
        <v>5.0700000000000002E-2</v>
      </c>
      <c r="L13">
        <v>0.39489999999999997</v>
      </c>
      <c r="N13">
        <f t="shared" si="0"/>
        <v>0.21073530923313158</v>
      </c>
      <c r="O13">
        <f t="shared" si="1"/>
        <v>0.20111168690552111</v>
      </c>
      <c r="P13">
        <f t="shared" si="2"/>
        <v>0.61806949421985202</v>
      </c>
      <c r="Q13">
        <f t="shared" si="3"/>
        <v>0.58984419393090592</v>
      </c>
      <c r="R13">
        <f t="shared" si="4"/>
        <v>1.8127474749026298</v>
      </c>
      <c r="S13">
        <f t="shared" si="5"/>
        <v>1.7299649685572258</v>
      </c>
      <c r="U13">
        <f t="shared" si="6"/>
        <v>7.8583881759553387E-2</v>
      </c>
      <c r="V13">
        <f t="shared" si="7"/>
        <v>7.4995201714222665E-2</v>
      </c>
      <c r="W13">
        <f t="shared" si="8"/>
        <v>0.23048012328692208</v>
      </c>
      <c r="X13">
        <f t="shared" si="9"/>
        <v>0.21995481706934536</v>
      </c>
      <c r="Y13">
        <f t="shared" si="10"/>
        <v>0.67597942530876542</v>
      </c>
      <c r="Z13">
        <f t="shared" si="11"/>
        <v>0.64510955962712035</v>
      </c>
      <c r="AB13">
        <f t="shared" si="12"/>
        <v>4.2551726645621318E-2</v>
      </c>
      <c r="AC13">
        <f t="shared" si="13"/>
        <v>4.0608522404645464E-2</v>
      </c>
      <c r="AD13">
        <f t="shared" si="14"/>
        <v>0.12480074773300366</v>
      </c>
      <c r="AE13">
        <f t="shared" si="15"/>
        <v>0.1191014879992818</v>
      </c>
      <c r="AF13">
        <f t="shared" si="16"/>
        <v>0.36603042608423897</v>
      </c>
      <c r="AG13">
        <f t="shared" si="17"/>
        <v>0.34931496158107811</v>
      </c>
    </row>
    <row r="14" spans="1:33" x14ac:dyDescent="0.25">
      <c r="A14">
        <v>1.25</v>
      </c>
      <c r="B14">
        <v>-1.716</v>
      </c>
      <c r="C14">
        <v>0.42499999999999999</v>
      </c>
      <c r="D14">
        <v>0.4763</v>
      </c>
      <c r="E14">
        <v>5.6300000000000003E-2</v>
      </c>
      <c r="F14">
        <v>-0.94820000000000004</v>
      </c>
      <c r="G14">
        <v>0.18379999999999999</v>
      </c>
      <c r="H14">
        <v>-0.02</v>
      </c>
      <c r="I14">
        <v>5.8000000000000003E-2</v>
      </c>
      <c r="J14">
        <v>-0.29210000000000003</v>
      </c>
      <c r="K14">
        <v>5.4899999999999997E-2</v>
      </c>
      <c r="L14">
        <v>0.41899999999999998</v>
      </c>
      <c r="N14">
        <f t="shared" si="0"/>
        <v>0.15223555629734556</v>
      </c>
      <c r="O14">
        <f t="shared" si="1"/>
        <v>0.14538382759281393</v>
      </c>
      <c r="P14">
        <f t="shared" si="2"/>
        <v>0.45584384858541249</v>
      </c>
      <c r="Q14">
        <f t="shared" si="3"/>
        <v>0.43532749578254692</v>
      </c>
      <c r="R14">
        <f t="shared" si="4"/>
        <v>1.3649479750137938</v>
      </c>
      <c r="S14">
        <f t="shared" si="5"/>
        <v>1.3035151964431453</v>
      </c>
      <c r="U14">
        <f t="shared" si="6"/>
        <v>5.5551109738190982E-2</v>
      </c>
      <c r="V14">
        <f t="shared" si="7"/>
        <v>5.3050897945235591E-2</v>
      </c>
      <c r="W14">
        <f t="shared" si="8"/>
        <v>0.16633848407127413</v>
      </c>
      <c r="X14">
        <f t="shared" si="9"/>
        <v>0.1588520190581115</v>
      </c>
      <c r="Y14">
        <f t="shared" si="10"/>
        <v>0.49807270122108099</v>
      </c>
      <c r="Z14">
        <f t="shared" si="11"/>
        <v>0.4756557369658021</v>
      </c>
      <c r="AB14">
        <f t="shared" si="12"/>
        <v>2.9676906031871904E-2</v>
      </c>
      <c r="AC14">
        <f t="shared" si="13"/>
        <v>2.834122523649249E-2</v>
      </c>
      <c r="AD14">
        <f t="shared" si="14"/>
        <v>8.8862519300374559E-2</v>
      </c>
      <c r="AE14">
        <f t="shared" si="15"/>
        <v>8.4863047107044481E-2</v>
      </c>
      <c r="AF14">
        <f t="shared" si="16"/>
        <v>0.26608391481001537</v>
      </c>
      <c r="AG14">
        <f t="shared" si="17"/>
        <v>0.25410816590312402</v>
      </c>
    </row>
    <row r="15" spans="1:33" x14ac:dyDescent="0.25">
      <c r="A15">
        <v>1.5</v>
      </c>
      <c r="B15">
        <v>-2.1379999999999999</v>
      </c>
      <c r="C15">
        <v>0.4284</v>
      </c>
      <c r="D15">
        <v>0.5222</v>
      </c>
      <c r="E15">
        <v>5.6800000000000003E-2</v>
      </c>
      <c r="F15">
        <v>-0.93330000000000002</v>
      </c>
      <c r="G15">
        <v>0.1852</v>
      </c>
      <c r="H15">
        <v>2.8400000000000002E-2</v>
      </c>
      <c r="I15">
        <v>5.8400000000000001E-2</v>
      </c>
      <c r="J15">
        <v>-0.31969999999999998</v>
      </c>
      <c r="K15">
        <v>5.5399999999999998E-2</v>
      </c>
      <c r="L15">
        <v>0.42509999999999998</v>
      </c>
      <c r="N15">
        <f t="shared" si="0"/>
        <v>9.574798202712613E-2</v>
      </c>
      <c r="O15">
        <f t="shared" si="1"/>
        <v>0.10221852964792469</v>
      </c>
      <c r="P15">
        <f t="shared" si="2"/>
        <v>0.31866152456966651</v>
      </c>
      <c r="Q15">
        <f t="shared" si="3"/>
        <v>0.34019633424388113</v>
      </c>
      <c r="R15">
        <f t="shared" si="4"/>
        <v>1.0605462913285799</v>
      </c>
      <c r="S15">
        <f t="shared" si="5"/>
        <v>1.1322168909257462</v>
      </c>
      <c r="U15">
        <f t="shared" si="6"/>
        <v>3.5496556111120396E-2</v>
      </c>
      <c r="V15">
        <f t="shared" si="7"/>
        <v>3.7895375927774914E-2</v>
      </c>
      <c r="W15">
        <f t="shared" si="8"/>
        <v>0.11813707660321994</v>
      </c>
      <c r="X15">
        <f t="shared" si="9"/>
        <v>0.1261206556172037</v>
      </c>
      <c r="Y15">
        <f t="shared" si="10"/>
        <v>0.39317529353172392</v>
      </c>
      <c r="Z15">
        <f t="shared" si="11"/>
        <v>0.41974566510778177</v>
      </c>
      <c r="AB15">
        <f t="shared" si="12"/>
        <v>1.9150962826251769E-2</v>
      </c>
      <c r="AC15">
        <f t="shared" si="13"/>
        <v>2.0445164691689492E-2</v>
      </c>
      <c r="AD15">
        <f t="shared" si="14"/>
        <v>6.3736852537126701E-2</v>
      </c>
      <c r="AE15">
        <f t="shared" si="15"/>
        <v>6.8044121795547738E-2</v>
      </c>
      <c r="AF15">
        <f t="shared" si="16"/>
        <v>0.21212439333706998</v>
      </c>
      <c r="AG15">
        <f t="shared" si="17"/>
        <v>0.22645953606865935</v>
      </c>
    </row>
    <row r="16" spans="1:33" x14ac:dyDescent="0.25">
      <c r="A16">
        <v>2</v>
      </c>
      <c r="B16">
        <v>-2.69</v>
      </c>
      <c r="C16">
        <v>0.40839999999999999</v>
      </c>
      <c r="D16">
        <v>0.57069999999999999</v>
      </c>
      <c r="E16">
        <v>5.4100000000000002E-2</v>
      </c>
      <c r="F16">
        <v>-0.90820000000000001</v>
      </c>
      <c r="G16">
        <v>0.17660000000000001</v>
      </c>
      <c r="H16">
        <v>0.04</v>
      </c>
      <c r="I16">
        <v>5.57E-2</v>
      </c>
      <c r="J16">
        <v>-0.27700000000000002</v>
      </c>
      <c r="K16">
        <v>5.28E-2</v>
      </c>
      <c r="L16">
        <v>0.40770000000000001</v>
      </c>
      <c r="N16">
        <f t="shared" si="0"/>
        <v>5.5699816674788107E-2</v>
      </c>
      <c r="O16">
        <f t="shared" si="1"/>
        <v>6.1073634513077762E-2</v>
      </c>
      <c r="P16">
        <f t="shared" si="2"/>
        <v>0.2072782654776929</v>
      </c>
      <c r="Q16">
        <f t="shared" si="3"/>
        <v>0.22727609863066886</v>
      </c>
      <c r="R16">
        <f t="shared" si="4"/>
        <v>0.77135405292793768</v>
      </c>
      <c r="S16">
        <f t="shared" si="5"/>
        <v>0.84577290054216003</v>
      </c>
      <c r="U16">
        <f t="shared" si="6"/>
        <v>2.120801731735035E-2</v>
      </c>
      <c r="V16">
        <f t="shared" si="7"/>
        <v>2.3254128571901744E-2</v>
      </c>
      <c r="W16">
        <f t="shared" si="8"/>
        <v>7.8922361081145809E-2</v>
      </c>
      <c r="X16">
        <f t="shared" si="9"/>
        <v>8.6536648113615874E-2</v>
      </c>
      <c r="Y16">
        <f t="shared" si="10"/>
        <v>0.293697377997094</v>
      </c>
      <c r="Z16">
        <f t="shared" si="11"/>
        <v>0.32203277123823681</v>
      </c>
      <c r="AB16">
        <f t="shared" si="12"/>
        <v>1.1633540012449865E-2</v>
      </c>
      <c r="AC16">
        <f t="shared" si="13"/>
        <v>1.2755922967610602E-2</v>
      </c>
      <c r="AD16">
        <f t="shared" si="14"/>
        <v>4.3292422472863017E-2</v>
      </c>
      <c r="AE16">
        <f t="shared" si="15"/>
        <v>4.7469197299713529E-2</v>
      </c>
      <c r="AF16">
        <f t="shared" si="16"/>
        <v>0.16110606415270895</v>
      </c>
      <c r="AG16">
        <f t="shared" si="17"/>
        <v>0.17664928660989052</v>
      </c>
    </row>
    <row r="17" spans="1:33" x14ac:dyDescent="0.25">
      <c r="A17">
        <v>2.5</v>
      </c>
      <c r="B17">
        <v>-2.9420000000000002</v>
      </c>
      <c r="C17">
        <v>0.39439999999999997</v>
      </c>
      <c r="D17">
        <v>0.56710000000000005</v>
      </c>
      <c r="E17">
        <v>5.2299999999999999E-2</v>
      </c>
      <c r="F17">
        <v>-0.82699999999999996</v>
      </c>
      <c r="G17">
        <v>0.1706</v>
      </c>
      <c r="H17">
        <v>5.4000000000000003E-3</v>
      </c>
      <c r="I17">
        <v>5.3800000000000001E-2</v>
      </c>
      <c r="J17">
        <v>-0.27100000000000002</v>
      </c>
      <c r="K17">
        <v>5.0999999999999997E-2</v>
      </c>
      <c r="L17">
        <v>0.39589999999999997</v>
      </c>
      <c r="N17">
        <f t="shared" si="0"/>
        <v>3.8356257913979445E-2</v>
      </c>
      <c r="O17">
        <f t="shared" si="1"/>
        <v>3.8836155401703043E-2</v>
      </c>
      <c r="P17">
        <f t="shared" si="2"/>
        <v>0.14155859067008283</v>
      </c>
      <c r="Q17">
        <f t="shared" si="3"/>
        <v>0.1433297126648462</v>
      </c>
      <c r="R17">
        <f t="shared" si="4"/>
        <v>0.52243977077848947</v>
      </c>
      <c r="S17">
        <f t="shared" si="5"/>
        <v>0.52897631910512155</v>
      </c>
      <c r="U17">
        <f t="shared" si="6"/>
        <v>1.5921205557011927E-2</v>
      </c>
      <c r="V17">
        <f t="shared" si="7"/>
        <v>1.6120405034851411E-2</v>
      </c>
      <c r="W17">
        <f t="shared" si="8"/>
        <v>5.8759210178266102E-2</v>
      </c>
      <c r="X17">
        <f t="shared" si="9"/>
        <v>5.9494380887786601E-2</v>
      </c>
      <c r="Y17">
        <f t="shared" si="10"/>
        <v>0.21685825036365095</v>
      </c>
      <c r="Z17">
        <f t="shared" si="11"/>
        <v>0.21957149026768558</v>
      </c>
      <c r="AB17">
        <f t="shared" si="12"/>
        <v>9.2151883993608665E-3</v>
      </c>
      <c r="AC17">
        <f t="shared" si="13"/>
        <v>9.3304849898591009E-3</v>
      </c>
      <c r="AD17">
        <f t="shared" si="14"/>
        <v>3.4009811006547187E-2</v>
      </c>
      <c r="AE17">
        <f t="shared" si="15"/>
        <v>3.4435327564929903E-2</v>
      </c>
      <c r="AF17">
        <f t="shared" si="16"/>
        <v>0.12551748207136806</v>
      </c>
      <c r="AG17">
        <f t="shared" si="17"/>
        <v>0.1270879044114861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opLeftCell="S16" workbookViewId="0">
      <selection activeCell="Y42" sqref="Y42"/>
    </sheetView>
  </sheetViews>
  <sheetFormatPr defaultRowHeight="15" x14ac:dyDescent="0.25"/>
  <cols>
    <col min="14" max="14" width="14.7109375" customWidth="1"/>
    <col min="15" max="15" width="15.5703125" customWidth="1"/>
    <col min="16" max="16" width="15" customWidth="1"/>
    <col min="17" max="17" width="15.140625" customWidth="1"/>
    <col min="18" max="18" width="13" customWidth="1"/>
    <col min="19" max="19" width="15.28515625" customWidth="1"/>
    <col min="21" max="21" width="14" customWidth="1"/>
    <col min="22" max="23" width="13.28515625" customWidth="1"/>
    <col min="24" max="24" width="14.5703125" customWidth="1"/>
    <col min="25" max="25" width="12.85546875" customWidth="1"/>
    <col min="26" max="26" width="14.7109375" customWidth="1"/>
    <col min="28" max="28" width="13.7109375" customWidth="1"/>
    <col min="29" max="29" width="14.85546875" customWidth="1"/>
    <col min="30" max="30" width="12.5703125" customWidth="1"/>
    <col min="31" max="31" width="15.140625" customWidth="1"/>
    <col min="32" max="32" width="14.42578125" customWidth="1"/>
    <col min="33" max="33" width="15" customWidth="1"/>
  </cols>
  <sheetData>
    <row r="1" spans="1:33" x14ac:dyDescent="0.25">
      <c r="P1" t="s">
        <v>17</v>
      </c>
      <c r="R1" t="s">
        <v>18</v>
      </c>
      <c r="T1" t="s">
        <v>8</v>
      </c>
    </row>
    <row r="3" spans="1:33" x14ac:dyDescent="0.25">
      <c r="N3" t="s">
        <v>9</v>
      </c>
      <c r="O3" t="s">
        <v>25</v>
      </c>
      <c r="P3" t="s">
        <v>9</v>
      </c>
      <c r="Q3" t="s">
        <v>25</v>
      </c>
      <c r="R3" t="s">
        <v>9</v>
      </c>
      <c r="S3" t="s">
        <v>25</v>
      </c>
      <c r="U3" t="s">
        <v>9</v>
      </c>
      <c r="V3" t="s">
        <v>25</v>
      </c>
      <c r="W3" t="s">
        <v>9</v>
      </c>
      <c r="X3" t="s">
        <v>25</v>
      </c>
      <c r="Y3" t="s">
        <v>9</v>
      </c>
      <c r="Z3" t="s">
        <v>25</v>
      </c>
      <c r="AB3" t="s">
        <v>9</v>
      </c>
      <c r="AC3" t="s">
        <v>25</v>
      </c>
      <c r="AD3" t="s">
        <v>9</v>
      </c>
      <c r="AE3" t="s">
        <v>25</v>
      </c>
      <c r="AF3" t="s">
        <v>9</v>
      </c>
      <c r="AG3" t="s">
        <v>25</v>
      </c>
    </row>
    <row r="4" spans="1:33" x14ac:dyDescent="0.25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6</v>
      </c>
      <c r="K4" t="s">
        <v>2</v>
      </c>
      <c r="L4" t="s">
        <v>7</v>
      </c>
      <c r="N4" t="s">
        <v>11</v>
      </c>
      <c r="O4" t="s">
        <v>11</v>
      </c>
      <c r="P4" t="s">
        <v>12</v>
      </c>
      <c r="Q4" t="s">
        <v>12</v>
      </c>
      <c r="R4" t="s">
        <v>13</v>
      </c>
      <c r="S4" t="s">
        <v>13</v>
      </c>
      <c r="U4" t="s">
        <v>14</v>
      </c>
      <c r="V4" t="s">
        <v>14</v>
      </c>
      <c r="W4" t="s">
        <v>15</v>
      </c>
      <c r="X4" t="s">
        <v>15</v>
      </c>
      <c r="Y4" t="s">
        <v>16</v>
      </c>
      <c r="Z4" t="s">
        <v>16</v>
      </c>
      <c r="AB4" t="s">
        <v>19</v>
      </c>
      <c r="AC4" t="s">
        <v>19</v>
      </c>
      <c r="AD4" t="s">
        <v>20</v>
      </c>
      <c r="AE4" t="s">
        <v>20</v>
      </c>
      <c r="AF4" t="s">
        <v>21</v>
      </c>
      <c r="AG4" t="s">
        <v>21</v>
      </c>
    </row>
    <row r="5" spans="1:33" x14ac:dyDescent="0.25">
      <c r="A5">
        <v>0.04</v>
      </c>
      <c r="B5">
        <v>1.0169999999999999</v>
      </c>
      <c r="C5">
        <v>0.31640000000000001</v>
      </c>
      <c r="D5">
        <v>0.1046</v>
      </c>
      <c r="E5">
        <v>4.19E-2</v>
      </c>
      <c r="F5">
        <v>-1.0069999999999999</v>
      </c>
      <c r="G5">
        <v>0.1368</v>
      </c>
      <c r="H5">
        <v>-7.3499999999999996E-2</v>
      </c>
      <c r="I5">
        <v>4.3099999999999999E-2</v>
      </c>
      <c r="J5">
        <v>-0.30680000000000002</v>
      </c>
      <c r="K5">
        <v>4.0899999999999999E-2</v>
      </c>
      <c r="L5">
        <v>0.32269999999999999</v>
      </c>
      <c r="N5">
        <f>10^(B5+D5*5+F5*LOG10((10^2+15^2)^0.5)+J5*1+H5)</f>
        <v>0.78517547829010992</v>
      </c>
      <c r="O5">
        <f>10^(B5+D5*5+F5*LOG10((10^2+15^2)^0.5)+H5)</f>
        <v>1.5913537348733802</v>
      </c>
      <c r="P5">
        <f>10^(B5+D5*6+F5*LOG10((10^2+15^2)^0.5)+J5*1+H5)</f>
        <v>0.99900285125289823</v>
      </c>
      <c r="Q5">
        <f>10^(B5+D5*6+F5*LOG10((10^2+15^2)^0.5)+H5)</f>
        <v>2.0247281817212608</v>
      </c>
      <c r="R5">
        <f>10^(B5+D5*7+F5*LOG10((10^2+15^2)^0.5)+J5+H5)</f>
        <v>1.2710619783806762</v>
      </c>
      <c r="S5">
        <f>10^(B5+D5*7+F5*LOG10((10^2+15^2)^0.5)+H5)</f>
        <v>2.5761237869482696</v>
      </c>
      <c r="U5">
        <f>10^(B5+D5*5+F5*LOG10((50^2+15^2)^0.5)+J5*1+H5)</f>
        <v>0.26914911982626211</v>
      </c>
      <c r="V5">
        <f>10^(B5+D5*5+F5*LOG10((50^2+15^2)^0.5)+H5)</f>
        <v>0.54549775039605963</v>
      </c>
      <c r="W5">
        <f>10^(B5+D5*6+F5*LOG10((50^2+15^2)^0.5)+J5*1+H5)</f>
        <v>0.34244668300669545</v>
      </c>
      <c r="X5">
        <f>10^(B5+D5*6+F5*LOG10((50^2+15^2)^0.5)+H5)</f>
        <v>0.69405352442292345</v>
      </c>
      <c r="Y5">
        <f>10^(B5+D5*7+F5*LOG10((50^2+15^2)^0.5)+J5*+H5)</f>
        <v>1.1016477807763512</v>
      </c>
      <c r="Z5">
        <f>10^(B5+D5*7+F5*LOG10((50^2+15^2)^0.5)+H5)</f>
        <v>0.8830655936053543</v>
      </c>
      <c r="AB5">
        <f>10^(B5+D5*5+F5*LOG10((100^2+15^2)^0.5)+J5*+H5)</f>
        <v>0.3496908913305905</v>
      </c>
      <c r="AC5">
        <f>10^(B5+D5*5+F5*LOG10((100^2+15^2)^0.5)+H5)</f>
        <v>0.28030737221075902</v>
      </c>
      <c r="AD5">
        <f>10^(B5+D5*6+F5*LOG10((100^2+15^2)^0.5)+J5+H5)</f>
        <v>0.17596833307965737</v>
      </c>
      <c r="AE5">
        <f>10^(B5+D5*6+F5*LOG10((100^2+15^2)^0.5)+H5)</f>
        <v>0.35664366986546392</v>
      </c>
      <c r="AF5">
        <f>10^(B5+D5*7+F5*LOG10((100^2+15^2)^0.5)+J5+H5)</f>
        <v>0.22388990911894577</v>
      </c>
      <c r="AG5">
        <f>10^(B5+D5*7+F5*LOG10((100^2+15^2)^0.5)+H5)</f>
        <v>0.45376868347033772</v>
      </c>
    </row>
    <row r="6" spans="1:33" x14ac:dyDescent="0.25">
      <c r="A6">
        <v>0.05</v>
      </c>
      <c r="B6">
        <v>1.028</v>
      </c>
      <c r="C6">
        <v>0.31780000000000003</v>
      </c>
      <c r="D6">
        <v>0.1245</v>
      </c>
      <c r="E6">
        <v>4.2099999999999999E-2</v>
      </c>
      <c r="F6">
        <v>-1.0549999999999999</v>
      </c>
      <c r="G6">
        <v>0.13739999999999999</v>
      </c>
      <c r="H6">
        <v>-7.7499999999999999E-2</v>
      </c>
      <c r="I6">
        <v>4.3299999999999998E-2</v>
      </c>
      <c r="J6">
        <v>-0.3246</v>
      </c>
      <c r="K6">
        <v>4.1099999999999998E-2</v>
      </c>
      <c r="L6">
        <v>0.33500000000000002</v>
      </c>
      <c r="N6">
        <f t="shared" ref="N6:N17" si="0">10^(B6+D6*5+F6*LOG10((10^2+15^2)^0.5)+J6*1+H6)</f>
        <v>0.83826537368841703</v>
      </c>
      <c r="O6">
        <f t="shared" ref="O6:O17" si="1">10^(B6+D6*5+F6*LOG10((10^2+15^2)^0.5)+H6)</f>
        <v>1.7700336675166735</v>
      </c>
      <c r="P6">
        <f t="shared" ref="P6:P17" si="2">10^(B6+D6*6+F6*LOG10((10^2+15^2)^0.5)+J6*1+H6)</f>
        <v>1.1165586157727718</v>
      </c>
      <c r="Q6">
        <f t="shared" ref="Q6:Q17" si="3">10^(B6+D6*6+F6*LOG10((10^2+15^2)^0.5)+H6)</f>
        <v>2.3576619095902522</v>
      </c>
      <c r="R6">
        <f t="shared" ref="R6:R17" si="4">10^(B6+D6*7+F6*LOG10((10^2+15^2)^0.5)+J6+H6)</f>
        <v>1.4872416081924531</v>
      </c>
      <c r="S6">
        <f t="shared" ref="S6:S17" si="5">10^(B6+D6*7+F6*LOG10((10^2+15^2)^0.5)+H6)</f>
        <v>3.1403751137295228</v>
      </c>
      <c r="U6">
        <f t="shared" ref="U6:U17" si="6">10^(B6+D6*5+F6*LOG10((50^2+15^2)^0.5)+J6*1+H6)</f>
        <v>0.27305124920220925</v>
      </c>
      <c r="V6">
        <f t="shared" ref="V6:V17" si="7">10^(B6+D6*5+F6*LOG10((50^2+15^2)^0.5)+H6)</f>
        <v>0.57655954691150313</v>
      </c>
      <c r="W6">
        <f t="shared" ref="W6:W17" si="8">10^(B6+D6*6+F6*LOG10((50^2+15^2)^0.5)+J6*1+H6)</f>
        <v>0.3637007258247647</v>
      </c>
      <c r="X6">
        <f t="shared" ref="X6:X17" si="9">10^(B6+D6*6+F6*LOG10((50^2+15^2)^0.5)+H6)</f>
        <v>0.76796984560806958</v>
      </c>
      <c r="Y6">
        <f t="shared" ref="Y6:Y17" si="10">10^(B6+D6*7+F6*LOG10((50^2+15^2)^0.5)+J6*+H6)</f>
        <v>1.2956886897384501</v>
      </c>
      <c r="Z6">
        <f t="shared" ref="Z6:Z17" si="11">10^(B6+D6*7+F6*LOG10((50^2+15^2)^0.5)+H6)</f>
        <v>1.0229258832371886</v>
      </c>
      <c r="AB6">
        <f t="shared" ref="AB6:AB17" si="12">10^(B6+D6*5+F6*LOG10((100^2+15^2)^0.5)+J6*+H6)</f>
        <v>0.36354577387727377</v>
      </c>
      <c r="AC6">
        <f t="shared" ref="AC6:AC17" si="13">10^(B6+D6*5+F6*LOG10((100^2+15^2)^0.5)+H6)</f>
        <v>0.28701368221067519</v>
      </c>
      <c r="AD6">
        <f t="shared" ref="AD6:AD17" si="14">10^(B6+D6*6+F6*LOG10((100^2+15^2)^0.5)+J6+H6)</f>
        <v>0.18105169726325496</v>
      </c>
      <c r="AE6">
        <f t="shared" ref="AE6:AE17" si="15">10^(B6+D6*6+F6*LOG10((100^2+15^2)^0.5)+H6)</f>
        <v>0.38229850567120693</v>
      </c>
      <c r="AF6">
        <f t="shared" ref="AF6:AF17" si="16">10^(B6+D6*7+F6*LOG10((100^2+15^2)^0.5)+J6+H6)</f>
        <v>0.24115851474346103</v>
      </c>
      <c r="AG6">
        <f t="shared" ref="AG6:AG17" si="17">10^(B6+D6*7+F6*LOG10((100^2+15^2)^0.5)+H6)</f>
        <v>0.50921665584973264</v>
      </c>
    </row>
    <row r="7" spans="1:33" x14ac:dyDescent="0.25">
      <c r="A7">
        <v>0.1</v>
      </c>
      <c r="B7">
        <v>1.3819999999999999</v>
      </c>
      <c r="C7">
        <v>0.3165</v>
      </c>
      <c r="D7">
        <v>0.1041</v>
      </c>
      <c r="E7">
        <v>4.19E-2</v>
      </c>
      <c r="F7">
        <v>-1.0620000000000001</v>
      </c>
      <c r="G7">
        <v>0.1368</v>
      </c>
      <c r="H7">
        <v>-0.1358</v>
      </c>
      <c r="I7">
        <v>4.3200000000000002E-2</v>
      </c>
      <c r="J7">
        <v>-0.33260000000000001</v>
      </c>
      <c r="K7">
        <v>4.0899999999999999E-2</v>
      </c>
      <c r="L7">
        <v>0.3427</v>
      </c>
      <c r="N7">
        <f t="shared" si="0"/>
        <v>1.259766151946724</v>
      </c>
      <c r="O7">
        <f t="shared" si="1"/>
        <v>2.7095048661348442</v>
      </c>
      <c r="P7">
        <f t="shared" si="2"/>
        <v>1.6009948515313253</v>
      </c>
      <c r="Q7">
        <f t="shared" si="3"/>
        <v>3.4434195062135702</v>
      </c>
      <c r="R7">
        <f t="shared" si="4"/>
        <v>2.0346510427105127</v>
      </c>
      <c r="S7">
        <f t="shared" si="5"/>
        <v>4.3761271824864938</v>
      </c>
      <c r="U7">
        <f t="shared" si="6"/>
        <v>0.40730560355865164</v>
      </c>
      <c r="V7">
        <f t="shared" si="7"/>
        <v>0.87603283604719984</v>
      </c>
      <c r="W7">
        <f t="shared" si="8"/>
        <v>0.51763112803878353</v>
      </c>
      <c r="X7">
        <f t="shared" si="9"/>
        <v>1.1133209589070352</v>
      </c>
      <c r="Y7">
        <f t="shared" si="10"/>
        <v>2.146285368745156</v>
      </c>
      <c r="Z7">
        <f t="shared" si="11"/>
        <v>1.414882532411033</v>
      </c>
      <c r="AB7">
        <f t="shared" si="12"/>
        <v>0.65846979625799684</v>
      </c>
      <c r="AC7">
        <f t="shared" si="13"/>
        <v>0.43407900291953855</v>
      </c>
      <c r="AD7">
        <f t="shared" si="14"/>
        <v>0.25648902038083521</v>
      </c>
      <c r="AE7">
        <f t="shared" si="15"/>
        <v>0.55165654971607958</v>
      </c>
      <c r="AF7">
        <f t="shared" si="16"/>
        <v>0.32596335476188981</v>
      </c>
      <c r="AG7">
        <f t="shared" si="17"/>
        <v>0.70108193853610523</v>
      </c>
    </row>
    <row r="8" spans="1:33" x14ac:dyDescent="0.25">
      <c r="A8">
        <v>0.2</v>
      </c>
      <c r="B8">
        <v>1.3819999999999999</v>
      </c>
      <c r="C8">
        <v>0.3165</v>
      </c>
      <c r="D8">
        <v>0.1041</v>
      </c>
      <c r="E8">
        <v>4.19E-2</v>
      </c>
      <c r="F8">
        <v>-1.0620000000000001</v>
      </c>
      <c r="G8">
        <v>0.1368</v>
      </c>
      <c r="H8">
        <v>-0.1358</v>
      </c>
      <c r="I8">
        <v>4.3200000000000002E-2</v>
      </c>
      <c r="J8">
        <v>-0.33260000000000001</v>
      </c>
      <c r="K8">
        <v>4.0899999999999999E-2</v>
      </c>
      <c r="L8">
        <v>0.35959999999999998</v>
      </c>
      <c r="N8">
        <f t="shared" si="0"/>
        <v>1.259766151946724</v>
      </c>
      <c r="O8">
        <f t="shared" si="1"/>
        <v>2.7095048661348442</v>
      </c>
      <c r="P8">
        <f t="shared" si="2"/>
        <v>1.6009948515313253</v>
      </c>
      <c r="Q8">
        <f t="shared" si="3"/>
        <v>3.4434195062135702</v>
      </c>
      <c r="R8">
        <f t="shared" si="4"/>
        <v>2.0346510427105127</v>
      </c>
      <c r="S8">
        <f t="shared" si="5"/>
        <v>4.3761271824864938</v>
      </c>
      <c r="U8">
        <f t="shared" si="6"/>
        <v>0.40730560355865164</v>
      </c>
      <c r="V8">
        <f t="shared" si="7"/>
        <v>0.87603283604719984</v>
      </c>
      <c r="W8">
        <f t="shared" si="8"/>
        <v>0.51763112803878353</v>
      </c>
      <c r="X8">
        <f t="shared" si="9"/>
        <v>1.1133209589070352</v>
      </c>
      <c r="Y8">
        <f t="shared" si="10"/>
        <v>2.146285368745156</v>
      </c>
      <c r="Z8">
        <f t="shared" si="11"/>
        <v>1.414882532411033</v>
      </c>
      <c r="AB8">
        <f t="shared" si="12"/>
        <v>0.65846979625799684</v>
      </c>
      <c r="AC8">
        <f t="shared" si="13"/>
        <v>0.43407900291953855</v>
      </c>
      <c r="AD8">
        <f t="shared" si="14"/>
        <v>0.25648902038083521</v>
      </c>
      <c r="AE8">
        <f t="shared" si="15"/>
        <v>0.55165654971607958</v>
      </c>
      <c r="AF8">
        <f t="shared" si="16"/>
        <v>0.32596335476188981</v>
      </c>
      <c r="AG8">
        <f t="shared" si="17"/>
        <v>0.70108193853610523</v>
      </c>
    </row>
    <row r="9" spans="1:33" x14ac:dyDescent="0.25">
      <c r="A9">
        <v>0.3</v>
      </c>
      <c r="B9">
        <v>1.3680000000000001</v>
      </c>
      <c r="C9">
        <v>0.3977</v>
      </c>
      <c r="D9">
        <v>6.8400000000000002E-2</v>
      </c>
      <c r="E9">
        <v>5.2699999999999997E-2</v>
      </c>
      <c r="F9">
        <v>-0.91390000000000005</v>
      </c>
      <c r="G9">
        <v>0.17199999999999999</v>
      </c>
      <c r="H9">
        <v>-9.7199999999999995E-2</v>
      </c>
      <c r="I9">
        <v>5.4199999999999998E-2</v>
      </c>
      <c r="J9">
        <v>-0.30109999999999998</v>
      </c>
      <c r="K9">
        <v>5.1400000000000001E-2</v>
      </c>
      <c r="L9">
        <v>0.36509999999999998</v>
      </c>
      <c r="N9">
        <f t="shared" si="0"/>
        <v>1.4584612614258876</v>
      </c>
      <c r="O9">
        <f t="shared" si="1"/>
        <v>2.9173927422333139</v>
      </c>
      <c r="P9">
        <f t="shared" si="2"/>
        <v>1.7072412604669736</v>
      </c>
      <c r="Q9">
        <f t="shared" si="3"/>
        <v>3.4150329489438418</v>
      </c>
      <c r="R9">
        <f t="shared" si="4"/>
        <v>1.9984574143514013</v>
      </c>
      <c r="S9">
        <f t="shared" si="5"/>
        <v>3.9975591470911356</v>
      </c>
      <c r="U9">
        <f t="shared" si="6"/>
        <v>0.55196212097713004</v>
      </c>
      <c r="V9">
        <f t="shared" si="7"/>
        <v>1.1041021988832669</v>
      </c>
      <c r="W9">
        <f t="shared" si="8"/>
        <v>0.64611418353733541</v>
      </c>
      <c r="X9">
        <f t="shared" si="9"/>
        <v>1.2924366793691566</v>
      </c>
      <c r="Y9">
        <f t="shared" si="10"/>
        <v>2.0243061512653968</v>
      </c>
      <c r="Z9">
        <f t="shared" si="11"/>
        <v>1.5128966973059876</v>
      </c>
      <c r="AB9">
        <f t="shared" si="12"/>
        <v>0.80733032807255944</v>
      </c>
      <c r="AC9">
        <f t="shared" si="13"/>
        <v>0.60337088153016327</v>
      </c>
      <c r="AD9">
        <f t="shared" si="14"/>
        <v>0.35308912968778622</v>
      </c>
      <c r="AE9">
        <f t="shared" si="15"/>
        <v>0.70629209808804372</v>
      </c>
      <c r="AF9">
        <f t="shared" si="16"/>
        <v>0.41331802686073282</v>
      </c>
      <c r="AG9">
        <f t="shared" si="17"/>
        <v>0.82676931070408799</v>
      </c>
    </row>
    <row r="10" spans="1:33" x14ac:dyDescent="0.25">
      <c r="A10">
        <v>0.4</v>
      </c>
      <c r="B10">
        <v>0.97470000000000001</v>
      </c>
      <c r="C10">
        <v>0.36749999999999999</v>
      </c>
      <c r="D10">
        <v>0.1009</v>
      </c>
      <c r="E10">
        <v>4.87E-2</v>
      </c>
      <c r="F10">
        <v>-0.88859999999999995</v>
      </c>
      <c r="G10">
        <v>0.15890000000000001</v>
      </c>
      <c r="H10">
        <v>-5.5199999999999999E-2</v>
      </c>
      <c r="I10">
        <v>5.0099999999999999E-2</v>
      </c>
      <c r="J10">
        <v>-0.26390000000000002</v>
      </c>
      <c r="K10">
        <v>4.7500000000000001E-2</v>
      </c>
      <c r="L10">
        <v>0.36130000000000001</v>
      </c>
      <c r="N10">
        <f t="shared" si="0"/>
        <v>1.1068027326291057</v>
      </c>
      <c r="O10">
        <f t="shared" si="1"/>
        <v>2.032217667708152</v>
      </c>
      <c r="P10">
        <f t="shared" si="2"/>
        <v>1.3962726227216014</v>
      </c>
      <c r="Q10">
        <f t="shared" si="3"/>
        <v>2.5637178235833877</v>
      </c>
      <c r="R10">
        <f t="shared" si="4"/>
        <v>1.7614496056861206</v>
      </c>
      <c r="S10">
        <f t="shared" si="5"/>
        <v>3.2342249471590776</v>
      </c>
      <c r="U10">
        <f t="shared" si="6"/>
        <v>0.43029535814512304</v>
      </c>
      <c r="V10">
        <f t="shared" si="7"/>
        <v>0.79007198245539501</v>
      </c>
      <c r="W10">
        <f t="shared" si="8"/>
        <v>0.54283352448457989</v>
      </c>
      <c r="X10">
        <f t="shared" si="9"/>
        <v>0.99670505552638677</v>
      </c>
      <c r="Y10">
        <f t="shared" si="10"/>
        <v>1.4765016652438105</v>
      </c>
      <c r="Z10">
        <f t="shared" si="11"/>
        <v>1.2573803270741131</v>
      </c>
      <c r="AB10">
        <f t="shared" si="12"/>
        <v>0.51555365295777267</v>
      </c>
      <c r="AC10">
        <f t="shared" si="13"/>
        <v>0.43904252601926785</v>
      </c>
      <c r="AD10">
        <f t="shared" si="14"/>
        <v>0.30165226345196627</v>
      </c>
      <c r="AE10">
        <f t="shared" si="15"/>
        <v>0.5538684005911888</v>
      </c>
      <c r="AF10">
        <f t="shared" si="16"/>
        <v>0.38054549796736586</v>
      </c>
      <c r="AG10">
        <f t="shared" si="17"/>
        <v>0.69872549239109183</v>
      </c>
    </row>
    <row r="11" spans="1:33" x14ac:dyDescent="0.25">
      <c r="A11">
        <v>0.5</v>
      </c>
      <c r="B11">
        <v>0.52949999999999997</v>
      </c>
      <c r="C11">
        <v>0.3876</v>
      </c>
      <c r="D11">
        <v>0.15129999999999999</v>
      </c>
      <c r="E11">
        <v>5.1400000000000001E-2</v>
      </c>
      <c r="F11">
        <v>-0.86009999999999998</v>
      </c>
      <c r="G11">
        <v>0.1676</v>
      </c>
      <c r="H11">
        <v>-6.93E-2</v>
      </c>
      <c r="I11">
        <v>5.2900000000000003E-2</v>
      </c>
      <c r="J11">
        <v>-0.25330000000000003</v>
      </c>
      <c r="K11">
        <v>5.0099999999999999E-2</v>
      </c>
      <c r="L11">
        <v>0.3654</v>
      </c>
      <c r="N11">
        <f t="shared" si="0"/>
        <v>0.76412526710972728</v>
      </c>
      <c r="O11">
        <f t="shared" si="1"/>
        <v>1.3691926546876045</v>
      </c>
      <c r="P11">
        <f t="shared" si="2"/>
        <v>1.0825913696758334</v>
      </c>
      <c r="Q11">
        <f t="shared" si="3"/>
        <v>1.9398339711955781</v>
      </c>
      <c r="R11">
        <f t="shared" si="4"/>
        <v>1.5337852628923718</v>
      </c>
      <c r="S11">
        <f t="shared" si="5"/>
        <v>2.748302675245482</v>
      </c>
      <c r="U11">
        <f t="shared" si="6"/>
        <v>0.3062108914557331</v>
      </c>
      <c r="V11">
        <f t="shared" si="7"/>
        <v>0.54868189996173466</v>
      </c>
      <c r="W11">
        <f t="shared" si="8"/>
        <v>0.43383105187008159</v>
      </c>
      <c r="X11">
        <f t="shared" si="9"/>
        <v>0.77735721505805888</v>
      </c>
      <c r="Y11">
        <f t="shared" si="10"/>
        <v>1.3451611747659098</v>
      </c>
      <c r="Z11">
        <f t="shared" si="11"/>
        <v>1.101338024536556</v>
      </c>
      <c r="AB11">
        <f t="shared" si="12"/>
        <v>0.37948794169939853</v>
      </c>
      <c r="AC11">
        <f t="shared" si="13"/>
        <v>0.31070217300866698</v>
      </c>
      <c r="AD11">
        <f t="shared" si="14"/>
        <v>0.24566556787105703</v>
      </c>
      <c r="AE11">
        <f t="shared" si="15"/>
        <v>0.44019417432823776</v>
      </c>
      <c r="AF11">
        <f t="shared" si="16"/>
        <v>0.34805212581136685</v>
      </c>
      <c r="AG11">
        <f t="shared" si="17"/>
        <v>0.62365483072148897</v>
      </c>
    </row>
    <row r="12" spans="1:33" x14ac:dyDescent="0.25">
      <c r="A12">
        <v>0.75</v>
      </c>
      <c r="B12">
        <v>-0.57899999999999996</v>
      </c>
      <c r="C12">
        <v>0.40789999999999998</v>
      </c>
      <c r="D12">
        <v>0.31469999999999998</v>
      </c>
      <c r="E12">
        <v>5.4100000000000002E-2</v>
      </c>
      <c r="F12">
        <v>-0.90639999999999998</v>
      </c>
      <c r="G12">
        <v>0.1764</v>
      </c>
      <c r="H12">
        <v>-1.11E-2</v>
      </c>
      <c r="I12">
        <v>5.5599999999999997E-2</v>
      </c>
      <c r="J12">
        <v>-0.2394</v>
      </c>
      <c r="K12">
        <v>5.2699999999999997E-2</v>
      </c>
      <c r="L12">
        <v>0.377</v>
      </c>
      <c r="N12">
        <f t="shared" si="0"/>
        <v>0.40328722110095144</v>
      </c>
      <c r="O12">
        <f t="shared" si="1"/>
        <v>0.6998652991919504</v>
      </c>
      <c r="P12">
        <f t="shared" si="2"/>
        <v>0.8323662466842392</v>
      </c>
      <c r="Q12">
        <f t="shared" si="3"/>
        <v>1.4444897378167172</v>
      </c>
      <c r="R12">
        <f t="shared" si="4"/>
        <v>1.717965589705051</v>
      </c>
      <c r="S12">
        <f t="shared" si="5"/>
        <v>2.9813602775661177</v>
      </c>
      <c r="U12">
        <f t="shared" si="6"/>
        <v>0.15384801570859605</v>
      </c>
      <c r="V12">
        <f t="shared" si="7"/>
        <v>0.26698809659786277</v>
      </c>
      <c r="W12">
        <f t="shared" si="8"/>
        <v>0.31753521732127071</v>
      </c>
      <c r="X12">
        <f t="shared" si="9"/>
        <v>0.5510511324109193</v>
      </c>
      <c r="Y12">
        <f t="shared" si="10"/>
        <v>1.1739490242911166</v>
      </c>
      <c r="Z12">
        <f t="shared" si="11"/>
        <v>1.1373441527946651</v>
      </c>
      <c r="AB12">
        <f t="shared" si="12"/>
        <v>0.15134843163151271</v>
      </c>
      <c r="AC12">
        <f t="shared" si="13"/>
        <v>0.14662924044311645</v>
      </c>
      <c r="AD12">
        <f t="shared" si="14"/>
        <v>0.17438960134573486</v>
      </c>
      <c r="AE12">
        <f t="shared" si="15"/>
        <v>0.30263599771054034</v>
      </c>
      <c r="AF12">
        <f t="shared" si="16"/>
        <v>0.35993210381584184</v>
      </c>
      <c r="AG12">
        <f t="shared" si="17"/>
        <v>0.62462675816550428</v>
      </c>
    </row>
    <row r="13" spans="1:33" x14ac:dyDescent="0.25">
      <c r="A13">
        <v>1</v>
      </c>
      <c r="B13">
        <v>-1.6120000000000001</v>
      </c>
      <c r="C13">
        <v>0.39219999999999999</v>
      </c>
      <c r="D13">
        <v>0.46729999999999999</v>
      </c>
      <c r="E13">
        <v>5.1999999999999998E-2</v>
      </c>
      <c r="F13">
        <v>-0.92779999999999996</v>
      </c>
      <c r="G13">
        <v>0.1696</v>
      </c>
      <c r="H13">
        <v>-2.0299999999999999E-2</v>
      </c>
      <c r="I13">
        <v>5.3499999999999999E-2</v>
      </c>
      <c r="J13">
        <v>-0.23549999999999999</v>
      </c>
      <c r="K13">
        <v>5.0700000000000002E-2</v>
      </c>
      <c r="L13">
        <v>0.39489999999999997</v>
      </c>
      <c r="N13">
        <f t="shared" si="0"/>
        <v>0.20111168690552111</v>
      </c>
      <c r="O13">
        <f t="shared" si="1"/>
        <v>0.34588944448387432</v>
      </c>
      <c r="P13">
        <f t="shared" si="2"/>
        <v>0.58984419393090592</v>
      </c>
      <c r="Q13">
        <f t="shared" si="3"/>
        <v>1.0144655624446393</v>
      </c>
      <c r="R13">
        <f t="shared" si="4"/>
        <v>1.7299649685572258</v>
      </c>
      <c r="S13">
        <f t="shared" si="5"/>
        <v>2.975344850207184</v>
      </c>
      <c r="U13">
        <f t="shared" si="6"/>
        <v>7.4995201714222665E-2</v>
      </c>
      <c r="V13">
        <f t="shared" si="7"/>
        <v>0.12898329808190004</v>
      </c>
      <c r="W13">
        <f t="shared" si="8"/>
        <v>0.21995481706934536</v>
      </c>
      <c r="X13">
        <f t="shared" si="9"/>
        <v>0.37829750552194019</v>
      </c>
      <c r="Y13">
        <f t="shared" si="10"/>
        <v>1.1754769774593883</v>
      </c>
      <c r="Z13">
        <f t="shared" si="11"/>
        <v>1.1095157653144607</v>
      </c>
      <c r="AB13">
        <f t="shared" si="12"/>
        <v>7.3994226969594845E-2</v>
      </c>
      <c r="AC13">
        <f t="shared" si="13"/>
        <v>6.9842083630139259E-2</v>
      </c>
      <c r="AD13">
        <f t="shared" si="14"/>
        <v>0.1191014879992818</v>
      </c>
      <c r="AE13">
        <f t="shared" si="15"/>
        <v>0.20484114153260308</v>
      </c>
      <c r="AF13">
        <f t="shared" si="16"/>
        <v>0.34931496158107811</v>
      </c>
      <c r="AG13">
        <f t="shared" si="17"/>
        <v>0.6007823805284187</v>
      </c>
    </row>
    <row r="14" spans="1:33" x14ac:dyDescent="0.25">
      <c r="A14">
        <v>1.25</v>
      </c>
      <c r="B14">
        <v>-1.716</v>
      </c>
      <c r="C14">
        <v>0.42499999999999999</v>
      </c>
      <c r="D14">
        <v>0.4763</v>
      </c>
      <c r="E14">
        <v>5.6300000000000003E-2</v>
      </c>
      <c r="F14">
        <v>-0.94820000000000004</v>
      </c>
      <c r="G14">
        <v>0.18379999999999999</v>
      </c>
      <c r="H14">
        <v>-0.02</v>
      </c>
      <c r="I14">
        <v>5.8000000000000003E-2</v>
      </c>
      <c r="J14">
        <v>-0.29210000000000003</v>
      </c>
      <c r="K14">
        <v>5.4899999999999997E-2</v>
      </c>
      <c r="L14">
        <v>0.41899999999999998</v>
      </c>
      <c r="N14">
        <f t="shared" si="0"/>
        <v>0.14538382759281393</v>
      </c>
      <c r="O14">
        <f t="shared" si="1"/>
        <v>0.28484991786091074</v>
      </c>
      <c r="P14">
        <f t="shared" si="2"/>
        <v>0.43532749578254692</v>
      </c>
      <c r="Q14">
        <f t="shared" si="3"/>
        <v>0.85293531935036038</v>
      </c>
      <c r="R14">
        <f t="shared" si="4"/>
        <v>1.3035151964431453</v>
      </c>
      <c r="S14">
        <f t="shared" si="5"/>
        <v>2.5539718054281848</v>
      </c>
      <c r="U14">
        <f t="shared" si="6"/>
        <v>5.3050897945235591E-2</v>
      </c>
      <c r="V14">
        <f t="shared" si="7"/>
        <v>0.10394239973150118</v>
      </c>
      <c r="W14">
        <f t="shared" si="8"/>
        <v>0.1588520190581115</v>
      </c>
      <c r="X14">
        <f t="shared" si="9"/>
        <v>0.31123808837579042</v>
      </c>
      <c r="Y14">
        <f t="shared" si="10"/>
        <v>0.98908755896917633</v>
      </c>
      <c r="Z14">
        <f t="shared" si="11"/>
        <v>0.93195027155466637</v>
      </c>
      <c r="AB14">
        <f t="shared" si="12"/>
        <v>5.8933281171321947E-2</v>
      </c>
      <c r="AC14">
        <f t="shared" si="13"/>
        <v>5.5528842611731417E-2</v>
      </c>
      <c r="AD14">
        <f t="shared" si="14"/>
        <v>8.4863047107044481E-2</v>
      </c>
      <c r="AE14">
        <f t="shared" si="15"/>
        <v>0.16627180889453388</v>
      </c>
      <c r="AF14">
        <f t="shared" si="16"/>
        <v>0.25410816590312402</v>
      </c>
      <c r="AG14">
        <f t="shared" si="17"/>
        <v>0.49787305358350142</v>
      </c>
    </row>
    <row r="15" spans="1:33" x14ac:dyDescent="0.25">
      <c r="A15">
        <v>1.5</v>
      </c>
      <c r="B15">
        <v>-2.1379999999999999</v>
      </c>
      <c r="C15">
        <v>0.4284</v>
      </c>
      <c r="D15">
        <v>0.5222</v>
      </c>
      <c r="E15">
        <v>5.6800000000000003E-2</v>
      </c>
      <c r="F15">
        <v>-0.93330000000000002</v>
      </c>
      <c r="G15">
        <v>0.1852</v>
      </c>
      <c r="H15">
        <v>2.8400000000000002E-2</v>
      </c>
      <c r="I15">
        <v>5.8400000000000001E-2</v>
      </c>
      <c r="J15">
        <v>-0.31969999999999998</v>
      </c>
      <c r="K15">
        <v>5.5399999999999998E-2</v>
      </c>
      <c r="L15">
        <v>0.42509999999999998</v>
      </c>
      <c r="N15">
        <f t="shared" si="0"/>
        <v>0.10221852964792465</v>
      </c>
      <c r="O15">
        <f t="shared" si="1"/>
        <v>0.21341730411410348</v>
      </c>
      <c r="P15">
        <f t="shared" si="2"/>
        <v>0.34019633424388113</v>
      </c>
      <c r="Q15">
        <f t="shared" si="3"/>
        <v>0.71028007127378634</v>
      </c>
      <c r="R15">
        <f t="shared" si="4"/>
        <v>1.1322168909257462</v>
      </c>
      <c r="S15">
        <f t="shared" si="5"/>
        <v>2.3639028791168935</v>
      </c>
      <c r="U15">
        <f t="shared" si="6"/>
        <v>3.7895375927774914E-2</v>
      </c>
      <c r="V15">
        <f t="shared" si="7"/>
        <v>7.9119989269581636E-2</v>
      </c>
      <c r="W15">
        <f t="shared" si="8"/>
        <v>0.1261206556172037</v>
      </c>
      <c r="X15">
        <f t="shared" si="9"/>
        <v>0.26332143895667309</v>
      </c>
      <c r="Y15">
        <f t="shared" si="10"/>
        <v>0.80390872038492356</v>
      </c>
      <c r="Z15">
        <f t="shared" si="11"/>
        <v>0.87636741175432131</v>
      </c>
      <c r="AB15">
        <f t="shared" si="12"/>
        <v>3.9157155276719049E-2</v>
      </c>
      <c r="AC15">
        <f t="shared" si="13"/>
        <v>4.2686506504232578E-2</v>
      </c>
      <c r="AD15">
        <f t="shared" si="14"/>
        <v>6.8044121795547738E-2</v>
      </c>
      <c r="AE15">
        <f t="shared" si="15"/>
        <v>0.14206615067185469</v>
      </c>
      <c r="AF15">
        <f t="shared" si="16"/>
        <v>0.22645953606865935</v>
      </c>
      <c r="AG15">
        <f t="shared" si="17"/>
        <v>0.47281431111531441</v>
      </c>
    </row>
    <row r="16" spans="1:33" x14ac:dyDescent="0.25">
      <c r="A16">
        <v>2</v>
      </c>
      <c r="B16">
        <v>-2.69</v>
      </c>
      <c r="C16">
        <v>0.40839999999999999</v>
      </c>
      <c r="D16">
        <v>0.57069999999999999</v>
      </c>
      <c r="E16">
        <v>5.4100000000000002E-2</v>
      </c>
      <c r="F16">
        <v>-0.90820000000000001</v>
      </c>
      <c r="G16">
        <v>0.17660000000000001</v>
      </c>
      <c r="H16">
        <v>0.04</v>
      </c>
      <c r="I16">
        <v>5.57E-2</v>
      </c>
      <c r="J16">
        <v>-0.27700000000000002</v>
      </c>
      <c r="K16">
        <v>5.28E-2</v>
      </c>
      <c r="L16">
        <v>0.40770000000000001</v>
      </c>
      <c r="N16">
        <f t="shared" si="0"/>
        <v>6.1073634513077762E-2</v>
      </c>
      <c r="O16">
        <f t="shared" si="1"/>
        <v>0.11557230253827826</v>
      </c>
      <c r="P16">
        <f t="shared" si="2"/>
        <v>0.22727609863066892</v>
      </c>
      <c r="Q16">
        <f t="shared" si="3"/>
        <v>0.43008447491427249</v>
      </c>
      <c r="R16">
        <f t="shared" si="4"/>
        <v>0.84577290054216003</v>
      </c>
      <c r="S16">
        <f t="shared" si="5"/>
        <v>1.6004929511638082</v>
      </c>
      <c r="U16">
        <f t="shared" si="6"/>
        <v>2.3254128571901744E-2</v>
      </c>
      <c r="V16">
        <f t="shared" si="7"/>
        <v>4.4004801810188066E-2</v>
      </c>
      <c r="W16">
        <f t="shared" si="8"/>
        <v>8.6536648113615874E-2</v>
      </c>
      <c r="X16">
        <f t="shared" si="9"/>
        <v>0.16375707383672683</v>
      </c>
      <c r="Y16">
        <f t="shared" si="10"/>
        <v>0.54177638288700047</v>
      </c>
      <c r="Z16">
        <f t="shared" si="11"/>
        <v>0.60939665964723466</v>
      </c>
      <c r="AB16">
        <f t="shared" si="12"/>
        <v>2.1460107240653153E-2</v>
      </c>
      <c r="AC16">
        <f t="shared" si="13"/>
        <v>2.4138589427684806E-2</v>
      </c>
      <c r="AD16">
        <f t="shared" si="14"/>
        <v>4.7469197299713529E-2</v>
      </c>
      <c r="AE16">
        <f t="shared" si="15"/>
        <v>8.9828032592312229E-2</v>
      </c>
      <c r="AF16">
        <f t="shared" si="16"/>
        <v>0.17664928660989057</v>
      </c>
      <c r="AG16">
        <f t="shared" si="17"/>
        <v>0.33428115025441374</v>
      </c>
    </row>
    <row r="17" spans="1:33" x14ac:dyDescent="0.25">
      <c r="A17">
        <v>2.5</v>
      </c>
      <c r="B17">
        <v>-2.9420000000000002</v>
      </c>
      <c r="C17">
        <v>0.39439999999999997</v>
      </c>
      <c r="D17">
        <v>0.56710000000000005</v>
      </c>
      <c r="E17">
        <v>5.2299999999999999E-2</v>
      </c>
      <c r="F17">
        <v>-0.82699999999999996</v>
      </c>
      <c r="G17">
        <v>0.1706</v>
      </c>
      <c r="H17">
        <v>5.4000000000000003E-3</v>
      </c>
      <c r="I17">
        <v>5.3800000000000001E-2</v>
      </c>
      <c r="J17">
        <v>-0.27100000000000002</v>
      </c>
      <c r="K17">
        <v>5.0999999999999997E-2</v>
      </c>
      <c r="L17">
        <v>0.39589999999999997</v>
      </c>
      <c r="N17">
        <f t="shared" si="0"/>
        <v>3.8836155401703057E-2</v>
      </c>
      <c r="O17">
        <f t="shared" si="1"/>
        <v>7.2483011711837741E-2</v>
      </c>
      <c r="P17">
        <f t="shared" si="2"/>
        <v>0.1433297126648462</v>
      </c>
      <c r="Q17">
        <f t="shared" si="3"/>
        <v>0.26750766481083776</v>
      </c>
      <c r="R17">
        <f t="shared" si="4"/>
        <v>0.52897631910512155</v>
      </c>
      <c r="S17">
        <f t="shared" si="5"/>
        <v>0.98727065891027865</v>
      </c>
      <c r="U17">
        <f t="shared" si="6"/>
        <v>1.6120405034851411E-2</v>
      </c>
      <c r="V17">
        <f t="shared" si="7"/>
        <v>3.0086796565075628E-2</v>
      </c>
      <c r="W17">
        <f t="shared" si="8"/>
        <v>5.9494380887786628E-2</v>
      </c>
      <c r="X17">
        <f t="shared" si="9"/>
        <v>0.11103910420774729</v>
      </c>
      <c r="Y17">
        <f t="shared" si="10"/>
        <v>0.40337831687354753</v>
      </c>
      <c r="Z17">
        <f t="shared" si="11"/>
        <v>0.40980377012191083</v>
      </c>
      <c r="AB17">
        <f t="shared" si="12"/>
        <v>1.7141184068272322E-2</v>
      </c>
      <c r="AC17">
        <f t="shared" si="13"/>
        <v>1.7414227690710767E-2</v>
      </c>
      <c r="AD17">
        <f t="shared" si="14"/>
        <v>3.443532756492991E-2</v>
      </c>
      <c r="AE17">
        <f t="shared" si="15"/>
        <v>6.4269396014424468E-2</v>
      </c>
      <c r="AF17">
        <f t="shared" si="16"/>
        <v>0.1270879044114861</v>
      </c>
      <c r="AG17">
        <f t="shared" si="17"/>
        <v>0.23719428374433549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opLeftCell="T18" workbookViewId="0">
      <selection activeCell="AB42" sqref="AB42"/>
    </sheetView>
  </sheetViews>
  <sheetFormatPr defaultRowHeight="15" x14ac:dyDescent="0.25"/>
  <cols>
    <col min="14" max="14" width="14.42578125" customWidth="1"/>
    <col min="15" max="15" width="15" customWidth="1"/>
    <col min="16" max="16" width="14" customWidth="1"/>
    <col min="17" max="17" width="14.85546875" customWidth="1"/>
    <col min="18" max="18" width="12.85546875" customWidth="1"/>
    <col min="19" max="19" width="15.42578125" customWidth="1"/>
    <col min="21" max="21" width="13.85546875" customWidth="1"/>
    <col min="22" max="22" width="15.140625" customWidth="1"/>
    <col min="23" max="23" width="13" customWidth="1"/>
    <col min="24" max="24" width="15.5703125" customWidth="1"/>
    <col min="25" max="25" width="14.5703125" customWidth="1"/>
    <col min="26" max="26" width="15.28515625" customWidth="1"/>
    <col min="28" max="28" width="13.140625" customWidth="1"/>
    <col min="29" max="29" width="15.28515625" customWidth="1"/>
    <col min="30" max="30" width="13.85546875" customWidth="1"/>
    <col min="31" max="31" width="15.5703125" customWidth="1"/>
    <col min="32" max="32" width="14.28515625" customWidth="1"/>
    <col min="33" max="33" width="14.85546875" customWidth="1"/>
  </cols>
  <sheetData>
    <row r="1" spans="1:33" x14ac:dyDescent="0.25">
      <c r="P1" t="s">
        <v>17</v>
      </c>
      <c r="R1" t="s">
        <v>18</v>
      </c>
      <c r="T1" t="s">
        <v>8</v>
      </c>
    </row>
    <row r="3" spans="1:33" x14ac:dyDescent="0.25">
      <c r="N3" t="s">
        <v>9</v>
      </c>
      <c r="O3" t="s">
        <v>10</v>
      </c>
      <c r="P3" t="s">
        <v>9</v>
      </c>
      <c r="Q3" t="s">
        <v>10</v>
      </c>
      <c r="R3" t="s">
        <v>9</v>
      </c>
      <c r="S3" t="s">
        <v>10</v>
      </c>
      <c r="U3" t="s">
        <v>9</v>
      </c>
      <c r="V3" t="s">
        <v>10</v>
      </c>
      <c r="W3" t="s">
        <v>9</v>
      </c>
      <c r="X3" t="s">
        <v>10</v>
      </c>
      <c r="Y3" t="s">
        <v>9</v>
      </c>
      <c r="Z3" t="s">
        <v>10</v>
      </c>
      <c r="AB3" t="s">
        <v>9</v>
      </c>
      <c r="AC3" t="s">
        <v>10</v>
      </c>
      <c r="AD3" t="s">
        <v>9</v>
      </c>
      <c r="AE3" t="s">
        <v>10</v>
      </c>
      <c r="AF3" t="s">
        <v>9</v>
      </c>
      <c r="AG3" t="s">
        <v>10</v>
      </c>
    </row>
    <row r="4" spans="1:33" x14ac:dyDescent="0.25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6</v>
      </c>
      <c r="K4" t="s">
        <v>2</v>
      </c>
      <c r="L4" t="s">
        <v>7</v>
      </c>
      <c r="N4" t="s">
        <v>11</v>
      </c>
      <c r="O4" t="s">
        <v>11</v>
      </c>
      <c r="P4" t="s">
        <v>12</v>
      </c>
      <c r="Q4" t="s">
        <v>12</v>
      </c>
      <c r="R4" t="s">
        <v>13</v>
      </c>
      <c r="S4" t="s">
        <v>13</v>
      </c>
      <c r="U4" t="s">
        <v>14</v>
      </c>
      <c r="V4" t="s">
        <v>14</v>
      </c>
      <c r="W4" t="s">
        <v>15</v>
      </c>
      <c r="X4" t="s">
        <v>15</v>
      </c>
      <c r="Y4" t="s">
        <v>16</v>
      </c>
      <c r="Z4" t="s">
        <v>16</v>
      </c>
      <c r="AB4" t="s">
        <v>19</v>
      </c>
      <c r="AC4" t="s">
        <v>19</v>
      </c>
      <c r="AD4" t="s">
        <v>20</v>
      </c>
      <c r="AE4" t="s">
        <v>20</v>
      </c>
      <c r="AF4" t="s">
        <v>21</v>
      </c>
      <c r="AG4" t="s">
        <v>21</v>
      </c>
    </row>
    <row r="5" spans="1:33" x14ac:dyDescent="0.25">
      <c r="A5">
        <v>0.04</v>
      </c>
      <c r="B5">
        <v>1.0169999999999999</v>
      </c>
      <c r="C5">
        <v>0.31640000000000001</v>
      </c>
      <c r="D5">
        <v>0.1046</v>
      </c>
      <c r="E5">
        <v>4.19E-2</v>
      </c>
      <c r="F5">
        <v>-1.0069999999999999</v>
      </c>
      <c r="G5">
        <v>0.1368</v>
      </c>
      <c r="H5">
        <v>-7.3499999999999996E-2</v>
      </c>
      <c r="I5">
        <v>4.3099999999999999E-2</v>
      </c>
      <c r="J5">
        <v>-0.30680000000000002</v>
      </c>
      <c r="K5">
        <v>4.0899999999999999E-2</v>
      </c>
      <c r="L5">
        <v>0.32269999999999999</v>
      </c>
      <c r="N5">
        <f>10^(B5+D5*5+F5*LOG10((10^2+15^2)^0.5)+J5*1+H5)</f>
        <v>0.78517547829010992</v>
      </c>
      <c r="O5">
        <f t="shared" ref="O5:O17" si="0">10^(B5+D5*5+F5*LOG10((10^2+15^2)^0.5))</f>
        <v>1.8848063130212824</v>
      </c>
      <c r="P5">
        <f>10^(B5+D5*6+F5*LOG10((10^2+15^2)^0.5)+J5*1+H5)</f>
        <v>0.99900285125289823</v>
      </c>
      <c r="Q5">
        <f t="shared" ref="Q5:Q17" si="1">10^(B5+D5*6+F5*LOG10((10^2+15^2)^0.5))</f>
        <v>2.3980969004128938</v>
      </c>
      <c r="R5">
        <f>10^(B5+D5*7+F5*LOG10((10^2+15^2)^0.5)+J5+H5)</f>
        <v>1.2710619783806762</v>
      </c>
      <c r="S5">
        <f t="shared" ref="S5:S17" si="2">10^(B5+D5*7+F5*LOG10((10^2+15^2)^0.5))</f>
        <v>3.0511722631868081</v>
      </c>
      <c r="U5">
        <f>10^(B5+D5*5+F5*LOG10((50^2+15^2)^0.5)+J5*1+H5)</f>
        <v>0.26914911982626211</v>
      </c>
      <c r="V5">
        <f t="shared" ref="V5:V17" si="3">10^(B5+D5*5+F5*LOG10((50^2+15^2)^0.5))</f>
        <v>0.64608991775622326</v>
      </c>
      <c r="W5">
        <f>10^(B5+D5*6+F5*LOG10((50^2+15^2)^0.5)+J5*1+H5)</f>
        <v>0.34244668300669545</v>
      </c>
      <c r="X5">
        <f t="shared" ref="X5:X17" si="4">10^(B5+D5*6+F5*LOG10((50^2+15^2)^0.5))</f>
        <v>0.82204002525628506</v>
      </c>
      <c r="Y5">
        <f>10^(B5+D5*7+F5*LOG10((50^2+15^2)^0.5)+J5*1+H5)</f>
        <v>0.43570542150755237</v>
      </c>
      <c r="Z5">
        <f t="shared" ref="Z5:Z17" si="5">10^(B5+D5*7+F5*LOG10((50^2+15^2)^0.5))</f>
        <v>1.0459067454111266</v>
      </c>
      <c r="AB5">
        <f>10^(B5+D5*5+F5*LOG10((100^2+15^2)^0.5)+J5*1+H5)</f>
        <v>0.13830392967993294</v>
      </c>
      <c r="AC5">
        <f t="shared" ref="AC5:AC17" si="6">10^(B5+D5*5+F5*LOG10((100^2+15^2)^0.5))</f>
        <v>0.33199727574792309</v>
      </c>
      <c r="AD5">
        <f>10^(B5+D5*6+F5*LOG10((100^2+15^2)^0.5)+J5*1+H5)</f>
        <v>0.17596833307965737</v>
      </c>
      <c r="AE5">
        <f t="shared" ref="AE5:AE17" si="7">10^(B5+D5*6+F5*LOG10((100^2+15^2)^0.5))</f>
        <v>0.42241032005055112</v>
      </c>
      <c r="AF5">
        <f>10^(B5+D5*7+F5*LOG10((100^2+15^2)^0.5)+J5*1+H5)</f>
        <v>0.22388990911894577</v>
      </c>
      <c r="AG5">
        <f>10^(B5+D5*7+F5*LOG10((100^2+15^2)^0.5))</f>
        <v>0.53744561030882299</v>
      </c>
    </row>
    <row r="6" spans="1:33" x14ac:dyDescent="0.25">
      <c r="A6">
        <v>0.05</v>
      </c>
      <c r="B6">
        <v>1.028</v>
      </c>
      <c r="C6">
        <v>0.31780000000000003</v>
      </c>
      <c r="D6">
        <v>0.1245</v>
      </c>
      <c r="E6">
        <v>4.2099999999999999E-2</v>
      </c>
      <c r="F6">
        <v>-1.0549999999999999</v>
      </c>
      <c r="G6">
        <v>0.13739999999999999</v>
      </c>
      <c r="H6">
        <v>-7.7499999999999999E-2</v>
      </c>
      <c r="I6">
        <v>4.3299999999999998E-2</v>
      </c>
      <c r="J6">
        <v>-0.3246</v>
      </c>
      <c r="K6">
        <v>4.1099999999999998E-2</v>
      </c>
      <c r="L6">
        <v>0.33500000000000002</v>
      </c>
      <c r="N6">
        <f t="shared" ref="N6:N17" si="8">10^(B6+D6*5+F6*LOG10((10^2+15^2)^0.5)+J6*1+H6)</f>
        <v>0.83826537368841703</v>
      </c>
      <c r="O6">
        <f t="shared" si="0"/>
        <v>2.1158336853639135</v>
      </c>
      <c r="P6">
        <f t="shared" ref="P6:P17" si="9">10^(B6+D6*6+F6*LOG10((10^2+15^2)^0.5)+J6*1+H6)</f>
        <v>1.1165586157727718</v>
      </c>
      <c r="Q6">
        <f t="shared" si="1"/>
        <v>2.8182630525944363</v>
      </c>
      <c r="R6">
        <f t="shared" ref="R6:R17" si="10">10^(B6+D6*7+F6*LOG10((10^2+15^2)^0.5)+J6+H6)</f>
        <v>1.4872416081924531</v>
      </c>
      <c r="S6">
        <f t="shared" si="2"/>
        <v>3.7538898678857269</v>
      </c>
      <c r="U6">
        <f t="shared" ref="U6:U17" si="11">10^(B6+D6*5+F6*LOG10((50^2+15^2)^0.5)+J6*1+H6)</f>
        <v>0.27305124920220925</v>
      </c>
      <c r="V6">
        <f t="shared" si="3"/>
        <v>0.6891982527569761</v>
      </c>
      <c r="W6">
        <f t="shared" ref="W6:W17" si="12">10^(B6+D6*6+F6*LOG10((50^2+15^2)^0.5)+J6*1+H6)</f>
        <v>0.3637007258247647</v>
      </c>
      <c r="X6">
        <f t="shared" si="4"/>
        <v>0.91800314225716351</v>
      </c>
      <c r="Y6">
        <f t="shared" ref="Y6:Y17" si="13">10^(B6+D6*7+F6*LOG10((50^2+15^2)^0.5)+J6*1+H6)</f>
        <v>0.4844446540784787</v>
      </c>
      <c r="Z6">
        <f t="shared" si="5"/>
        <v>1.2227682902893084</v>
      </c>
      <c r="AB6">
        <f t="shared" ref="AB6:AB17" si="14">10^(B6+D6*5+F6*LOG10((100^2+15^2)^0.5)+J6*1+H6)</f>
        <v>0.1359260199324733</v>
      </c>
      <c r="AC6">
        <f t="shared" si="6"/>
        <v>0.34308568708394888</v>
      </c>
      <c r="AD6">
        <f t="shared" ref="AD6:AD17" si="15">10^(B6+D6*6+F6*LOG10((100^2+15^2)^0.5)+J6*1+H6)</f>
        <v>0.18105169726325496</v>
      </c>
      <c r="AE6">
        <f t="shared" si="7"/>
        <v>0.45698568959892805</v>
      </c>
      <c r="AF6">
        <f t="shared" ref="AF6:AF17" si="16">10^(B6+D6*7+F6*LOG10((100^2+15^2)^0.5)+J6*1+H6)</f>
        <v>0.24115851474346103</v>
      </c>
      <c r="AG6">
        <f t="shared" ref="AG6:AG17" si="17">10^(B6+D6*7+F6*LOG10((100^2+15^2)^0.5))</f>
        <v>0.60869901706831697</v>
      </c>
    </row>
    <row r="7" spans="1:33" x14ac:dyDescent="0.25">
      <c r="A7">
        <v>0.1</v>
      </c>
      <c r="B7">
        <v>1.3819999999999999</v>
      </c>
      <c r="C7">
        <v>0.3165</v>
      </c>
      <c r="D7">
        <v>0.1041</v>
      </c>
      <c r="E7">
        <v>4.19E-2</v>
      </c>
      <c r="F7">
        <v>-1.0620000000000001</v>
      </c>
      <c r="G7">
        <v>0.1368</v>
      </c>
      <c r="H7">
        <v>-0.1358</v>
      </c>
      <c r="I7">
        <v>4.3200000000000002E-2</v>
      </c>
      <c r="J7">
        <v>-0.33260000000000001</v>
      </c>
      <c r="K7">
        <v>4.0899999999999999E-2</v>
      </c>
      <c r="L7">
        <v>0.3427</v>
      </c>
      <c r="N7">
        <f t="shared" si="8"/>
        <v>1.259766151946724</v>
      </c>
      <c r="O7">
        <f t="shared" si="0"/>
        <v>3.7041616861666697</v>
      </c>
      <c r="P7">
        <f t="shared" si="9"/>
        <v>1.6009948515313253</v>
      </c>
      <c r="Q7">
        <f t="shared" si="1"/>
        <v>4.7074957361159733</v>
      </c>
      <c r="R7">
        <f t="shared" si="10"/>
        <v>2.0346510427105127</v>
      </c>
      <c r="S7">
        <f t="shared" si="2"/>
        <v>5.9825995685634794</v>
      </c>
      <c r="U7">
        <f t="shared" si="11"/>
        <v>0.40730560355865164</v>
      </c>
      <c r="V7">
        <f t="shared" si="3"/>
        <v>1.1976237089173298</v>
      </c>
      <c r="W7">
        <f t="shared" si="12"/>
        <v>0.51763112803878353</v>
      </c>
      <c r="X7">
        <f t="shared" si="4"/>
        <v>1.5220200900663527</v>
      </c>
      <c r="Y7">
        <f t="shared" si="13"/>
        <v>0.65784016319363103</v>
      </c>
      <c r="Z7">
        <f t="shared" si="5"/>
        <v>1.934284648272188</v>
      </c>
      <c r="AB7">
        <f t="shared" si="14"/>
        <v>0.20182212698104204</v>
      </c>
      <c r="AC7">
        <f t="shared" si="6"/>
        <v>0.59342901778127466</v>
      </c>
      <c r="AD7">
        <f t="shared" si="15"/>
        <v>0.25648902038083521</v>
      </c>
      <c r="AE7">
        <f t="shared" si="7"/>
        <v>0.7541691771516108</v>
      </c>
      <c r="AF7">
        <f t="shared" si="16"/>
        <v>0.32596335476188981</v>
      </c>
      <c r="AG7">
        <f t="shared" si="17"/>
        <v>0.95844849295046652</v>
      </c>
    </row>
    <row r="8" spans="1:33" x14ac:dyDescent="0.25">
      <c r="A8">
        <v>0.2</v>
      </c>
      <c r="B8">
        <v>1.3819999999999999</v>
      </c>
      <c r="C8">
        <v>0.3165</v>
      </c>
      <c r="D8">
        <v>0.1041</v>
      </c>
      <c r="E8">
        <v>4.19E-2</v>
      </c>
      <c r="F8">
        <v>-1.0620000000000001</v>
      </c>
      <c r="G8">
        <v>0.1368</v>
      </c>
      <c r="H8">
        <v>-0.1358</v>
      </c>
      <c r="I8">
        <v>4.3200000000000002E-2</v>
      </c>
      <c r="J8">
        <v>-0.33260000000000001</v>
      </c>
      <c r="K8">
        <v>4.0899999999999999E-2</v>
      </c>
      <c r="L8">
        <v>0.35959999999999998</v>
      </c>
      <c r="N8">
        <f t="shared" si="8"/>
        <v>1.259766151946724</v>
      </c>
      <c r="O8">
        <f t="shared" si="0"/>
        <v>3.7041616861666697</v>
      </c>
      <c r="P8">
        <f t="shared" si="9"/>
        <v>1.6009948515313253</v>
      </c>
      <c r="Q8">
        <f t="shared" si="1"/>
        <v>4.7074957361159733</v>
      </c>
      <c r="R8">
        <f t="shared" si="10"/>
        <v>2.0346510427105127</v>
      </c>
      <c r="S8">
        <f t="shared" si="2"/>
        <v>5.9825995685634794</v>
      </c>
      <c r="U8">
        <f t="shared" si="11"/>
        <v>0.40730560355865164</v>
      </c>
      <c r="V8">
        <f t="shared" si="3"/>
        <v>1.1976237089173298</v>
      </c>
      <c r="W8">
        <f t="shared" si="12"/>
        <v>0.51763112803878353</v>
      </c>
      <c r="X8">
        <f t="shared" si="4"/>
        <v>1.5220200900663527</v>
      </c>
      <c r="Y8">
        <f t="shared" si="13"/>
        <v>0.65784016319363103</v>
      </c>
      <c r="Z8">
        <f t="shared" si="5"/>
        <v>1.934284648272188</v>
      </c>
      <c r="AB8">
        <f t="shared" si="14"/>
        <v>0.20182212698104204</v>
      </c>
      <c r="AC8">
        <f t="shared" si="6"/>
        <v>0.59342901778127466</v>
      </c>
      <c r="AD8">
        <f t="shared" si="15"/>
        <v>0.25648902038083521</v>
      </c>
      <c r="AE8">
        <f t="shared" si="7"/>
        <v>0.7541691771516108</v>
      </c>
      <c r="AF8">
        <f t="shared" si="16"/>
        <v>0.32596335476188981</v>
      </c>
      <c r="AG8">
        <f t="shared" si="17"/>
        <v>0.95844849295046652</v>
      </c>
    </row>
    <row r="9" spans="1:33" x14ac:dyDescent="0.25">
      <c r="A9">
        <v>0.3</v>
      </c>
      <c r="B9">
        <v>1.3680000000000001</v>
      </c>
      <c r="C9">
        <v>0.3977</v>
      </c>
      <c r="D9">
        <v>6.8400000000000002E-2</v>
      </c>
      <c r="E9">
        <v>5.2699999999999997E-2</v>
      </c>
      <c r="F9">
        <v>-0.91390000000000005</v>
      </c>
      <c r="G9">
        <v>0.17199999999999999</v>
      </c>
      <c r="H9">
        <v>-9.7199999999999995E-2</v>
      </c>
      <c r="I9">
        <v>5.4199999999999998E-2</v>
      </c>
      <c r="J9">
        <v>-0.30109999999999998</v>
      </c>
      <c r="K9">
        <v>5.1400000000000001E-2</v>
      </c>
      <c r="L9">
        <v>0.36509999999999998</v>
      </c>
      <c r="N9">
        <f t="shared" si="8"/>
        <v>1.4584612614258876</v>
      </c>
      <c r="O9">
        <f t="shared" si="0"/>
        <v>3.6491767417704253</v>
      </c>
      <c r="P9">
        <f t="shared" si="9"/>
        <v>1.7072412604669736</v>
      </c>
      <c r="Q9">
        <f t="shared" si="1"/>
        <v>4.2716424940872431</v>
      </c>
      <c r="R9">
        <f t="shared" si="10"/>
        <v>1.9984574143514013</v>
      </c>
      <c r="S9">
        <f t="shared" si="2"/>
        <v>5.0002866094228304</v>
      </c>
      <c r="U9">
        <f t="shared" si="11"/>
        <v>0.55196212097713004</v>
      </c>
      <c r="V9">
        <f t="shared" si="3"/>
        <v>1.3810495948577992</v>
      </c>
      <c r="W9">
        <f t="shared" si="12"/>
        <v>0.64611418353733541</v>
      </c>
      <c r="X9">
        <f t="shared" si="4"/>
        <v>1.6166249412667342</v>
      </c>
      <c r="Y9">
        <f t="shared" si="13"/>
        <v>0.75632642585887699</v>
      </c>
      <c r="Z9">
        <f t="shared" si="5"/>
        <v>1.8923840320120953</v>
      </c>
      <c r="AB9">
        <f t="shared" si="14"/>
        <v>0.30163681572419415</v>
      </c>
      <c r="AC9">
        <f t="shared" si="6"/>
        <v>0.75471737338177847</v>
      </c>
      <c r="AD9">
        <f t="shared" si="15"/>
        <v>0.35308912968778622</v>
      </c>
      <c r="AE9">
        <f t="shared" si="7"/>
        <v>0.88345482592312652</v>
      </c>
      <c r="AF9">
        <f t="shared" si="16"/>
        <v>0.41331802686073282</v>
      </c>
      <c r="AG9">
        <f t="shared" si="17"/>
        <v>1.0341519315364234</v>
      </c>
    </row>
    <row r="10" spans="1:33" x14ac:dyDescent="0.25">
      <c r="A10">
        <v>0.4</v>
      </c>
      <c r="B10">
        <v>0.97470000000000001</v>
      </c>
      <c r="C10">
        <v>0.36749999999999999</v>
      </c>
      <c r="D10">
        <v>0.1009</v>
      </c>
      <c r="E10">
        <v>4.87E-2</v>
      </c>
      <c r="F10">
        <v>-0.88859999999999995</v>
      </c>
      <c r="G10">
        <v>0.15890000000000001</v>
      </c>
      <c r="H10">
        <v>-5.5199999999999999E-2</v>
      </c>
      <c r="I10">
        <v>5.0099999999999999E-2</v>
      </c>
      <c r="J10">
        <v>-0.26390000000000002</v>
      </c>
      <c r="K10">
        <v>4.7500000000000001E-2</v>
      </c>
      <c r="L10">
        <v>0.36130000000000001</v>
      </c>
      <c r="N10">
        <f t="shared" si="8"/>
        <v>1.1068027326291057</v>
      </c>
      <c r="O10">
        <f t="shared" si="0"/>
        <v>2.3076515007771183</v>
      </c>
      <c r="P10">
        <f t="shared" si="9"/>
        <v>1.3962726227216014</v>
      </c>
      <c r="Q10">
        <f t="shared" si="1"/>
        <v>2.9111878009766792</v>
      </c>
      <c r="R10">
        <f t="shared" si="10"/>
        <v>1.7614496056861206</v>
      </c>
      <c r="S10">
        <f t="shared" si="2"/>
        <v>3.6725711875044449</v>
      </c>
      <c r="U10">
        <f t="shared" si="11"/>
        <v>0.43029535814512304</v>
      </c>
      <c r="V10">
        <f t="shared" si="3"/>
        <v>0.897153304493846</v>
      </c>
      <c r="W10">
        <f t="shared" si="12"/>
        <v>0.54283352448457989</v>
      </c>
      <c r="X10">
        <f t="shared" si="4"/>
        <v>1.1317921075902773</v>
      </c>
      <c r="Y10">
        <f t="shared" si="13"/>
        <v>0.684804587654813</v>
      </c>
      <c r="Z10">
        <f t="shared" si="5"/>
        <v>1.427797644379549</v>
      </c>
      <c r="AB10">
        <f t="shared" si="14"/>
        <v>0.23911487202378559</v>
      </c>
      <c r="AC10">
        <f t="shared" si="6"/>
        <v>0.49854755234754738</v>
      </c>
      <c r="AD10">
        <f t="shared" si="15"/>
        <v>0.30165226345196627</v>
      </c>
      <c r="AE10">
        <f t="shared" si="7"/>
        <v>0.62893619427032399</v>
      </c>
      <c r="AF10">
        <f t="shared" si="16"/>
        <v>0.38054549796736586</v>
      </c>
      <c r="AG10">
        <f t="shared" si="17"/>
        <v>0.79342629324050018</v>
      </c>
    </row>
    <row r="11" spans="1:33" x14ac:dyDescent="0.25">
      <c r="A11">
        <v>0.5</v>
      </c>
      <c r="B11">
        <v>0.52949999999999997</v>
      </c>
      <c r="C11">
        <v>0.3876</v>
      </c>
      <c r="D11">
        <v>0.15129999999999999</v>
      </c>
      <c r="E11">
        <v>5.1400000000000001E-2</v>
      </c>
      <c r="F11">
        <v>-0.86009999999999998</v>
      </c>
      <c r="G11">
        <v>0.1676</v>
      </c>
      <c r="H11">
        <v>-6.93E-2</v>
      </c>
      <c r="I11">
        <v>5.2900000000000003E-2</v>
      </c>
      <c r="J11">
        <v>-0.25330000000000003</v>
      </c>
      <c r="K11">
        <v>5.0099999999999999E-2</v>
      </c>
      <c r="L11">
        <v>0.3654</v>
      </c>
      <c r="N11">
        <f t="shared" si="8"/>
        <v>0.76412526710972728</v>
      </c>
      <c r="O11">
        <f t="shared" si="0"/>
        <v>1.6060703353543568</v>
      </c>
      <c r="P11">
        <f t="shared" si="9"/>
        <v>1.0825913696758334</v>
      </c>
      <c r="Q11">
        <f t="shared" si="1"/>
        <v>2.2754356634791408</v>
      </c>
      <c r="R11">
        <f t="shared" si="10"/>
        <v>1.5337852628923718</v>
      </c>
      <c r="S11">
        <f t="shared" si="2"/>
        <v>3.2237737941224056</v>
      </c>
      <c r="U11">
        <f t="shared" si="11"/>
        <v>0.3062108914557331</v>
      </c>
      <c r="V11">
        <f t="shared" si="3"/>
        <v>0.64360681461256353</v>
      </c>
      <c r="W11">
        <f t="shared" si="12"/>
        <v>0.43383105187008159</v>
      </c>
      <c r="X11">
        <f t="shared" si="4"/>
        <v>0.91184418701346404</v>
      </c>
      <c r="Y11">
        <f t="shared" si="13"/>
        <v>0.61463973626787094</v>
      </c>
      <c r="Z11">
        <f t="shared" si="5"/>
        <v>1.2918754160345007</v>
      </c>
      <c r="AB11">
        <f t="shared" si="14"/>
        <v>0.17339808253352706</v>
      </c>
      <c r="AC11">
        <f t="shared" si="6"/>
        <v>0.36445531714688562</v>
      </c>
      <c r="AD11">
        <f t="shared" si="15"/>
        <v>0.24566556787105703</v>
      </c>
      <c r="AE11">
        <f t="shared" si="7"/>
        <v>0.51635012995719909</v>
      </c>
      <c r="AF11">
        <f t="shared" si="16"/>
        <v>0.34805212581136685</v>
      </c>
      <c r="AG11">
        <f t="shared" si="17"/>
        <v>0.73155046493494336</v>
      </c>
    </row>
    <row r="12" spans="1:33" x14ac:dyDescent="0.25">
      <c r="A12">
        <v>0.75</v>
      </c>
      <c r="B12">
        <v>-0.57899999999999996</v>
      </c>
      <c r="C12">
        <v>0.40789999999999998</v>
      </c>
      <c r="D12">
        <v>0.31469999999999998</v>
      </c>
      <c r="E12">
        <v>5.4100000000000002E-2</v>
      </c>
      <c r="F12">
        <v>-0.90639999999999998</v>
      </c>
      <c r="G12">
        <v>0.1764</v>
      </c>
      <c r="H12">
        <v>-1.11E-2</v>
      </c>
      <c r="I12">
        <v>5.5599999999999997E-2</v>
      </c>
      <c r="J12">
        <v>-0.2394</v>
      </c>
      <c r="K12">
        <v>5.2699999999999997E-2</v>
      </c>
      <c r="L12">
        <v>0.377</v>
      </c>
      <c r="N12">
        <f t="shared" si="8"/>
        <v>0.40328722110095144</v>
      </c>
      <c r="O12">
        <f t="shared" si="0"/>
        <v>0.71798349501008829</v>
      </c>
      <c r="P12">
        <f t="shared" si="9"/>
        <v>0.8323662466842392</v>
      </c>
      <c r="Q12">
        <f t="shared" si="1"/>
        <v>1.4818848593597787</v>
      </c>
      <c r="R12">
        <f t="shared" si="10"/>
        <v>1.717965589705051</v>
      </c>
      <c r="S12">
        <f t="shared" si="2"/>
        <v>3.0585420858022565</v>
      </c>
      <c r="U12">
        <f t="shared" si="11"/>
        <v>0.15384801570859605</v>
      </c>
      <c r="V12">
        <f t="shared" si="3"/>
        <v>0.27389991608778047</v>
      </c>
      <c r="W12">
        <f t="shared" si="12"/>
        <v>0.31753521732127071</v>
      </c>
      <c r="X12">
        <f t="shared" si="4"/>
        <v>0.56531680944099227</v>
      </c>
      <c r="Y12">
        <f t="shared" si="13"/>
        <v>0.65537806110054941</v>
      </c>
      <c r="Z12">
        <f t="shared" si="5"/>
        <v>1.1667878530277527</v>
      </c>
      <c r="AB12">
        <f t="shared" si="14"/>
        <v>8.4492971688583732E-2</v>
      </c>
      <c r="AC12">
        <f t="shared" si="6"/>
        <v>0.15042519559917367</v>
      </c>
      <c r="AD12">
        <f t="shared" si="15"/>
        <v>0.17438960134573486</v>
      </c>
      <c r="AE12">
        <f t="shared" si="7"/>
        <v>0.31047067428968766</v>
      </c>
      <c r="AF12">
        <f t="shared" si="16"/>
        <v>0.35993210381584184</v>
      </c>
      <c r="AG12">
        <f t="shared" si="17"/>
        <v>0.64079716971578093</v>
      </c>
    </row>
    <row r="13" spans="1:33" x14ac:dyDescent="0.25">
      <c r="A13">
        <v>1</v>
      </c>
      <c r="B13">
        <v>-1.6120000000000001</v>
      </c>
      <c r="C13">
        <v>0.39219999999999999</v>
      </c>
      <c r="D13">
        <v>0.46729999999999999</v>
      </c>
      <c r="E13">
        <v>5.1999999999999998E-2</v>
      </c>
      <c r="F13">
        <v>-0.92779999999999996</v>
      </c>
      <c r="G13">
        <v>0.1696</v>
      </c>
      <c r="H13">
        <v>-2.0299999999999999E-2</v>
      </c>
      <c r="I13">
        <v>5.3499999999999999E-2</v>
      </c>
      <c r="J13">
        <v>-0.23549999999999999</v>
      </c>
      <c r="K13">
        <v>5.0700000000000002E-2</v>
      </c>
      <c r="L13">
        <v>0.39489999999999997</v>
      </c>
      <c r="N13">
        <f t="shared" si="8"/>
        <v>0.20111168690552111</v>
      </c>
      <c r="O13">
        <f t="shared" si="0"/>
        <v>0.36244099070198926</v>
      </c>
      <c r="P13">
        <f t="shared" si="9"/>
        <v>0.58984419393090592</v>
      </c>
      <c r="Q13">
        <f t="shared" si="1"/>
        <v>1.0630098991142458</v>
      </c>
      <c r="R13">
        <f t="shared" si="10"/>
        <v>1.7299649685572258</v>
      </c>
      <c r="S13">
        <f t="shared" si="2"/>
        <v>3.1177214349466191</v>
      </c>
      <c r="U13">
        <f t="shared" si="11"/>
        <v>7.4995201714222665E-2</v>
      </c>
      <c r="V13">
        <f t="shared" si="3"/>
        <v>0.13515542346361861</v>
      </c>
      <c r="W13">
        <f t="shared" si="12"/>
        <v>0.21995481706934536</v>
      </c>
      <c r="X13">
        <f t="shared" si="4"/>
        <v>0.39639984644820647</v>
      </c>
      <c r="Y13">
        <f t="shared" si="13"/>
        <v>0.64510955962712035</v>
      </c>
      <c r="Z13">
        <f t="shared" si="5"/>
        <v>1.1626084565260468</v>
      </c>
      <c r="AB13">
        <f t="shared" si="14"/>
        <v>4.0608522404645464E-2</v>
      </c>
      <c r="AC13">
        <f t="shared" si="6"/>
        <v>7.318417600563408E-2</v>
      </c>
      <c r="AD13">
        <f t="shared" si="15"/>
        <v>0.1191014879992818</v>
      </c>
      <c r="AE13">
        <f t="shared" si="7"/>
        <v>0.21464322620306012</v>
      </c>
      <c r="AF13">
        <f t="shared" si="16"/>
        <v>0.34931496158107811</v>
      </c>
      <c r="AG13">
        <f t="shared" si="17"/>
        <v>0.62953109633032234</v>
      </c>
    </row>
    <row r="14" spans="1:33" x14ac:dyDescent="0.25">
      <c r="A14">
        <v>1.25</v>
      </c>
      <c r="B14">
        <v>-1.716</v>
      </c>
      <c r="C14">
        <v>0.42499999999999999</v>
      </c>
      <c r="D14">
        <v>0.4763</v>
      </c>
      <c r="E14">
        <v>5.6300000000000003E-2</v>
      </c>
      <c r="F14">
        <v>-0.94820000000000004</v>
      </c>
      <c r="G14">
        <v>0.18379999999999999</v>
      </c>
      <c r="H14">
        <v>-0.02</v>
      </c>
      <c r="I14">
        <v>5.8000000000000003E-2</v>
      </c>
      <c r="J14">
        <v>-0.29210000000000003</v>
      </c>
      <c r="K14">
        <v>5.4899999999999997E-2</v>
      </c>
      <c r="L14">
        <v>0.41899999999999998</v>
      </c>
      <c r="N14">
        <f t="shared" si="8"/>
        <v>0.14538382759281393</v>
      </c>
      <c r="O14">
        <f t="shared" si="0"/>
        <v>0.2982744809021135</v>
      </c>
      <c r="P14">
        <f t="shared" si="9"/>
        <v>0.43532749578254692</v>
      </c>
      <c r="Q14">
        <f t="shared" si="1"/>
        <v>0.89313292253267318</v>
      </c>
      <c r="R14">
        <f t="shared" si="10"/>
        <v>1.3035151964431453</v>
      </c>
      <c r="S14">
        <f t="shared" si="2"/>
        <v>2.6743367883809497</v>
      </c>
      <c r="U14">
        <f t="shared" si="11"/>
        <v>5.3050897945235591E-2</v>
      </c>
      <c r="V14">
        <f t="shared" si="3"/>
        <v>0.10884105411177308</v>
      </c>
      <c r="W14">
        <f t="shared" si="12"/>
        <v>0.1588520190581115</v>
      </c>
      <c r="X14">
        <f t="shared" si="4"/>
        <v>0.32590628757907897</v>
      </c>
      <c r="Y14">
        <f t="shared" si="13"/>
        <v>0.4756557369658021</v>
      </c>
      <c r="Z14">
        <f t="shared" si="5"/>
        <v>0.97587173470867938</v>
      </c>
      <c r="AB14">
        <f t="shared" si="14"/>
        <v>2.834122523649249E-2</v>
      </c>
      <c r="AC14">
        <f t="shared" si="6"/>
        <v>5.8145836338969241E-2</v>
      </c>
      <c r="AD14">
        <f t="shared" si="15"/>
        <v>8.4863047107044481E-2</v>
      </c>
      <c r="AE14">
        <f t="shared" si="7"/>
        <v>0.17410795782952992</v>
      </c>
      <c r="AF14">
        <f t="shared" si="16"/>
        <v>0.25410816590312402</v>
      </c>
      <c r="AG14">
        <f t="shared" si="17"/>
        <v>0.5213370877125596</v>
      </c>
    </row>
    <row r="15" spans="1:33" x14ac:dyDescent="0.25">
      <c r="A15">
        <v>1.5</v>
      </c>
      <c r="B15">
        <v>-2.1379999999999999</v>
      </c>
      <c r="C15">
        <v>0.4284</v>
      </c>
      <c r="D15">
        <v>0.5222</v>
      </c>
      <c r="E15">
        <v>5.6800000000000003E-2</v>
      </c>
      <c r="F15">
        <v>-0.93330000000000002</v>
      </c>
      <c r="G15">
        <v>0.1852</v>
      </c>
      <c r="H15">
        <v>2.8400000000000002E-2</v>
      </c>
      <c r="I15">
        <v>5.8400000000000001E-2</v>
      </c>
      <c r="J15">
        <v>-0.31969999999999998</v>
      </c>
      <c r="K15">
        <v>5.5399999999999998E-2</v>
      </c>
      <c r="L15">
        <v>0.42509999999999998</v>
      </c>
      <c r="N15">
        <f t="shared" si="8"/>
        <v>0.10221852964792465</v>
      </c>
      <c r="O15">
        <f t="shared" si="0"/>
        <v>0.19990774929924632</v>
      </c>
      <c r="P15">
        <f t="shared" si="9"/>
        <v>0.34019633424388113</v>
      </c>
      <c r="Q15">
        <f t="shared" si="1"/>
        <v>0.6653185457939047</v>
      </c>
      <c r="R15">
        <f t="shared" si="10"/>
        <v>1.1322168909257462</v>
      </c>
      <c r="S15">
        <f t="shared" si="2"/>
        <v>2.2142651744565711</v>
      </c>
      <c r="U15">
        <f t="shared" si="11"/>
        <v>3.7895375927774914E-2</v>
      </c>
      <c r="V15">
        <f t="shared" si="3"/>
        <v>7.4111605172400591E-2</v>
      </c>
      <c r="W15">
        <f t="shared" si="12"/>
        <v>0.1261206556172037</v>
      </c>
      <c r="X15">
        <f t="shared" si="4"/>
        <v>0.24665289641145238</v>
      </c>
      <c r="Y15">
        <f t="shared" si="13"/>
        <v>0.41974566510778177</v>
      </c>
      <c r="Z15">
        <f t="shared" si="5"/>
        <v>0.82089237126407288</v>
      </c>
      <c r="AB15">
        <f t="shared" si="14"/>
        <v>2.0445164691689492E-2</v>
      </c>
      <c r="AC15">
        <f t="shared" si="6"/>
        <v>3.9984402746210367E-2</v>
      </c>
      <c r="AD15">
        <f t="shared" si="15"/>
        <v>6.8044121795547738E-2</v>
      </c>
      <c r="AE15">
        <f t="shared" si="7"/>
        <v>0.13307320392930255</v>
      </c>
      <c r="AF15">
        <f t="shared" si="16"/>
        <v>0.22645953606865935</v>
      </c>
      <c r="AG15">
        <f t="shared" si="17"/>
        <v>0.44288463470141776</v>
      </c>
    </row>
    <row r="16" spans="1:33" x14ac:dyDescent="0.25">
      <c r="A16">
        <v>2</v>
      </c>
      <c r="B16">
        <v>-2.69</v>
      </c>
      <c r="C16">
        <v>0.40839999999999999</v>
      </c>
      <c r="D16">
        <v>0.57069999999999999</v>
      </c>
      <c r="E16">
        <v>5.4100000000000002E-2</v>
      </c>
      <c r="F16">
        <v>-0.90820000000000001</v>
      </c>
      <c r="G16">
        <v>0.17660000000000001</v>
      </c>
      <c r="H16">
        <v>0.04</v>
      </c>
      <c r="I16">
        <v>5.57E-2</v>
      </c>
      <c r="J16">
        <v>-0.27700000000000002</v>
      </c>
      <c r="K16">
        <v>5.28E-2</v>
      </c>
      <c r="L16">
        <v>0.40770000000000001</v>
      </c>
      <c r="N16">
        <f t="shared" si="8"/>
        <v>6.1073634513077762E-2</v>
      </c>
      <c r="O16">
        <f t="shared" si="0"/>
        <v>0.10540319264423029</v>
      </c>
      <c r="P16">
        <f t="shared" si="9"/>
        <v>0.22727609863066892</v>
      </c>
      <c r="Q16">
        <f t="shared" si="1"/>
        <v>0.39224170296051136</v>
      </c>
      <c r="R16">
        <f t="shared" si="10"/>
        <v>0.84577290054216003</v>
      </c>
      <c r="S16">
        <f t="shared" si="2"/>
        <v>1.4596669197741217</v>
      </c>
      <c r="U16">
        <f t="shared" si="11"/>
        <v>2.3254128571901744E-2</v>
      </c>
      <c r="V16">
        <f t="shared" si="3"/>
        <v>4.013285623460007E-2</v>
      </c>
      <c r="W16">
        <f t="shared" si="12"/>
        <v>8.6536648113615874E-2</v>
      </c>
      <c r="X16">
        <f t="shared" si="4"/>
        <v>0.14934822636030087</v>
      </c>
      <c r="Y16">
        <f t="shared" si="13"/>
        <v>0.32203277123823681</v>
      </c>
      <c r="Z16">
        <f t="shared" si="5"/>
        <v>0.55577635906556211</v>
      </c>
      <c r="AB16">
        <f t="shared" si="14"/>
        <v>1.2755922967610602E-2</v>
      </c>
      <c r="AC16">
        <f t="shared" si="6"/>
        <v>2.2014655204810503E-2</v>
      </c>
      <c r="AD16">
        <f t="shared" si="15"/>
        <v>4.7469197299713529E-2</v>
      </c>
      <c r="AE16">
        <f t="shared" si="7"/>
        <v>8.1924139402204707E-2</v>
      </c>
      <c r="AF16">
        <f t="shared" si="16"/>
        <v>0.17664928660989057</v>
      </c>
      <c r="AG16">
        <f t="shared" si="17"/>
        <v>0.30486803242438681</v>
      </c>
    </row>
    <row r="17" spans="1:33" x14ac:dyDescent="0.25">
      <c r="A17">
        <v>2.5</v>
      </c>
      <c r="B17">
        <v>-2.9420000000000002</v>
      </c>
      <c r="C17">
        <v>0.39439999999999997</v>
      </c>
      <c r="D17">
        <v>0.56710000000000005</v>
      </c>
      <c r="E17">
        <v>5.2299999999999999E-2</v>
      </c>
      <c r="F17">
        <v>-0.82699999999999996</v>
      </c>
      <c r="G17">
        <v>0.1706</v>
      </c>
      <c r="H17">
        <v>5.4000000000000003E-3</v>
      </c>
      <c r="I17">
        <v>5.3800000000000001E-2</v>
      </c>
      <c r="J17">
        <v>-0.27100000000000002</v>
      </c>
      <c r="K17">
        <v>5.0999999999999997E-2</v>
      </c>
      <c r="L17">
        <v>0.39589999999999997</v>
      </c>
      <c r="N17">
        <f t="shared" si="8"/>
        <v>3.8836155401703057E-2</v>
      </c>
      <c r="O17">
        <f t="shared" si="0"/>
        <v>7.1587340787067813E-2</v>
      </c>
      <c r="P17">
        <f t="shared" si="9"/>
        <v>0.1433297126648462</v>
      </c>
      <c r="Q17">
        <f t="shared" si="1"/>
        <v>0.26420207868982082</v>
      </c>
      <c r="R17">
        <f t="shared" si="10"/>
        <v>0.52897631910512155</v>
      </c>
      <c r="S17">
        <f t="shared" si="2"/>
        <v>0.97507097786529295</v>
      </c>
      <c r="U17">
        <f t="shared" si="11"/>
        <v>1.6120405034851411E-2</v>
      </c>
      <c r="V17">
        <f t="shared" si="3"/>
        <v>2.9715014705211148E-2</v>
      </c>
      <c r="W17">
        <f t="shared" si="12"/>
        <v>5.9494380887786628E-2</v>
      </c>
      <c r="X17">
        <f t="shared" si="4"/>
        <v>0.1096669965262016</v>
      </c>
      <c r="Y17">
        <f t="shared" si="13"/>
        <v>0.21957149026768558</v>
      </c>
      <c r="Z17">
        <f t="shared" si="5"/>
        <v>0.40473983426865839</v>
      </c>
      <c r="AB17">
        <f t="shared" si="14"/>
        <v>9.3304849898591009E-3</v>
      </c>
      <c r="AC17">
        <f t="shared" si="6"/>
        <v>1.7199040475782371E-2</v>
      </c>
      <c r="AD17">
        <f t="shared" si="15"/>
        <v>3.443532756492991E-2</v>
      </c>
      <c r="AE17">
        <f t="shared" si="7"/>
        <v>6.3475220551745079E-2</v>
      </c>
      <c r="AF17">
        <f t="shared" si="16"/>
        <v>0.1270879044114861</v>
      </c>
      <c r="AG17">
        <f t="shared" si="17"/>
        <v>0.23426327938270616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topLeftCell="T15" workbookViewId="0">
      <selection activeCell="P35" sqref="P35"/>
    </sheetView>
  </sheetViews>
  <sheetFormatPr defaultRowHeight="15" x14ac:dyDescent="0.25"/>
  <cols>
    <col min="14" max="14" width="13.7109375" customWidth="1"/>
    <col min="15" max="15" width="15.85546875" customWidth="1"/>
    <col min="16" max="16" width="13.28515625" customWidth="1"/>
    <col min="17" max="17" width="16.140625" customWidth="1"/>
    <col min="18" max="18" width="14.85546875" customWidth="1"/>
    <col min="19" max="19" width="16.7109375" customWidth="1"/>
    <col min="21" max="21" width="13.42578125" customWidth="1"/>
    <col min="22" max="22" width="17.85546875" customWidth="1"/>
    <col min="23" max="23" width="13.7109375" customWidth="1"/>
    <col min="24" max="24" width="16.85546875" customWidth="1"/>
    <col min="25" max="25" width="14.140625" customWidth="1"/>
    <col min="26" max="26" width="16.28515625" customWidth="1"/>
    <col min="28" max="28" width="12.85546875" customWidth="1"/>
    <col min="29" max="29" width="16" customWidth="1"/>
    <col min="30" max="30" width="14.140625" customWidth="1"/>
    <col min="31" max="31" width="16" customWidth="1"/>
    <col min="32" max="32" width="13.28515625" customWidth="1"/>
    <col min="33" max="33" width="17" customWidth="1"/>
  </cols>
  <sheetData>
    <row r="1" spans="1:33" x14ac:dyDescent="0.25">
      <c r="P1" t="s">
        <v>17</v>
      </c>
      <c r="R1" t="s">
        <v>18</v>
      </c>
      <c r="T1" t="s">
        <v>8</v>
      </c>
    </row>
    <row r="3" spans="1:33" x14ac:dyDescent="0.25">
      <c r="N3" t="s">
        <v>22</v>
      </c>
      <c r="O3" t="s">
        <v>26</v>
      </c>
      <c r="P3" t="s">
        <v>22</v>
      </c>
      <c r="Q3" t="s">
        <v>26</v>
      </c>
      <c r="R3" t="s">
        <v>22</v>
      </c>
      <c r="S3" t="s">
        <v>26</v>
      </c>
      <c r="U3" t="s">
        <v>22</v>
      </c>
      <c r="V3" t="s">
        <v>26</v>
      </c>
      <c r="W3" t="s">
        <v>22</v>
      </c>
      <c r="X3" t="s">
        <v>26</v>
      </c>
      <c r="Y3" t="s">
        <v>22</v>
      </c>
      <c r="Z3" t="s">
        <v>26</v>
      </c>
      <c r="AB3" t="s">
        <v>22</v>
      </c>
      <c r="AC3" t="s">
        <v>26</v>
      </c>
      <c r="AD3" t="s">
        <v>22</v>
      </c>
      <c r="AE3" t="s">
        <v>26</v>
      </c>
      <c r="AF3" t="s">
        <v>22</v>
      </c>
      <c r="AG3" t="s">
        <v>26</v>
      </c>
    </row>
    <row r="4" spans="1:33" x14ac:dyDescent="0.25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6</v>
      </c>
      <c r="K4" t="s">
        <v>2</v>
      </c>
      <c r="L4" t="s">
        <v>7</v>
      </c>
      <c r="N4" t="s">
        <v>11</v>
      </c>
      <c r="O4" t="s">
        <v>11</v>
      </c>
      <c r="P4" t="s">
        <v>12</v>
      </c>
      <c r="Q4" t="s">
        <v>12</v>
      </c>
      <c r="R4" t="s">
        <v>13</v>
      </c>
      <c r="S4" t="s">
        <v>13</v>
      </c>
      <c r="U4" t="s">
        <v>14</v>
      </c>
      <c r="V4" t="s">
        <v>14</v>
      </c>
      <c r="W4" t="s">
        <v>15</v>
      </c>
      <c r="X4" t="s">
        <v>15</v>
      </c>
      <c r="Y4" t="s">
        <v>16</v>
      </c>
      <c r="Z4" t="s">
        <v>16</v>
      </c>
      <c r="AB4" t="s">
        <v>19</v>
      </c>
      <c r="AC4" t="s">
        <v>19</v>
      </c>
      <c r="AD4" t="s">
        <v>20</v>
      </c>
      <c r="AE4" t="s">
        <v>20</v>
      </c>
      <c r="AF4" t="s">
        <v>21</v>
      </c>
      <c r="AG4" t="s">
        <v>21</v>
      </c>
    </row>
    <row r="5" spans="1:33" x14ac:dyDescent="0.25">
      <c r="A5">
        <v>0.04</v>
      </c>
      <c r="B5">
        <v>1.0169999999999999</v>
      </c>
      <c r="C5">
        <v>0.31640000000000001</v>
      </c>
      <c r="D5">
        <v>0.1046</v>
      </c>
      <c r="E5">
        <v>4.19E-2</v>
      </c>
      <c r="F5">
        <v>-1.0069999999999999</v>
      </c>
      <c r="G5">
        <v>0.1368</v>
      </c>
      <c r="H5">
        <v>-7.3499999999999996E-2</v>
      </c>
      <c r="I5">
        <v>4.3099999999999999E-2</v>
      </c>
      <c r="J5">
        <v>-0.30680000000000002</v>
      </c>
      <c r="K5">
        <v>4.0899999999999999E-2</v>
      </c>
      <c r="L5">
        <v>0.32269999999999999</v>
      </c>
      <c r="N5">
        <f>10^(B5+D5*5+F5*LOG10((10^2+15^2)^0.5)+J5*1)</f>
        <v>0.92996526534589485</v>
      </c>
      <c r="O5">
        <f>10^(B5+D5*5+F5*LOG10((10^2+15^2)^0.5)+H5)</f>
        <v>1.5913537348733802</v>
      </c>
      <c r="P5">
        <f>10^(B5+D5*6+F5*LOG10((10^2+15^2)^0.5)+J5*1)</f>
        <v>1.1832233396665532</v>
      </c>
      <c r="Q5">
        <f>10^(B5+D5*6+F5*LOG10((10^2+15^2)^0.5)+H5)</f>
        <v>2.0247281817212608</v>
      </c>
      <c r="R5">
        <f>10^(B5+D5*7+F5*LOG10((10^2+15^2)^0.5)+J5)</f>
        <v>1.5054513579181308</v>
      </c>
      <c r="S5">
        <f>10^(B5+D5*7+F5*LOG10((10^2+15^2)^0.5)+H5)</f>
        <v>2.5761237869482696</v>
      </c>
      <c r="U5">
        <f>10^(B5+D5*5+F5*LOG10((50^2+15^2)^0.5)+J5*1)</f>
        <v>0.31878139289566837</v>
      </c>
      <c r="V5">
        <f>10^(B5+D5*5+F5*LOG10((50^2+15^2)^0.5)+H5)</f>
        <v>0.54549775039605963</v>
      </c>
      <c r="W5">
        <f>10^(B5+D5*6+F5*LOG10((50^2+15^2)^0.5)+J5*1)</f>
        <v>0.40559534681682446</v>
      </c>
      <c r="X5">
        <f>10^(B5+D5*6+F5*LOG10((50^2+15^2)^0.5)+H5)</f>
        <v>0.69405352442292345</v>
      </c>
      <c r="Y5">
        <f>10^(B5+D5*7+F5*LOG10((50^2+15^2)^0.5)+J5*1)</f>
        <v>0.51605140395788607</v>
      </c>
      <c r="Z5">
        <f>10^(B5+D5*7+F5*LOG10((50^2+15^2)^0.5)+H5)</f>
        <v>0.8830655936053543</v>
      </c>
      <c r="AB5">
        <f>10^(B5+D5*5+F5*LOG10((100^2+15^2)^0.5)+J5*1)</f>
        <v>0.16380777828578158</v>
      </c>
      <c r="AC5">
        <f>10^(B5+D5*5+F5*LOG10((100^2+15^2)^0.5)+H5)</f>
        <v>0.28030737221075902</v>
      </c>
      <c r="AD5">
        <f>10^(B5+D5*6+F5*LOG10((100^2+15^2)^0.5)+J5*1)</f>
        <v>0.20841766215275812</v>
      </c>
      <c r="AE5">
        <f>10^(B5+D5*6+F5*LOG10((100^2+15^2)^0.5)+H5)</f>
        <v>0.35664366986546392</v>
      </c>
      <c r="AF5">
        <f>10^(B5+D5*7+F5*LOG10((100^2+15^2)^0.5)+J5*1)</f>
        <v>0.26517618608707805</v>
      </c>
      <c r="AG5">
        <f>10^(B5+D5*7+F5*LOG10((100^2+15^2)^0.5)+H5)</f>
        <v>0.45376868347033772</v>
      </c>
    </row>
    <row r="6" spans="1:33" x14ac:dyDescent="0.25">
      <c r="A6">
        <v>0.05</v>
      </c>
      <c r="B6">
        <v>1.028</v>
      </c>
      <c r="C6">
        <v>0.31780000000000003</v>
      </c>
      <c r="D6">
        <v>0.1245</v>
      </c>
      <c r="E6">
        <v>4.2099999999999999E-2</v>
      </c>
      <c r="F6">
        <v>-1.0549999999999999</v>
      </c>
      <c r="G6">
        <v>0.13739999999999999</v>
      </c>
      <c r="H6">
        <v>-7.7499999999999999E-2</v>
      </c>
      <c r="I6">
        <v>4.3299999999999998E-2</v>
      </c>
      <c r="J6">
        <v>-0.3246</v>
      </c>
      <c r="K6">
        <v>4.1099999999999998E-2</v>
      </c>
      <c r="L6">
        <v>0.33500000000000002</v>
      </c>
      <c r="N6">
        <f t="shared" ref="N6:N17" si="0">10^(B6+D6*5+F6*LOG10((10^2+15^2)^0.5)+J6*1)</f>
        <v>1.0020318525423835</v>
      </c>
      <c r="O6">
        <f t="shared" ref="O6:O17" si="1">10^(B6+D6*5+F6*LOG10((10^2+15^2)^0.5)+H6)</f>
        <v>1.7700336675166735</v>
      </c>
      <c r="P6">
        <f t="shared" ref="P6:P17" si="2">10^(B6+D6*6+F6*LOG10((10^2+15^2)^0.5)+J6*1)</f>
        <v>1.3346934435715074</v>
      </c>
      <c r="Q6">
        <f t="shared" ref="Q6:Q17" si="3">10^(B6+D6*6+F6*LOG10((10^2+15^2)^0.5)+H6)</f>
        <v>2.3576619095902522</v>
      </c>
      <c r="R6">
        <f t="shared" ref="R6:R17" si="4">10^(B6+D6*7+F6*LOG10((10^2+15^2)^0.5)+J6)</f>
        <v>1.7777943722975817</v>
      </c>
      <c r="S6">
        <f t="shared" ref="S6:S17" si="5">10^(B6+D6*7+F6*LOG10((10^2+15^2)^0.5)+H6)</f>
        <v>3.1403751137295228</v>
      </c>
      <c r="U6">
        <f t="shared" ref="U6:U17" si="6">10^(B6+D6*5+F6*LOG10((50^2+15^2)^0.5)+J6*1)</f>
        <v>0.32639550393596595</v>
      </c>
      <c r="V6">
        <f t="shared" ref="V6:V17" si="7">10^(B6+D6*5+F6*LOG10((50^2+15^2)^0.5)+H6)</f>
        <v>0.57655954691150313</v>
      </c>
      <c r="W6">
        <f t="shared" ref="W6:W17" si="8">10^(B6+D6*6+F6*LOG10((50^2+15^2)^0.5)+J6*1)</f>
        <v>0.43475458191198124</v>
      </c>
      <c r="X6">
        <f t="shared" ref="X6:X17" si="9">10^(B6+D6*6+F6*LOG10((50^2+15^2)^0.5)+H6)</f>
        <v>0.76796984560806958</v>
      </c>
      <c r="Y6">
        <f t="shared" ref="Y6:Y17" si="10">10^(B6+D6*7+F6*LOG10((50^2+15^2)^0.5)+J6*1)</f>
        <v>0.57908746969303537</v>
      </c>
      <c r="Z6">
        <f t="shared" ref="Z6:Z17" si="11">10^(B6+D6*7+F6*LOG10((50^2+15^2)^0.5)+H6)</f>
        <v>1.0229258832371886</v>
      </c>
      <c r="AB6">
        <f t="shared" ref="AB6:AB17" si="12">10^(B6+D6*5+F6*LOG10((100^2+15^2)^0.5)+J6*1)</f>
        <v>0.16248100641727745</v>
      </c>
      <c r="AC6">
        <f t="shared" ref="AC6:AC17" si="13">10^(B6+D6*5+F6*LOG10((100^2+15^2)^0.5)+H6)</f>
        <v>0.28701368221067519</v>
      </c>
      <c r="AD6">
        <f t="shared" ref="AD6:AD17" si="14">10^(B6+D6*6+F6*LOG10((100^2+15^2)^0.5)+J6*1)</f>
        <v>0.21642259516981521</v>
      </c>
      <c r="AE6">
        <f t="shared" ref="AE6:AE17" si="15">10^(B6+D6*6+F6*LOG10((100^2+15^2)^0.5)+H6)</f>
        <v>0.38229850567120693</v>
      </c>
      <c r="AF6">
        <f t="shared" ref="AF6:AF17" si="16">10^(B6+D6*7+F6*LOG10((100^2+15^2)^0.5)+J6*1)</f>
        <v>0.28827209242998109</v>
      </c>
      <c r="AG6">
        <f t="shared" ref="AG6:AG17" si="17">10^(B6+D6*7+F6*LOG10((100^2+15^2)^0.5)+H6)</f>
        <v>0.50921665584973264</v>
      </c>
    </row>
    <row r="7" spans="1:33" x14ac:dyDescent="0.25">
      <c r="A7">
        <v>0.1</v>
      </c>
      <c r="B7">
        <v>1.3819999999999999</v>
      </c>
      <c r="C7">
        <v>0.3165</v>
      </c>
      <c r="D7">
        <v>0.1041</v>
      </c>
      <c r="E7">
        <v>4.19E-2</v>
      </c>
      <c r="F7">
        <v>-1.0620000000000001</v>
      </c>
      <c r="G7">
        <v>0.1368</v>
      </c>
      <c r="H7">
        <v>-0.1358</v>
      </c>
      <c r="I7">
        <v>4.3200000000000002E-2</v>
      </c>
      <c r="J7">
        <v>-0.33260000000000001</v>
      </c>
      <c r="K7">
        <v>4.0899999999999999E-2</v>
      </c>
      <c r="L7">
        <v>0.3427</v>
      </c>
      <c r="N7">
        <f t="shared" si="0"/>
        <v>1.7222251828716377</v>
      </c>
      <c r="O7">
        <f t="shared" si="1"/>
        <v>2.7095048661348442</v>
      </c>
      <c r="P7">
        <f t="shared" si="2"/>
        <v>2.1887186337672717</v>
      </c>
      <c r="Q7">
        <f t="shared" si="3"/>
        <v>3.4434195062135702</v>
      </c>
      <c r="R7">
        <f t="shared" si="4"/>
        <v>2.7815696259953748</v>
      </c>
      <c r="S7">
        <f t="shared" si="5"/>
        <v>4.3761271824864938</v>
      </c>
      <c r="U7">
        <f t="shared" si="6"/>
        <v>0.55682712739142326</v>
      </c>
      <c r="V7">
        <f t="shared" si="7"/>
        <v>0.87603283604719984</v>
      </c>
      <c r="W7">
        <f t="shared" si="8"/>
        <v>0.70765305352032259</v>
      </c>
      <c r="X7">
        <f t="shared" si="9"/>
        <v>1.1133209589070352</v>
      </c>
      <c r="Y7">
        <f t="shared" si="10"/>
        <v>0.89933270044262292</v>
      </c>
      <c r="Z7">
        <f t="shared" si="11"/>
        <v>1.414882532411033</v>
      </c>
      <c r="AB7">
        <f t="shared" si="12"/>
        <v>0.27591084981156683</v>
      </c>
      <c r="AC7">
        <f t="shared" si="13"/>
        <v>0.43407900291953855</v>
      </c>
      <c r="AD7">
        <f t="shared" si="14"/>
        <v>0.35064591102669362</v>
      </c>
      <c r="AE7">
        <f t="shared" si="15"/>
        <v>0.55165654971607958</v>
      </c>
      <c r="AF7">
        <f t="shared" si="16"/>
        <v>0.44562421160208249</v>
      </c>
      <c r="AG7">
        <f t="shared" si="17"/>
        <v>0.70108193853610523</v>
      </c>
    </row>
    <row r="8" spans="1:33" x14ac:dyDescent="0.25">
      <c r="A8">
        <v>0.2</v>
      </c>
      <c r="B8">
        <v>1.3819999999999999</v>
      </c>
      <c r="C8">
        <v>0.3165</v>
      </c>
      <c r="D8">
        <v>0.1041</v>
      </c>
      <c r="E8">
        <v>4.19E-2</v>
      </c>
      <c r="F8">
        <v>-1.0620000000000001</v>
      </c>
      <c r="G8">
        <v>0.1368</v>
      </c>
      <c r="H8">
        <v>-0.1358</v>
      </c>
      <c r="I8">
        <v>4.3200000000000002E-2</v>
      </c>
      <c r="J8">
        <v>-0.33260000000000001</v>
      </c>
      <c r="K8">
        <v>4.0899999999999999E-2</v>
      </c>
      <c r="L8">
        <v>0.35959999999999998</v>
      </c>
      <c r="N8">
        <f t="shared" si="0"/>
        <v>1.7222251828716377</v>
      </c>
      <c r="O8">
        <f t="shared" si="1"/>
        <v>2.7095048661348442</v>
      </c>
      <c r="P8">
        <f t="shared" si="2"/>
        <v>2.1887186337672717</v>
      </c>
      <c r="Q8">
        <f t="shared" si="3"/>
        <v>3.4434195062135702</v>
      </c>
      <c r="R8">
        <f t="shared" si="4"/>
        <v>2.7815696259953748</v>
      </c>
      <c r="S8">
        <f t="shared" si="5"/>
        <v>4.3761271824864938</v>
      </c>
      <c r="U8">
        <f t="shared" si="6"/>
        <v>0.55682712739142326</v>
      </c>
      <c r="V8">
        <f t="shared" si="7"/>
        <v>0.87603283604719984</v>
      </c>
      <c r="W8">
        <f t="shared" si="8"/>
        <v>0.70765305352032259</v>
      </c>
      <c r="X8">
        <f t="shared" si="9"/>
        <v>1.1133209589070352</v>
      </c>
      <c r="Y8">
        <f t="shared" si="10"/>
        <v>0.89933270044262292</v>
      </c>
      <c r="Z8">
        <f t="shared" si="11"/>
        <v>1.414882532411033</v>
      </c>
      <c r="AB8">
        <f t="shared" si="12"/>
        <v>0.27591084981156683</v>
      </c>
      <c r="AC8">
        <f t="shared" si="13"/>
        <v>0.43407900291953855</v>
      </c>
      <c r="AD8">
        <f t="shared" si="14"/>
        <v>0.35064591102669362</v>
      </c>
      <c r="AE8">
        <f t="shared" si="15"/>
        <v>0.55165654971607958</v>
      </c>
      <c r="AF8">
        <f t="shared" si="16"/>
        <v>0.44562421160208249</v>
      </c>
      <c r="AG8">
        <f t="shared" si="17"/>
        <v>0.70108193853610523</v>
      </c>
    </row>
    <row r="9" spans="1:33" x14ac:dyDescent="0.25">
      <c r="A9">
        <v>0.3</v>
      </c>
      <c r="B9">
        <v>1.3680000000000001</v>
      </c>
      <c r="C9">
        <v>0.3977</v>
      </c>
      <c r="D9">
        <v>6.8400000000000002E-2</v>
      </c>
      <c r="E9">
        <v>5.2699999999999997E-2</v>
      </c>
      <c r="F9">
        <v>-0.91390000000000005</v>
      </c>
      <c r="G9">
        <v>0.17199999999999999</v>
      </c>
      <c r="H9">
        <v>-9.7199999999999995E-2</v>
      </c>
      <c r="I9">
        <v>5.4199999999999998E-2</v>
      </c>
      <c r="J9">
        <v>-0.30109999999999998</v>
      </c>
      <c r="K9">
        <v>5.1400000000000001E-2</v>
      </c>
      <c r="L9">
        <v>0.36509999999999998</v>
      </c>
      <c r="N9">
        <f t="shared" si="0"/>
        <v>1.8242942874719994</v>
      </c>
      <c r="O9">
        <f t="shared" si="1"/>
        <v>2.9173927422333139</v>
      </c>
      <c r="P9">
        <f t="shared" si="2"/>
        <v>2.1354769997534562</v>
      </c>
      <c r="Q9">
        <f t="shared" si="3"/>
        <v>3.4150329489438418</v>
      </c>
      <c r="R9">
        <f t="shared" si="4"/>
        <v>2.4997403367388551</v>
      </c>
      <c r="S9">
        <f t="shared" si="5"/>
        <v>3.9975591470911356</v>
      </c>
      <c r="U9">
        <f t="shared" si="6"/>
        <v>0.6904135000576257</v>
      </c>
      <c r="V9">
        <f t="shared" si="7"/>
        <v>1.1041021988832669</v>
      </c>
      <c r="W9">
        <f t="shared" si="8"/>
        <v>0.80818218848639078</v>
      </c>
      <c r="X9">
        <f t="shared" si="9"/>
        <v>1.2924366793691566</v>
      </c>
      <c r="Y9">
        <f t="shared" si="10"/>
        <v>0.9460395107166012</v>
      </c>
      <c r="Z9">
        <f t="shared" si="11"/>
        <v>1.5128966973059876</v>
      </c>
      <c r="AB9">
        <f t="shared" si="12"/>
        <v>0.37729786479135369</v>
      </c>
      <c r="AC9">
        <f t="shared" si="13"/>
        <v>0.60337088153016327</v>
      </c>
      <c r="AD9">
        <f t="shared" si="14"/>
        <v>0.44165621624268331</v>
      </c>
      <c r="AE9">
        <f t="shared" si="15"/>
        <v>0.70629209808804372</v>
      </c>
      <c r="AF9">
        <f t="shared" si="16"/>
        <v>0.51699262452405481</v>
      </c>
      <c r="AG9">
        <f t="shared" si="17"/>
        <v>0.82676931070408799</v>
      </c>
    </row>
    <row r="10" spans="1:33" x14ac:dyDescent="0.25">
      <c r="A10">
        <v>0.4</v>
      </c>
      <c r="B10">
        <v>0.97470000000000001</v>
      </c>
      <c r="C10">
        <v>0.36749999999999999</v>
      </c>
      <c r="D10">
        <v>0.1009</v>
      </c>
      <c r="E10">
        <v>4.87E-2</v>
      </c>
      <c r="F10">
        <v>-0.88859999999999995</v>
      </c>
      <c r="G10">
        <v>0.15890000000000001</v>
      </c>
      <c r="H10">
        <v>-5.5199999999999999E-2</v>
      </c>
      <c r="I10">
        <v>5.0099999999999999E-2</v>
      </c>
      <c r="J10">
        <v>-0.26390000000000002</v>
      </c>
      <c r="K10">
        <v>4.7500000000000001E-2</v>
      </c>
      <c r="L10">
        <v>0.36130000000000001</v>
      </c>
      <c r="N10">
        <f t="shared" si="0"/>
        <v>1.256811722287698</v>
      </c>
      <c r="O10">
        <f t="shared" si="1"/>
        <v>2.032217667708152</v>
      </c>
      <c r="P10">
        <f t="shared" si="2"/>
        <v>1.5855145167354361</v>
      </c>
      <c r="Q10">
        <f t="shared" si="3"/>
        <v>2.5637178235833877</v>
      </c>
      <c r="R10">
        <f t="shared" si="4"/>
        <v>2.0001852610055102</v>
      </c>
      <c r="S10">
        <f t="shared" si="5"/>
        <v>3.2342249471590776</v>
      </c>
      <c r="U10">
        <f t="shared" si="6"/>
        <v>0.48861484907807717</v>
      </c>
      <c r="V10">
        <f t="shared" si="7"/>
        <v>0.79007198245539501</v>
      </c>
      <c r="W10">
        <f t="shared" si="8"/>
        <v>0.61640572137220007</v>
      </c>
      <c r="X10">
        <f t="shared" si="9"/>
        <v>0.99670505552638677</v>
      </c>
      <c r="Y10">
        <f t="shared" si="10"/>
        <v>0.77761863778247164</v>
      </c>
      <c r="Z10">
        <f t="shared" si="11"/>
        <v>1.2573803270741131</v>
      </c>
      <c r="AB10">
        <f t="shared" si="12"/>
        <v>0.27152297810012982</v>
      </c>
      <c r="AC10">
        <f t="shared" si="13"/>
        <v>0.43904252601926785</v>
      </c>
      <c r="AD10">
        <f t="shared" si="14"/>
        <v>0.34253628906434302</v>
      </c>
      <c r="AE10">
        <f t="shared" si="15"/>
        <v>0.5538684005911888</v>
      </c>
      <c r="AF10">
        <f t="shared" si="16"/>
        <v>0.43212220986579952</v>
      </c>
      <c r="AG10">
        <f t="shared" si="17"/>
        <v>0.69872549239109183</v>
      </c>
    </row>
    <row r="11" spans="1:33" x14ac:dyDescent="0.25">
      <c r="A11">
        <v>0.5</v>
      </c>
      <c r="B11">
        <v>0.52949999999999997</v>
      </c>
      <c r="C11">
        <v>0.3876</v>
      </c>
      <c r="D11">
        <v>0.15129999999999999</v>
      </c>
      <c r="E11">
        <v>5.1400000000000001E-2</v>
      </c>
      <c r="F11">
        <v>-0.86009999999999998</v>
      </c>
      <c r="G11">
        <v>0.1676</v>
      </c>
      <c r="H11">
        <v>-6.93E-2</v>
      </c>
      <c r="I11">
        <v>5.2900000000000003E-2</v>
      </c>
      <c r="J11">
        <v>-0.25330000000000003</v>
      </c>
      <c r="K11">
        <v>5.0099999999999999E-2</v>
      </c>
      <c r="L11">
        <v>0.3654</v>
      </c>
      <c r="N11">
        <f t="shared" si="0"/>
        <v>0.89632304102570892</v>
      </c>
      <c r="O11">
        <f t="shared" si="1"/>
        <v>1.3691926546876045</v>
      </c>
      <c r="P11">
        <f t="shared" si="2"/>
        <v>1.2698854892292017</v>
      </c>
      <c r="Q11">
        <f t="shared" si="3"/>
        <v>1.9398339711955781</v>
      </c>
      <c r="R11">
        <f t="shared" si="4"/>
        <v>1.7991383485015588</v>
      </c>
      <c r="S11">
        <f t="shared" si="5"/>
        <v>2.748302675245482</v>
      </c>
      <c r="U11">
        <f t="shared" si="6"/>
        <v>0.35918701977091322</v>
      </c>
      <c r="V11">
        <f t="shared" si="7"/>
        <v>0.54868189996173466</v>
      </c>
      <c r="W11">
        <f t="shared" si="8"/>
        <v>0.50888615314919949</v>
      </c>
      <c r="X11">
        <f t="shared" si="9"/>
        <v>0.77735721505805888</v>
      </c>
      <c r="Y11">
        <f t="shared" si="10"/>
        <v>0.72097571073742162</v>
      </c>
      <c r="Z11">
        <f t="shared" si="11"/>
        <v>1.101338024536556</v>
      </c>
      <c r="AB11">
        <f t="shared" si="12"/>
        <v>0.20339688181278229</v>
      </c>
      <c r="AC11">
        <f t="shared" si="13"/>
        <v>0.31070217300866698</v>
      </c>
      <c r="AD11">
        <f t="shared" si="14"/>
        <v>0.28816703012894057</v>
      </c>
      <c r="AE11">
        <f t="shared" si="15"/>
        <v>0.44019417432823776</v>
      </c>
      <c r="AF11">
        <f t="shared" si="16"/>
        <v>0.40826701232208962</v>
      </c>
      <c r="AG11">
        <f t="shared" si="17"/>
        <v>0.62365483072148897</v>
      </c>
    </row>
    <row r="12" spans="1:33" x14ac:dyDescent="0.25">
      <c r="A12">
        <v>0.75</v>
      </c>
      <c r="B12">
        <v>-0.57899999999999996</v>
      </c>
      <c r="C12">
        <v>0.40789999999999998</v>
      </c>
      <c r="D12">
        <v>0.31469999999999998</v>
      </c>
      <c r="E12">
        <v>5.4100000000000002E-2</v>
      </c>
      <c r="F12">
        <v>-0.90639999999999998</v>
      </c>
      <c r="G12">
        <v>0.1764</v>
      </c>
      <c r="H12">
        <v>-1.11E-2</v>
      </c>
      <c r="I12">
        <v>5.5599999999999997E-2</v>
      </c>
      <c r="J12">
        <v>-0.2394</v>
      </c>
      <c r="K12">
        <v>5.2699999999999997E-2</v>
      </c>
      <c r="L12">
        <v>0.377</v>
      </c>
      <c r="N12">
        <f t="shared" si="0"/>
        <v>0.41372756848107739</v>
      </c>
      <c r="O12">
        <f t="shared" si="1"/>
        <v>0.6998652991919504</v>
      </c>
      <c r="P12">
        <f t="shared" si="2"/>
        <v>0.85391464273594475</v>
      </c>
      <c r="Q12">
        <f t="shared" si="3"/>
        <v>1.4444897378167172</v>
      </c>
      <c r="R12">
        <f t="shared" si="4"/>
        <v>1.7624404865159613</v>
      </c>
      <c r="S12">
        <f t="shared" si="5"/>
        <v>2.9813602775661177</v>
      </c>
      <c r="U12">
        <f t="shared" si="6"/>
        <v>0.15783085137434291</v>
      </c>
      <c r="V12">
        <f t="shared" si="7"/>
        <v>0.26698809659786277</v>
      </c>
      <c r="W12">
        <f t="shared" si="8"/>
        <v>0.3257556066636545</v>
      </c>
      <c r="X12">
        <f t="shared" si="9"/>
        <v>0.5510511324109193</v>
      </c>
      <c r="Y12">
        <f t="shared" si="10"/>
        <v>0.67234456602605597</v>
      </c>
      <c r="Z12">
        <f t="shared" si="11"/>
        <v>1.1373441527946651</v>
      </c>
      <c r="AB12">
        <f t="shared" si="12"/>
        <v>8.6680335754322782E-2</v>
      </c>
      <c r="AC12">
        <f t="shared" si="13"/>
        <v>0.14662924044311645</v>
      </c>
      <c r="AD12">
        <f t="shared" si="14"/>
        <v>0.17890422001518036</v>
      </c>
      <c r="AE12">
        <f t="shared" si="15"/>
        <v>0.30263599771054034</v>
      </c>
      <c r="AF12">
        <f t="shared" si="16"/>
        <v>0.36925006878095606</v>
      </c>
      <c r="AG12">
        <f t="shared" si="17"/>
        <v>0.62462675816550428</v>
      </c>
    </row>
    <row r="13" spans="1:33" x14ac:dyDescent="0.25">
      <c r="A13">
        <v>1</v>
      </c>
      <c r="B13">
        <v>-1.6120000000000001</v>
      </c>
      <c r="C13">
        <v>0.39219999999999999</v>
      </c>
      <c r="D13">
        <v>0.46729999999999999</v>
      </c>
      <c r="E13">
        <v>5.1999999999999998E-2</v>
      </c>
      <c r="F13">
        <v>-0.92779999999999996</v>
      </c>
      <c r="G13">
        <v>0.1696</v>
      </c>
      <c r="H13">
        <v>-2.0299999999999999E-2</v>
      </c>
      <c r="I13">
        <v>5.3499999999999999E-2</v>
      </c>
      <c r="J13">
        <v>-0.23549999999999999</v>
      </c>
      <c r="K13">
        <v>5.0700000000000002E-2</v>
      </c>
      <c r="L13">
        <v>0.39489999999999997</v>
      </c>
      <c r="N13">
        <f t="shared" si="0"/>
        <v>0.21073530923313158</v>
      </c>
      <c r="O13">
        <f t="shared" si="1"/>
        <v>0.34588944448387432</v>
      </c>
      <c r="P13">
        <f t="shared" si="2"/>
        <v>0.61806949421985202</v>
      </c>
      <c r="Q13">
        <f t="shared" si="3"/>
        <v>1.0144655624446393</v>
      </c>
      <c r="R13">
        <f t="shared" si="4"/>
        <v>1.8127474749026298</v>
      </c>
      <c r="S13">
        <f t="shared" si="5"/>
        <v>2.975344850207184</v>
      </c>
      <c r="U13">
        <f t="shared" si="6"/>
        <v>7.8583881759553387E-2</v>
      </c>
      <c r="V13">
        <f t="shared" si="7"/>
        <v>0.12898329808190004</v>
      </c>
      <c r="W13">
        <f t="shared" si="8"/>
        <v>0.23048012328692208</v>
      </c>
      <c r="X13">
        <f t="shared" si="9"/>
        <v>0.37829750552194019</v>
      </c>
      <c r="Y13">
        <f t="shared" si="10"/>
        <v>0.67597942530876542</v>
      </c>
      <c r="Z13">
        <f t="shared" si="11"/>
        <v>1.1095157653144607</v>
      </c>
      <c r="AB13">
        <f t="shared" si="12"/>
        <v>4.2551726645621318E-2</v>
      </c>
      <c r="AC13">
        <f t="shared" si="13"/>
        <v>6.9842083630139259E-2</v>
      </c>
      <c r="AD13">
        <f t="shared" si="14"/>
        <v>0.12480074773300366</v>
      </c>
      <c r="AE13">
        <f t="shared" si="15"/>
        <v>0.20484114153260308</v>
      </c>
      <c r="AF13">
        <f t="shared" si="16"/>
        <v>0.36603042608423897</v>
      </c>
      <c r="AG13">
        <f t="shared" si="17"/>
        <v>0.6007823805284187</v>
      </c>
    </row>
    <row r="14" spans="1:33" x14ac:dyDescent="0.25">
      <c r="A14">
        <v>1.25</v>
      </c>
      <c r="B14">
        <v>-1.716</v>
      </c>
      <c r="C14">
        <v>0.42499999999999999</v>
      </c>
      <c r="D14">
        <v>0.4763</v>
      </c>
      <c r="E14">
        <v>5.6300000000000003E-2</v>
      </c>
      <c r="F14">
        <v>-0.94820000000000004</v>
      </c>
      <c r="G14">
        <v>0.18379999999999999</v>
      </c>
      <c r="H14">
        <v>-0.02</v>
      </c>
      <c r="I14">
        <v>5.8000000000000003E-2</v>
      </c>
      <c r="J14">
        <v>-0.29210000000000003</v>
      </c>
      <c r="K14">
        <v>5.4899999999999997E-2</v>
      </c>
      <c r="L14">
        <v>0.41899999999999998</v>
      </c>
      <c r="N14">
        <f t="shared" si="0"/>
        <v>0.15223555629734556</v>
      </c>
      <c r="O14">
        <f t="shared" si="1"/>
        <v>0.28484991786091074</v>
      </c>
      <c r="P14">
        <f t="shared" si="2"/>
        <v>0.45584384858541249</v>
      </c>
      <c r="Q14">
        <f t="shared" si="3"/>
        <v>0.85293531935036038</v>
      </c>
      <c r="R14">
        <f t="shared" si="4"/>
        <v>1.3649479750137938</v>
      </c>
      <c r="S14">
        <f t="shared" si="5"/>
        <v>2.5539718054281848</v>
      </c>
      <c r="U14">
        <f t="shared" si="6"/>
        <v>5.5551109738190982E-2</v>
      </c>
      <c r="V14">
        <f t="shared" si="7"/>
        <v>0.10394239973150118</v>
      </c>
      <c r="W14">
        <f t="shared" si="8"/>
        <v>0.16633848407127413</v>
      </c>
      <c r="X14">
        <f t="shared" si="9"/>
        <v>0.31123808837579042</v>
      </c>
      <c r="Y14">
        <f t="shared" si="10"/>
        <v>0.49807270122108099</v>
      </c>
      <c r="Z14">
        <f t="shared" si="11"/>
        <v>0.93195027155466637</v>
      </c>
      <c r="AB14">
        <f t="shared" si="12"/>
        <v>2.9676906031871904E-2</v>
      </c>
      <c r="AC14">
        <f t="shared" si="13"/>
        <v>5.5528842611731417E-2</v>
      </c>
      <c r="AD14">
        <f t="shared" si="14"/>
        <v>8.8862519300374559E-2</v>
      </c>
      <c r="AE14">
        <f t="shared" si="15"/>
        <v>0.16627180889453388</v>
      </c>
      <c r="AF14">
        <f t="shared" si="16"/>
        <v>0.26608391481001537</v>
      </c>
      <c r="AG14">
        <f t="shared" si="17"/>
        <v>0.49787305358350142</v>
      </c>
    </row>
    <row r="15" spans="1:33" x14ac:dyDescent="0.25">
      <c r="A15">
        <v>1.5</v>
      </c>
      <c r="B15">
        <v>-2.1379999999999999</v>
      </c>
      <c r="C15">
        <v>0.4284</v>
      </c>
      <c r="D15">
        <v>0.5222</v>
      </c>
      <c r="E15">
        <v>5.6800000000000003E-2</v>
      </c>
      <c r="F15">
        <v>-0.93330000000000002</v>
      </c>
      <c r="G15">
        <v>0.1852</v>
      </c>
      <c r="H15">
        <v>2.8400000000000002E-2</v>
      </c>
      <c r="I15">
        <v>5.8400000000000001E-2</v>
      </c>
      <c r="J15">
        <v>-0.31969999999999998</v>
      </c>
      <c r="K15">
        <v>5.5399999999999998E-2</v>
      </c>
      <c r="L15">
        <v>0.42509999999999998</v>
      </c>
      <c r="N15">
        <f t="shared" si="0"/>
        <v>9.574798202712613E-2</v>
      </c>
      <c r="O15">
        <f t="shared" si="1"/>
        <v>0.21341730411410348</v>
      </c>
      <c r="P15">
        <f t="shared" si="2"/>
        <v>0.31866152456966651</v>
      </c>
      <c r="Q15">
        <f t="shared" si="3"/>
        <v>0.71028007127378634</v>
      </c>
      <c r="R15">
        <f t="shared" si="4"/>
        <v>1.0605462913285799</v>
      </c>
      <c r="S15">
        <f t="shared" si="5"/>
        <v>2.3639028791168935</v>
      </c>
      <c r="U15">
        <f t="shared" si="6"/>
        <v>3.5496556111120396E-2</v>
      </c>
      <c r="V15">
        <f t="shared" si="7"/>
        <v>7.9119989269581636E-2</v>
      </c>
      <c r="W15">
        <f t="shared" si="8"/>
        <v>0.11813707660321994</v>
      </c>
      <c r="X15">
        <f t="shared" si="9"/>
        <v>0.26332143895667309</v>
      </c>
      <c r="Y15">
        <f t="shared" si="10"/>
        <v>0.39317529353172392</v>
      </c>
      <c r="Z15">
        <f t="shared" si="11"/>
        <v>0.87636741175432131</v>
      </c>
      <c r="AB15">
        <f t="shared" si="12"/>
        <v>1.9150962826251769E-2</v>
      </c>
      <c r="AC15">
        <f t="shared" si="13"/>
        <v>4.2686506504232578E-2</v>
      </c>
      <c r="AD15">
        <f t="shared" si="14"/>
        <v>6.3736852537126701E-2</v>
      </c>
      <c r="AE15">
        <f t="shared" si="15"/>
        <v>0.14206615067185469</v>
      </c>
      <c r="AF15">
        <f t="shared" si="16"/>
        <v>0.21212439333706998</v>
      </c>
      <c r="AG15">
        <f t="shared" si="17"/>
        <v>0.47281431111531441</v>
      </c>
    </row>
    <row r="16" spans="1:33" x14ac:dyDescent="0.25">
      <c r="A16">
        <v>2</v>
      </c>
      <c r="B16">
        <v>-2.69</v>
      </c>
      <c r="C16">
        <v>0.40839999999999999</v>
      </c>
      <c r="D16">
        <v>0.57069999999999999</v>
      </c>
      <c r="E16">
        <v>5.4100000000000002E-2</v>
      </c>
      <c r="F16">
        <v>-0.90820000000000001</v>
      </c>
      <c r="G16">
        <v>0.17660000000000001</v>
      </c>
      <c r="H16">
        <v>0.04</v>
      </c>
      <c r="I16">
        <v>5.57E-2</v>
      </c>
      <c r="J16">
        <v>-0.27700000000000002</v>
      </c>
      <c r="K16">
        <v>5.28E-2</v>
      </c>
      <c r="L16">
        <v>0.40770000000000001</v>
      </c>
      <c r="N16">
        <f t="shared" si="0"/>
        <v>5.5699816674788107E-2</v>
      </c>
      <c r="O16">
        <f t="shared" si="1"/>
        <v>0.11557230253827826</v>
      </c>
      <c r="P16">
        <f t="shared" si="2"/>
        <v>0.2072782654776929</v>
      </c>
      <c r="Q16">
        <f t="shared" si="3"/>
        <v>0.43008447491427249</v>
      </c>
      <c r="R16">
        <f t="shared" si="4"/>
        <v>0.77135405292793768</v>
      </c>
      <c r="S16">
        <f t="shared" si="5"/>
        <v>1.6004929511638082</v>
      </c>
      <c r="U16">
        <f t="shared" si="6"/>
        <v>2.120801731735035E-2</v>
      </c>
      <c r="V16">
        <f t="shared" si="7"/>
        <v>4.4004801810188066E-2</v>
      </c>
      <c r="W16">
        <f t="shared" si="8"/>
        <v>7.8922361081145809E-2</v>
      </c>
      <c r="X16">
        <f t="shared" si="9"/>
        <v>0.16375707383672683</v>
      </c>
      <c r="Y16">
        <f t="shared" si="10"/>
        <v>0.293697377997094</v>
      </c>
      <c r="Z16">
        <f t="shared" si="11"/>
        <v>0.60939665964723466</v>
      </c>
      <c r="AB16">
        <f t="shared" si="12"/>
        <v>1.1633540012449865E-2</v>
      </c>
      <c r="AC16">
        <f t="shared" si="13"/>
        <v>2.4138589427684806E-2</v>
      </c>
      <c r="AD16">
        <f t="shared" si="14"/>
        <v>4.3292422472863017E-2</v>
      </c>
      <c r="AE16">
        <f t="shared" si="15"/>
        <v>8.9828032592312229E-2</v>
      </c>
      <c r="AF16">
        <f t="shared" si="16"/>
        <v>0.16110606415270895</v>
      </c>
      <c r="AG16">
        <f t="shared" si="17"/>
        <v>0.33428115025441374</v>
      </c>
    </row>
    <row r="17" spans="1:33" x14ac:dyDescent="0.25">
      <c r="A17">
        <v>2.5</v>
      </c>
      <c r="B17">
        <v>-2.9420000000000002</v>
      </c>
      <c r="C17">
        <v>0.39439999999999997</v>
      </c>
      <c r="D17">
        <v>0.56710000000000005</v>
      </c>
      <c r="E17">
        <v>5.2299999999999999E-2</v>
      </c>
      <c r="F17">
        <v>-0.82699999999999996</v>
      </c>
      <c r="G17">
        <v>0.1706</v>
      </c>
      <c r="H17">
        <v>5.4000000000000003E-3</v>
      </c>
      <c r="I17">
        <v>5.3800000000000001E-2</v>
      </c>
      <c r="J17">
        <v>-0.27100000000000002</v>
      </c>
      <c r="K17">
        <v>5.0999999999999997E-2</v>
      </c>
      <c r="L17">
        <v>0.39589999999999997</v>
      </c>
      <c r="N17">
        <f t="shared" si="0"/>
        <v>3.8356257913979445E-2</v>
      </c>
      <c r="O17">
        <f t="shared" si="1"/>
        <v>7.2483011711837741E-2</v>
      </c>
      <c r="P17">
        <f t="shared" si="2"/>
        <v>0.14155859067008283</v>
      </c>
      <c r="Q17">
        <f t="shared" si="3"/>
        <v>0.26750766481083776</v>
      </c>
      <c r="R17">
        <f t="shared" si="4"/>
        <v>0.52243977077848947</v>
      </c>
      <c r="S17">
        <f t="shared" si="5"/>
        <v>0.98727065891027865</v>
      </c>
      <c r="U17">
        <f t="shared" si="6"/>
        <v>1.5921205557011927E-2</v>
      </c>
      <c r="V17">
        <f t="shared" si="7"/>
        <v>3.0086796565075628E-2</v>
      </c>
      <c r="W17">
        <f t="shared" si="8"/>
        <v>5.8759210178266102E-2</v>
      </c>
      <c r="X17">
        <f t="shared" si="9"/>
        <v>0.11103910420774729</v>
      </c>
      <c r="Y17">
        <f t="shared" si="10"/>
        <v>0.21685825036365095</v>
      </c>
      <c r="Z17">
        <f t="shared" si="11"/>
        <v>0.40980377012191083</v>
      </c>
      <c r="AB17">
        <f t="shared" si="12"/>
        <v>9.2151883993608665E-3</v>
      </c>
      <c r="AC17">
        <f t="shared" si="13"/>
        <v>1.7414227690710767E-2</v>
      </c>
      <c r="AD17">
        <f t="shared" si="14"/>
        <v>3.4009811006547187E-2</v>
      </c>
      <c r="AE17">
        <f t="shared" si="15"/>
        <v>6.4269396014424468E-2</v>
      </c>
      <c r="AF17">
        <f t="shared" si="16"/>
        <v>0.12551748207136806</v>
      </c>
      <c r="AG17">
        <f t="shared" si="17"/>
        <v>0.23719428374433549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0" sqref="M20"/>
    </sheetView>
  </sheetViews>
  <sheetFormatPr defaultRowHeight="15" x14ac:dyDescent="0.25"/>
  <cols>
    <col min="14" max="14" width="13.28515625" customWidth="1"/>
    <col min="15" max="15" width="16.140625" customWidth="1"/>
    <col min="16" max="16" width="13.140625" customWidth="1"/>
    <col min="17" max="17" width="15.5703125" customWidth="1"/>
    <col min="18" max="18" width="14.140625" customWidth="1"/>
    <col min="19" max="19" width="14.7109375" customWidth="1"/>
    <col min="21" max="21" width="13.42578125" customWidth="1"/>
    <col min="22" max="22" width="14.7109375" customWidth="1"/>
    <col min="23" max="23" width="13.5703125" customWidth="1"/>
    <col min="24" max="24" width="16.42578125" customWidth="1"/>
    <col min="25" max="25" width="15.42578125" customWidth="1"/>
    <col min="26" max="26" width="15.140625" customWidth="1"/>
    <col min="28" max="28" width="12.85546875" customWidth="1"/>
    <col min="29" max="29" width="15.7109375" customWidth="1"/>
    <col min="30" max="30" width="14.7109375" customWidth="1"/>
    <col min="31" max="31" width="16" customWidth="1"/>
    <col min="32" max="32" width="14" customWidth="1"/>
    <col min="33" max="33" width="15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soil-strike soil reverse</vt:lpstr>
      <vt:lpstr>Rock-reverse Soil-reverse </vt:lpstr>
      <vt:lpstr>Soil-strike Rock Strike</vt:lpstr>
      <vt:lpstr>Rock-Strike Rock reverse </vt:lpstr>
      <vt:lpstr>Rock-strike Soil-reverse</vt:lpstr>
      <vt:lpstr>Soil-strike Rock-Reverse</vt:lpstr>
      <vt:lpstr>Sheet7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Chhavi</dc:creator>
  <cp:lastModifiedBy>Chhavi</cp:lastModifiedBy>
  <dcterms:created xsi:type="dcterms:W3CDTF">2015-07-23T19:27:34Z</dcterms:created>
  <dcterms:modified xsi:type="dcterms:W3CDTF">2015-12-19T12:19:25Z</dcterms:modified>
</cp:coreProperties>
</file>