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ison_mccabe\Documents\Finance Projects\Bodie\Investments\12e\Supps\ASR\"/>
    </mc:Choice>
  </mc:AlternateContent>
  <xr:revisionPtr revIDLastSave="0" documentId="13_ncr:1_{9FDE83FD-EC01-40E4-B1F1-80EAD0E4553F}" xr6:coauthVersionLast="41" xr6:coauthVersionMax="41" xr10:uidLastSave="{00000000-0000-0000-0000-000000000000}"/>
  <bookViews>
    <workbookView xWindow="-120" yWindow="-120" windowWidth="29040" windowHeight="17640" activeTab="1" xr2:uid="{00000000-000D-0000-FFFF-FFFF00000000}"/>
  </bookViews>
  <sheets>
    <sheet name="Table 5.2" sheetId="14" r:id="rId1"/>
    <sheet name="Spreadsheet 5.1" sheetId="15" r:id="rId2"/>
    <sheet name="Spreadsheet 5.2" sheetId="16" r:id="rId3"/>
  </sheets>
  <definedNames>
    <definedName name="d">#REF!</definedName>
    <definedName name="d_2">#REF!</definedName>
    <definedName name="d_3">#REF!</definedName>
    <definedName name="r_">#REF!</definedName>
    <definedName name="S">#REF!</definedName>
    <definedName name="u">#REF!</definedName>
    <definedName name="u_2">#REF!</definedName>
    <definedName name="u_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6" l="1"/>
  <c r="D11" i="16"/>
  <c r="C8" i="16"/>
  <c r="C7" i="16"/>
  <c r="D4" i="16" s="1"/>
  <c r="E6" i="16"/>
  <c r="E5" i="16"/>
  <c r="E4" i="16"/>
  <c r="E3" i="16"/>
  <c r="E2" i="16"/>
  <c r="F2" i="16" s="1"/>
  <c r="F3" i="16" s="1"/>
  <c r="F4" i="16" s="1"/>
  <c r="F5" i="16" s="1"/>
  <c r="F6" i="16" s="1"/>
  <c r="F14" i="16" s="1"/>
  <c r="E10" i="15"/>
  <c r="H10" i="15" s="1"/>
  <c r="H9" i="15"/>
  <c r="E9" i="15"/>
  <c r="H8" i="15"/>
  <c r="E8" i="15"/>
  <c r="E7" i="15"/>
  <c r="E12" i="15" s="1"/>
  <c r="D3" i="16" l="1"/>
  <c r="D2" i="16"/>
  <c r="D6" i="16"/>
  <c r="D5" i="16"/>
  <c r="F9" i="15"/>
  <c r="G8" i="15"/>
  <c r="F10" i="15"/>
  <c r="G9" i="15"/>
  <c r="F8" i="15"/>
  <c r="F7" i="15"/>
  <c r="G10" i="15"/>
  <c r="G7" i="15"/>
  <c r="E13" i="15" s="1"/>
  <c r="F14" i="15" s="1"/>
  <c r="H7" i="15"/>
  <c r="D9" i="16" l="1"/>
  <c r="G15" i="15"/>
  <c r="I7" i="15" s="1"/>
  <c r="D10" i="16" l="1"/>
  <c r="D12" i="16"/>
  <c r="I8" i="15"/>
  <c r="H16" i="15" s="1"/>
  <c r="I9" i="15"/>
  <c r="I10" i="15"/>
</calcChain>
</file>

<file path=xl/sharedStrings.xml><?xml version="1.0" encoding="utf-8"?>
<sst xmlns="http://schemas.openxmlformats.org/spreadsheetml/2006/main" count="76" uniqueCount="68">
  <si>
    <t>Year</t>
  </si>
  <si>
    <t>Implicit Probability</t>
  </si>
  <si>
    <t>HPR (decimal)</t>
  </si>
  <si>
    <t>Arithmetic average</t>
  </si>
  <si>
    <t>Expected HPR</t>
  </si>
  <si>
    <t>SUMPRODUCT(B2:B6,C2:C6)</t>
  </si>
  <si>
    <t>Standard deviation</t>
  </si>
  <si>
    <t>SUMPRODUCT(B2:B6,D2:D6)</t>
  </si>
  <si>
    <t>Variance</t>
  </si>
  <si>
    <t>SQRT(D9)</t>
  </si>
  <si>
    <t>STDEV.P(C2:C6)</t>
  </si>
  <si>
    <t>Std dev (df = 4)</t>
  </si>
  <si>
    <t>STDEV.S(C2:C6)</t>
  </si>
  <si>
    <t>SQRT(D9*5/4)</t>
  </si>
  <si>
    <t>Geometric avg return</t>
  </si>
  <si>
    <t>F6^(1/5)-1</t>
  </si>
  <si>
    <t>* The wealth index is the cumulative value of $1 invested at the beginning of the sample period.</t>
  </si>
  <si>
    <t>Probability</t>
  </si>
  <si>
    <t>=AVERAGE(C2:C6)</t>
  </si>
  <si>
    <t>Compounding</t>
  </si>
  <si>
    <t>EAR =  0.058</t>
  </si>
  <si>
    <r>
      <t>APR= (1+ APR/n)</t>
    </r>
    <r>
      <rPr>
        <vertAlign val="superscript"/>
        <sz val="11"/>
        <rFont val="Palatino"/>
      </rPr>
      <t xml:space="preserve">n </t>
    </r>
    <r>
      <rPr>
        <sz val="11"/>
        <rFont val="Palatino"/>
      </rPr>
      <t>- 1= 0.058</t>
    </r>
  </si>
  <si>
    <t>Period</t>
  </si>
  <si>
    <t>T</t>
  </si>
  <si>
    <r>
      <t>r</t>
    </r>
    <r>
      <rPr>
        <vertAlign val="subscript"/>
        <sz val="14"/>
        <rFont val="Palatino"/>
      </rPr>
      <t>f</t>
    </r>
    <r>
      <rPr>
        <sz val="10"/>
        <rFont val="Palatino"/>
      </rPr>
      <t>(T)</t>
    </r>
  </si>
  <si>
    <r>
      <t>APR=n[(1+EAR)</t>
    </r>
    <r>
      <rPr>
        <vertAlign val="superscript"/>
        <sz val="11"/>
        <rFont val="Palatino"/>
      </rPr>
      <t xml:space="preserve">1/n </t>
    </r>
    <r>
      <rPr>
        <sz val="11"/>
        <rFont val="Palatino"/>
      </rPr>
      <t>- 1]</t>
    </r>
  </si>
  <si>
    <t>EAR=</t>
  </si>
  <si>
    <t>One year</t>
  </si>
  <si>
    <t>Six months</t>
  </si>
  <si>
    <t>Quarter</t>
  </si>
  <si>
    <t>One month</t>
  </si>
  <si>
    <t>One week</t>
  </si>
  <si>
    <t>One day</t>
  </si>
  <si>
    <t>Continuous</t>
  </si>
  <si>
    <r>
      <t>r</t>
    </r>
    <r>
      <rPr>
        <b/>
        <vertAlign val="subscript"/>
        <sz val="11"/>
        <rFont val="Palatino"/>
      </rPr>
      <t>cc</t>
    </r>
    <r>
      <rPr>
        <b/>
        <sz val="11"/>
        <rFont val="Palatino"/>
      </rPr>
      <t>=ln(1+EAR)</t>
    </r>
  </si>
  <si>
    <r>
      <t>EAR=exp(r</t>
    </r>
    <r>
      <rPr>
        <b/>
        <vertAlign val="subscript"/>
        <sz val="11"/>
        <rFont val="Palatino"/>
      </rPr>
      <t>cc</t>
    </r>
    <r>
      <rPr>
        <b/>
        <sz val="11"/>
        <rFont val="Palatino"/>
      </rPr>
      <t>)-1</t>
    </r>
  </si>
  <si>
    <t>Rates of return expressed as decimals</t>
  </si>
  <si>
    <t xml:space="preserve">              Purchase Price =</t>
  </si>
  <si>
    <t xml:space="preserve">T-bill Rate = </t>
  </si>
  <si>
    <t>Squared</t>
  </si>
  <si>
    <t>State of the</t>
  </si>
  <si>
    <t>Year-end</t>
  </si>
  <si>
    <t>Cash</t>
  </si>
  <si>
    <t>Deviations</t>
  </si>
  <si>
    <t>Excess</t>
  </si>
  <si>
    <t>Economy</t>
  </si>
  <si>
    <t>Price</t>
  </si>
  <si>
    <t>Dividends</t>
  </si>
  <si>
    <t>HPR</t>
  </si>
  <si>
    <t>from Mean</t>
  </si>
  <si>
    <t>Returns</t>
  </si>
  <si>
    <t>Boom</t>
  </si>
  <si>
    <t>Normal Growth</t>
  </si>
  <si>
    <t>Mild Recession</t>
  </si>
  <si>
    <t>Severe Recession</t>
  </si>
  <si>
    <t>Expected Value (mean)</t>
  </si>
  <si>
    <t>SUMPRODUCT(b9:b12,e9:e12) =</t>
  </si>
  <si>
    <t>Variance of HPR</t>
  </si>
  <si>
    <t>SUMPRODUCT(b9:b12,g9:g12)=</t>
  </si>
  <si>
    <t>Standard Deviation of HPR</t>
  </si>
  <si>
    <t>SQRT(E15) =</t>
  </si>
  <si>
    <t>Risk Premium</t>
  </si>
  <si>
    <t>SUMPRODUCT(b9:b12,h9:h12) =</t>
  </si>
  <si>
    <t>Standard Deviation of Excess Return</t>
  </si>
  <si>
    <t>SQRT(SUMPRODUCT(b9:b12,i9:i12)) =</t>
  </si>
  <si>
    <t>Squared Deviation</t>
  </si>
  <si>
    <t>Gross Return = 1 + HPR</t>
  </si>
  <si>
    <r>
      <t>Wealth Index</t>
    </r>
    <r>
      <rPr>
        <vertAlign val="superscript"/>
        <sz val="11"/>
        <color theme="1"/>
        <rFont val="Times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</si>
</sst>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0000"/>
    <numFmt numFmtId="166" formatCode="0.000"/>
  </numFmts>
  <fonts count="18">
    <font>
      <sz val="11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</font>
    <font>
      <sz val="10"/>
      <name val="Palatino"/>
    </font>
    <font>
      <b/>
      <sz val="11"/>
      <name val="Palatino"/>
    </font>
    <font>
      <b/>
      <vertAlign val="subscript"/>
      <sz val="11"/>
      <name val="Palatino"/>
    </font>
    <font>
      <sz val="11"/>
      <name val="Palatino"/>
    </font>
    <font>
      <vertAlign val="subscript"/>
      <sz val="14"/>
      <name val="Palatino"/>
    </font>
    <font>
      <vertAlign val="superscript"/>
      <sz val="11"/>
      <name val="Palatino"/>
    </font>
    <font>
      <b/>
      <sz val="10"/>
      <color indexed="28"/>
      <name val="Arial"/>
      <family val="2"/>
    </font>
    <font>
      <sz val="9"/>
      <name val="Palatino"/>
    </font>
    <font>
      <sz val="10"/>
      <name val="Times"/>
      <family val="1"/>
    </font>
    <font>
      <sz val="11"/>
      <color theme="1"/>
      <name val="Times"/>
      <family val="1"/>
    </font>
    <font>
      <vertAlign val="superscript"/>
      <sz val="11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164" fontId="13" fillId="2" borderId="1" applyFont="0" applyFill="0" applyBorder="0" applyAlignment="0">
      <alignment horizontal="center"/>
    </xf>
    <xf numFmtId="9" fontId="7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</cellStyleXfs>
  <cellXfs count="106">
    <xf numFmtId="0" fontId="0" fillId="0" borderId="0" xfId="0"/>
    <xf numFmtId="165" fontId="7" fillId="0" borderId="9" xfId="4" applyNumberFormat="1" applyFill="1" applyBorder="1" applyAlignment="1">
      <alignment horizontal="center"/>
    </xf>
    <xf numFmtId="0" fontId="7" fillId="0" borderId="8" xfId="4" applyBorder="1"/>
    <xf numFmtId="0" fontId="7" fillId="0" borderId="2" xfId="4" applyBorder="1"/>
    <xf numFmtId="0" fontId="7" fillId="0" borderId="9" xfId="4" applyBorder="1"/>
    <xf numFmtId="0" fontId="8" fillId="0" borderId="7" xfId="4" applyFont="1" applyBorder="1" applyAlignment="1">
      <alignment horizontal="center"/>
    </xf>
    <xf numFmtId="0" fontId="7" fillId="0" borderId="5" xfId="4" applyBorder="1"/>
    <xf numFmtId="0" fontId="7" fillId="0" borderId="6" xfId="4" applyBorder="1"/>
    <xf numFmtId="0" fontId="7" fillId="0" borderId="7" xfId="4" applyBorder="1"/>
    <xf numFmtId="0" fontId="8" fillId="0" borderId="5" xfId="4" applyFont="1" applyBorder="1" applyAlignment="1">
      <alignment horizontal="center"/>
    </xf>
    <xf numFmtId="165" fontId="7" fillId="0" borderId="9" xfId="4" applyNumberFormat="1" applyBorder="1" applyAlignment="1">
      <alignment horizontal="center"/>
    </xf>
    <xf numFmtId="164" fontId="7" fillId="0" borderId="10" xfId="4" applyNumberFormat="1" applyBorder="1"/>
    <xf numFmtId="164" fontId="7" fillId="0" borderId="10" xfId="4" applyNumberFormat="1" applyBorder="1" applyAlignment="1">
      <alignment horizontal="center"/>
    </xf>
    <xf numFmtId="165" fontId="7" fillId="0" borderId="4" xfId="4" applyNumberFormat="1" applyBorder="1" applyAlignment="1">
      <alignment horizontal="center"/>
    </xf>
    <xf numFmtId="164" fontId="7" fillId="0" borderId="11" xfId="4" applyNumberFormat="1" applyBorder="1"/>
    <xf numFmtId="164" fontId="7" fillId="0" borderId="11" xfId="4" applyNumberFormat="1" applyBorder="1" applyAlignment="1">
      <alignment horizontal="center"/>
    </xf>
    <xf numFmtId="0" fontId="7" fillId="0" borderId="3" xfId="4" applyBorder="1"/>
    <xf numFmtId="165" fontId="7" fillId="0" borderId="7" xfId="4" applyNumberFormat="1" applyBorder="1" applyAlignment="1">
      <alignment horizontal="center"/>
    </xf>
    <xf numFmtId="164" fontId="7" fillId="0" borderId="12" xfId="4" applyNumberFormat="1" applyBorder="1"/>
    <xf numFmtId="164" fontId="7" fillId="0" borderId="12" xfId="4" applyNumberFormat="1" applyBorder="1" applyAlignment="1">
      <alignment horizontal="center"/>
    </xf>
    <xf numFmtId="0" fontId="7" fillId="0" borderId="13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7" fillId="0" borderId="13" xfId="4" applyFont="1" applyBorder="1"/>
    <xf numFmtId="0" fontId="10" fillId="0" borderId="10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12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7" fillId="0" borderId="0" xfId="7"/>
    <xf numFmtId="0" fontId="10" fillId="0" borderId="0" xfId="7" applyFont="1"/>
    <xf numFmtId="0" fontId="7" fillId="0" borderId="9" xfId="7" applyBorder="1"/>
    <xf numFmtId="0" fontId="7" fillId="0" borderId="2" xfId="7" applyFont="1" applyBorder="1"/>
    <xf numFmtId="0" fontId="14" fillId="0" borderId="2" xfId="7" applyFont="1" applyBorder="1"/>
    <xf numFmtId="0" fontId="10" fillId="0" borderId="8" xfId="7" applyFont="1" applyFill="1" applyBorder="1"/>
    <xf numFmtId="166" fontId="7" fillId="0" borderId="4" xfId="7" applyNumberFormat="1" applyFont="1" applyBorder="1"/>
    <xf numFmtId="2" fontId="7" fillId="0" borderId="0" xfId="6" applyNumberFormat="1" applyFont="1" applyBorder="1"/>
    <xf numFmtId="0" fontId="14" fillId="0" borderId="0" xfId="7" applyFont="1" applyBorder="1"/>
    <xf numFmtId="0" fontId="7" fillId="0" borderId="0" xfId="7" applyFont="1" applyBorder="1"/>
    <xf numFmtId="0" fontId="10" fillId="0" borderId="3" xfId="7" applyFont="1" applyFill="1" applyBorder="1"/>
    <xf numFmtId="166" fontId="7" fillId="0" borderId="0" xfId="6" applyNumberFormat="1" applyFont="1" applyBorder="1"/>
    <xf numFmtId="9" fontId="7" fillId="0" borderId="0" xfId="6" applyFont="1" applyBorder="1"/>
    <xf numFmtId="0" fontId="7" fillId="0" borderId="0" xfId="7" applyFont="1" applyBorder="1" applyAlignment="1"/>
    <xf numFmtId="0" fontId="10" fillId="0" borderId="9" xfId="7" applyFont="1" applyFill="1" applyBorder="1" applyAlignment="1">
      <alignment horizontal="center"/>
    </xf>
    <xf numFmtId="0" fontId="7" fillId="0" borderId="7" xfId="7" applyBorder="1"/>
    <xf numFmtId="0" fontId="7" fillId="0" borderId="6" xfId="7" applyBorder="1"/>
    <xf numFmtId="0" fontId="2" fillId="0" borderId="6" xfId="7" applyFont="1" applyBorder="1"/>
    <xf numFmtId="164" fontId="7" fillId="0" borderId="2" xfId="7" applyNumberFormat="1" applyFont="1" applyFill="1" applyBorder="1"/>
    <xf numFmtId="164" fontId="7" fillId="0" borderId="0" xfId="6" applyNumberFormat="1" applyFont="1" applyBorder="1"/>
    <xf numFmtId="0" fontId="10" fillId="0" borderId="3" xfId="7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6" fontId="7" fillId="0" borderId="0" xfId="7" applyNumberFormat="1" applyFont="1" applyFill="1" applyBorder="1"/>
    <xf numFmtId="0" fontId="7" fillId="0" borderId="0" xfId="7" applyFont="1" applyFill="1" applyBorder="1"/>
    <xf numFmtId="2" fontId="10" fillId="0" borderId="0" xfId="6" applyNumberFormat="1" applyFont="1" applyFill="1" applyBorder="1" applyAlignment="1">
      <alignment horizontal="left"/>
    </xf>
    <xf numFmtId="0" fontId="7" fillId="0" borderId="0" xfId="7" applyFont="1" applyFill="1"/>
    <xf numFmtId="0" fontId="7" fillId="0" borderId="4" xfId="7" applyFont="1" applyFill="1" applyBorder="1"/>
    <xf numFmtId="0" fontId="7" fillId="0" borderId="0" xfId="7" applyFill="1"/>
    <xf numFmtId="0" fontId="7" fillId="0" borderId="3" xfId="7" applyFont="1" applyFill="1" applyBorder="1"/>
    <xf numFmtId="0" fontId="7" fillId="0" borderId="5" xfId="7" applyFont="1" applyFill="1" applyBorder="1"/>
    <xf numFmtId="0" fontId="7" fillId="0" borderId="6" xfId="7" applyFont="1" applyFill="1" applyBorder="1"/>
    <xf numFmtId="0" fontId="10" fillId="0" borderId="6" xfId="7" applyFont="1" applyFill="1" applyBorder="1" applyAlignment="1">
      <alignment horizontal="center"/>
    </xf>
    <xf numFmtId="0" fontId="10" fillId="0" borderId="7" xfId="7" applyFont="1" applyFill="1" applyBorder="1" applyAlignment="1">
      <alignment horizontal="center"/>
    </xf>
    <xf numFmtId="0" fontId="10" fillId="0" borderId="3" xfId="7" applyFont="1" applyFill="1" applyBorder="1" applyAlignment="1">
      <alignment horizontal="center"/>
    </xf>
    <xf numFmtId="0" fontId="10" fillId="0" borderId="0" xfId="7" applyFont="1" applyFill="1" applyBorder="1" applyAlignment="1">
      <alignment horizontal="center"/>
    </xf>
    <xf numFmtId="0" fontId="10" fillId="0" borderId="4" xfId="7" applyFont="1" applyFill="1" applyBorder="1" applyAlignment="1">
      <alignment horizontal="center"/>
    </xf>
    <xf numFmtId="0" fontId="10" fillId="0" borderId="8" xfId="7" applyFont="1" applyFill="1" applyBorder="1" applyAlignment="1">
      <alignment horizontal="center"/>
    </xf>
    <xf numFmtId="0" fontId="10" fillId="0" borderId="2" xfId="7" applyFont="1" applyFill="1" applyBorder="1" applyAlignment="1">
      <alignment horizontal="center"/>
    </xf>
    <xf numFmtId="0" fontId="10" fillId="0" borderId="5" xfId="7" applyFont="1" applyFill="1" applyBorder="1"/>
    <xf numFmtId="2" fontId="7" fillId="0" borderId="6" xfId="7" applyNumberFormat="1" applyFont="1" applyFill="1" applyBorder="1"/>
    <xf numFmtId="164" fontId="7" fillId="0" borderId="6" xfId="6" applyNumberFormat="1" applyFont="1" applyFill="1" applyBorder="1"/>
    <xf numFmtId="164" fontId="7" fillId="0" borderId="5" xfId="6" applyNumberFormat="1" applyFont="1" applyFill="1" applyBorder="1"/>
    <xf numFmtId="164" fontId="7" fillId="0" borderId="7" xfId="7" applyNumberFormat="1" applyFont="1" applyFill="1" applyBorder="1"/>
    <xf numFmtId="2" fontId="7" fillId="0" borderId="0" xfId="7" applyNumberFormat="1" applyFont="1" applyFill="1" applyBorder="1"/>
    <xf numFmtId="164" fontId="7" fillId="0" borderId="0" xfId="6" applyNumberFormat="1" applyFont="1" applyFill="1" applyBorder="1"/>
    <xf numFmtId="164" fontId="7" fillId="0" borderId="3" xfId="6" applyNumberFormat="1" applyFont="1" applyFill="1" applyBorder="1"/>
    <xf numFmtId="164" fontId="7" fillId="0" borderId="4" xfId="7" applyNumberFormat="1" applyFont="1" applyFill="1" applyBorder="1"/>
    <xf numFmtId="0" fontId="7" fillId="0" borderId="2" xfId="7" applyFont="1" applyFill="1" applyBorder="1"/>
    <xf numFmtId="2" fontId="7" fillId="0" borderId="2" xfId="7" applyNumberFormat="1" applyFont="1" applyFill="1" applyBorder="1"/>
    <xf numFmtId="164" fontId="7" fillId="0" borderId="2" xfId="6" applyNumberFormat="1" applyFont="1" applyFill="1" applyBorder="1"/>
    <xf numFmtId="164" fontId="7" fillId="0" borderId="9" xfId="7" applyNumberFormat="1" applyFont="1" applyFill="1" applyBorder="1"/>
    <xf numFmtId="2" fontId="7" fillId="0" borderId="0" xfId="6" applyNumberFormat="1" applyFont="1" applyFill="1" applyBorder="1"/>
    <xf numFmtId="166" fontId="7" fillId="0" borderId="0" xfId="6" applyNumberFormat="1" applyFont="1" applyFill="1" applyBorder="1"/>
    <xf numFmtId="166" fontId="7" fillId="0" borderId="4" xfId="7" applyNumberFormat="1" applyFont="1" applyFill="1" applyBorder="1"/>
    <xf numFmtId="0" fontId="15" fillId="0" borderId="5" xfId="7" applyFont="1" applyBorder="1"/>
    <xf numFmtId="0" fontId="16" fillId="0" borderId="15" xfId="8" applyFont="1" applyBorder="1" applyAlignment="1">
      <alignment horizontal="center" wrapText="1"/>
    </xf>
    <xf numFmtId="0" fontId="16" fillId="0" borderId="16" xfId="8" applyFont="1" applyBorder="1" applyAlignment="1">
      <alignment horizontal="center" wrapText="1"/>
    </xf>
    <xf numFmtId="164" fontId="16" fillId="0" borderId="16" xfId="8" applyNumberFormat="1" applyFont="1" applyBorder="1" applyAlignment="1">
      <alignment horizontal="center" wrapText="1"/>
    </xf>
    <xf numFmtId="0" fontId="16" fillId="0" borderId="14" xfId="8" applyFont="1" applyBorder="1" applyAlignment="1">
      <alignment horizontal="center" wrapText="1"/>
    </xf>
    <xf numFmtId="0" fontId="16" fillId="0" borderId="3" xfId="8" applyFont="1" applyBorder="1" applyAlignment="1">
      <alignment horizontal="center"/>
    </xf>
    <xf numFmtId="2" fontId="16" fillId="0" borderId="0" xfId="8" applyNumberFormat="1" applyFont="1" applyBorder="1" applyAlignment="1">
      <alignment horizontal="center"/>
    </xf>
    <xf numFmtId="164" fontId="16" fillId="0" borderId="0" xfId="8" applyNumberFormat="1" applyFont="1" applyBorder="1" applyAlignment="1">
      <alignment horizontal="center"/>
    </xf>
    <xf numFmtId="164" fontId="16" fillId="0" borderId="0" xfId="8" applyNumberFormat="1" applyFont="1" applyBorder="1"/>
    <xf numFmtId="164" fontId="16" fillId="0" borderId="4" xfId="8" applyNumberFormat="1" applyFont="1" applyBorder="1"/>
    <xf numFmtId="0" fontId="16" fillId="0" borderId="0" xfId="8" applyFont="1"/>
    <xf numFmtId="0" fontId="16" fillId="0" borderId="8" xfId="8" applyFont="1" applyBorder="1" applyAlignment="1">
      <alignment horizontal="center"/>
    </xf>
    <xf numFmtId="2" fontId="16" fillId="0" borderId="2" xfId="8" applyNumberFormat="1" applyFont="1" applyBorder="1" applyAlignment="1">
      <alignment horizontal="center"/>
    </xf>
    <xf numFmtId="164" fontId="16" fillId="0" borderId="2" xfId="8" applyNumberFormat="1" applyFont="1" applyBorder="1" applyAlignment="1">
      <alignment horizontal="center"/>
    </xf>
    <xf numFmtId="164" fontId="16" fillId="0" borderId="2" xfId="8" applyNumberFormat="1" applyFont="1" applyBorder="1"/>
    <xf numFmtId="164" fontId="16" fillId="0" borderId="9" xfId="8" applyNumberFormat="1" applyFont="1" applyBorder="1"/>
    <xf numFmtId="0" fontId="16" fillId="0" borderId="3" xfId="8" applyFont="1" applyBorder="1"/>
    <xf numFmtId="2" fontId="16" fillId="0" borderId="0" xfId="8" quotePrefix="1" applyNumberFormat="1" applyFont="1" applyBorder="1"/>
    <xf numFmtId="0" fontId="16" fillId="0" borderId="0" xfId="8" applyFont="1" applyBorder="1"/>
    <xf numFmtId="0" fontId="16" fillId="0" borderId="4" xfId="8" applyFont="1" applyBorder="1"/>
    <xf numFmtId="0" fontId="16" fillId="0" borderId="8" xfId="8" applyFont="1" applyBorder="1"/>
    <xf numFmtId="0" fontId="16" fillId="0" borderId="2" xfId="8" applyFont="1" applyBorder="1"/>
    <xf numFmtId="0" fontId="16" fillId="0" borderId="9" xfId="8" applyFont="1" applyBorder="1"/>
    <xf numFmtId="0" fontId="10" fillId="0" borderId="15" xfId="4" applyFont="1" applyBorder="1" applyAlignment="1">
      <alignment horizontal="center"/>
    </xf>
    <xf numFmtId="0" fontId="7" fillId="0" borderId="14" xfId="4" applyFont="1" applyBorder="1" applyAlignment="1">
      <alignment horizontal="center"/>
    </xf>
  </cellXfs>
  <cellStyles count="11">
    <cellStyle name="0.00" xfId="5" xr:uid="{32C879A7-CAB7-40EE-AF8B-5E3B7E418ECB}"/>
    <cellStyle name="Normal" xfId="0" builtinId="0"/>
    <cellStyle name="Normal 2" xfId="3" xr:uid="{7E34F35E-3F94-4D78-9EA0-6B00E79FAF3B}"/>
    <cellStyle name="Normal 2 2" xfId="7" xr:uid="{8D272169-D816-4BBC-9CDF-B98D573BBC21}"/>
    <cellStyle name="Normal 3" xfId="2" xr:uid="{C6AC37BF-EEFD-43E6-995C-E2BD82A352D2}"/>
    <cellStyle name="Normal 4" xfId="8" xr:uid="{EC6BD9F7-E988-4C44-A277-E4B274683ABC}"/>
    <cellStyle name="Normal 5" xfId="9" xr:uid="{C422BD35-0208-4023-8A71-4E3DCCE8247A}"/>
    <cellStyle name="Normal 6" xfId="10" xr:uid="{683F1697-EA79-461E-91B4-CB8F9A8CB802}"/>
    <cellStyle name="Normal 7" xfId="1" xr:uid="{80956F69-9F2C-4CE3-82BF-735024027001}"/>
    <cellStyle name="Normal_Sheet1" xfId="4" xr:uid="{177CEE32-2F02-4407-AD2B-5FD5641A554C}"/>
    <cellStyle name="Percent 2" xfId="6" xr:uid="{3F0DA90A-B2C9-4C17-A612-B872FE295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48A1-0C04-4D5A-BF60-0C79812F7540}">
  <dimension ref="A1:F10"/>
  <sheetViews>
    <sheetView workbookViewId="0">
      <selection activeCell="D36" sqref="D36"/>
    </sheetView>
  </sheetViews>
  <sheetFormatPr defaultRowHeight="15"/>
  <cols>
    <col min="1" max="1" width="12.42578125" bestFit="1" customWidth="1"/>
    <col min="3" max="3" width="11.85546875" customWidth="1"/>
    <col min="4" max="4" width="26.7109375" customWidth="1"/>
    <col min="6" max="6" width="23.28515625" customWidth="1"/>
  </cols>
  <sheetData>
    <row r="1" spans="1:6" ht="18">
      <c r="A1" s="26" t="s">
        <v>19</v>
      </c>
      <c r="B1" s="25"/>
      <c r="C1" s="104" t="s">
        <v>20</v>
      </c>
      <c r="D1" s="105"/>
      <c r="E1" s="104" t="s">
        <v>21</v>
      </c>
      <c r="F1" s="105"/>
    </row>
    <row r="2" spans="1:6" ht="20.25">
      <c r="A2" s="24" t="s">
        <v>22</v>
      </c>
      <c r="B2" s="23" t="s">
        <v>23</v>
      </c>
      <c r="C2" s="22" t="s">
        <v>24</v>
      </c>
      <c r="D2" s="21" t="s">
        <v>25</v>
      </c>
      <c r="E2" s="20" t="s">
        <v>24</v>
      </c>
      <c r="F2" s="21" t="s">
        <v>26</v>
      </c>
    </row>
    <row r="3" spans="1:6">
      <c r="A3" s="6" t="s">
        <v>27</v>
      </c>
      <c r="B3" s="19">
        <v>1</v>
      </c>
      <c r="C3" s="18">
        <v>5.8000000000000052E-2</v>
      </c>
      <c r="D3" s="17">
        <v>5.8000000000000052E-2</v>
      </c>
      <c r="E3" s="18">
        <v>5.8000000000000003E-2</v>
      </c>
      <c r="F3" s="17">
        <v>5.8000000000000052E-2</v>
      </c>
    </row>
    <row r="4" spans="1:6">
      <c r="A4" s="16" t="s">
        <v>28</v>
      </c>
      <c r="B4" s="15">
        <v>0.5</v>
      </c>
      <c r="C4" s="14">
        <v>2.8591269649903328E-2</v>
      </c>
      <c r="D4" s="13">
        <v>5.7182539299806656E-2</v>
      </c>
      <c r="E4" s="14">
        <v>2.9000000000000001E-2</v>
      </c>
      <c r="F4" s="13">
        <v>5.8840999999999921E-2</v>
      </c>
    </row>
    <row r="5" spans="1:6">
      <c r="A5" s="16" t="s">
        <v>29</v>
      </c>
      <c r="B5" s="15">
        <v>0.25</v>
      </c>
      <c r="C5" s="14">
        <v>1.4194887410651003E-2</v>
      </c>
      <c r="D5" s="13">
        <v>5.677954964260401E-2</v>
      </c>
      <c r="E5" s="14">
        <v>1.4500000000000001E-2</v>
      </c>
      <c r="F5" s="13">
        <v>5.9273738705062584E-2</v>
      </c>
    </row>
    <row r="6" spans="1:6">
      <c r="A6" s="16" t="s">
        <v>30</v>
      </c>
      <c r="B6" s="15">
        <v>8.3333333333333329E-2</v>
      </c>
      <c r="C6" s="14">
        <v>4.7094157243421364E-3</v>
      </c>
      <c r="D6" s="13">
        <v>5.6512988692105637E-2</v>
      </c>
      <c r="E6" s="14">
        <v>4.8333333333333336E-3</v>
      </c>
      <c r="F6" s="13">
        <v>5.9566946224456796E-2</v>
      </c>
    </row>
    <row r="7" spans="1:6">
      <c r="A7" s="16" t="s">
        <v>31</v>
      </c>
      <c r="B7" s="15">
        <v>1.9230769230769232E-2</v>
      </c>
      <c r="C7" s="14">
        <v>1.0848251790869234E-3</v>
      </c>
      <c r="D7" s="13">
        <v>5.6410909312520019E-2</v>
      </c>
      <c r="E7" s="14">
        <v>1.1153846153846155E-3</v>
      </c>
      <c r="F7" s="13">
        <v>5.9680744026800125E-2</v>
      </c>
    </row>
    <row r="8" spans="1:6">
      <c r="A8" s="2" t="s">
        <v>32</v>
      </c>
      <c r="B8" s="12">
        <v>2.7397260273972603E-3</v>
      </c>
      <c r="C8" s="11">
        <v>1.544785975380325E-4</v>
      </c>
      <c r="D8" s="10">
        <v>5.6384688101381863E-2</v>
      </c>
      <c r="E8" s="11">
        <v>1.589041095890411E-4</v>
      </c>
      <c r="F8" s="10">
        <v>5.9710112839876262E-2</v>
      </c>
    </row>
    <row r="9" spans="1:6" ht="17.25">
      <c r="A9" s="9" t="s">
        <v>33</v>
      </c>
      <c r="B9" s="8"/>
      <c r="C9" s="7"/>
      <c r="D9" s="5" t="s">
        <v>34</v>
      </c>
      <c r="E9" s="6"/>
      <c r="F9" s="5" t="s">
        <v>35</v>
      </c>
    </row>
    <row r="10" spans="1:6">
      <c r="A10" s="2"/>
      <c r="B10" s="4"/>
      <c r="C10" s="3"/>
      <c r="D10" s="1">
        <v>5.6380333436107689E-2</v>
      </c>
      <c r="E10" s="2"/>
      <c r="F10" s="1">
        <v>5.9714995710287599E-2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E286-449B-4633-AA62-76FABD511DCA}">
  <dimension ref="A1:J17"/>
  <sheetViews>
    <sheetView tabSelected="1" workbookViewId="0">
      <selection activeCell="D35" sqref="D35"/>
    </sheetView>
  </sheetViews>
  <sheetFormatPr defaultRowHeight="15"/>
  <cols>
    <col min="2" max="2" width="18.28515625" customWidth="1"/>
    <col min="3" max="3" width="14.42578125" customWidth="1"/>
    <col min="4" max="4" width="22.5703125" customWidth="1"/>
    <col min="5" max="5" width="26.140625" bestFit="1" customWidth="1"/>
    <col min="7" max="7" width="15.7109375" customWidth="1"/>
  </cols>
  <sheetData>
    <row r="1" spans="1:10">
      <c r="A1" s="81" t="s">
        <v>36</v>
      </c>
      <c r="B1" s="44"/>
      <c r="C1" s="43"/>
      <c r="D1" s="43"/>
      <c r="E1" s="43"/>
      <c r="F1" s="43"/>
      <c r="G1" s="43"/>
      <c r="H1" s="43"/>
      <c r="I1" s="42"/>
      <c r="J1" s="27"/>
    </row>
    <row r="2" spans="1:10">
      <c r="A2" s="47" t="s">
        <v>37</v>
      </c>
      <c r="B2" s="48"/>
      <c r="C2" s="49">
        <v>100</v>
      </c>
      <c r="D2" s="50"/>
      <c r="E2" s="48" t="s">
        <v>38</v>
      </c>
      <c r="F2" s="48"/>
      <c r="G2" s="51">
        <v>0.04</v>
      </c>
      <c r="H2" s="52"/>
      <c r="I2" s="53"/>
      <c r="J2" s="54"/>
    </row>
    <row r="3" spans="1:10">
      <c r="A3" s="55"/>
      <c r="B3" s="50"/>
      <c r="C3" s="50"/>
      <c r="D3" s="50"/>
      <c r="E3" s="50"/>
      <c r="F3" s="50"/>
      <c r="G3" s="50"/>
      <c r="H3" s="50"/>
      <c r="I3" s="53"/>
      <c r="J3" s="54"/>
    </row>
    <row r="4" spans="1:10">
      <c r="A4" s="56"/>
      <c r="B4" s="57"/>
      <c r="C4" s="57"/>
      <c r="D4" s="57"/>
      <c r="E4" s="57"/>
      <c r="F4" s="57"/>
      <c r="G4" s="58" t="s">
        <v>39</v>
      </c>
      <c r="H4" s="56"/>
      <c r="I4" s="59" t="s">
        <v>39</v>
      </c>
      <c r="J4" s="54"/>
    </row>
    <row r="5" spans="1:10">
      <c r="A5" s="60" t="s">
        <v>40</v>
      </c>
      <c r="B5" s="61"/>
      <c r="C5" s="61" t="s">
        <v>41</v>
      </c>
      <c r="D5" s="61" t="s">
        <v>42</v>
      </c>
      <c r="E5" s="61"/>
      <c r="F5" s="61" t="s">
        <v>43</v>
      </c>
      <c r="G5" s="61" t="s">
        <v>43</v>
      </c>
      <c r="H5" s="60" t="s">
        <v>44</v>
      </c>
      <c r="I5" s="62" t="s">
        <v>43</v>
      </c>
      <c r="J5" s="54"/>
    </row>
    <row r="6" spans="1:10">
      <c r="A6" s="63" t="s">
        <v>45</v>
      </c>
      <c r="B6" s="64" t="s">
        <v>17</v>
      </c>
      <c r="C6" s="64" t="s">
        <v>46</v>
      </c>
      <c r="D6" s="64" t="s">
        <v>47</v>
      </c>
      <c r="E6" s="64" t="s">
        <v>48</v>
      </c>
      <c r="F6" s="61" t="s">
        <v>49</v>
      </c>
      <c r="G6" s="64" t="s">
        <v>49</v>
      </c>
      <c r="H6" s="63" t="s">
        <v>50</v>
      </c>
      <c r="I6" s="41" t="s">
        <v>49</v>
      </c>
      <c r="J6" s="54"/>
    </row>
    <row r="7" spans="1:10">
      <c r="A7" s="65" t="s">
        <v>51</v>
      </c>
      <c r="B7" s="57">
        <v>0.25</v>
      </c>
      <c r="C7" s="66">
        <v>126.5</v>
      </c>
      <c r="D7" s="66">
        <v>4.5</v>
      </c>
      <c r="E7" s="67">
        <f>(C7+D7-$C$2)/$C$2</f>
        <v>0.31</v>
      </c>
      <c r="F7" s="67">
        <f>(E7-$E$12)</f>
        <v>0.21237499999999998</v>
      </c>
      <c r="G7" s="67">
        <f>(E7-$E$12)^2</f>
        <v>4.5103140624999989E-2</v>
      </c>
      <c r="H7" s="68">
        <f>E7-$G$2</f>
        <v>0.27</v>
      </c>
      <c r="I7" s="69">
        <f>(H7-$G$15)^2</f>
        <v>4.5103140625000003E-2</v>
      </c>
      <c r="J7" s="54"/>
    </row>
    <row r="8" spans="1:10">
      <c r="A8" s="37" t="s">
        <v>52</v>
      </c>
      <c r="B8" s="50">
        <v>0.45</v>
      </c>
      <c r="C8" s="70">
        <v>110</v>
      </c>
      <c r="D8" s="70">
        <v>4</v>
      </c>
      <c r="E8" s="71">
        <f>(C8+D8-$C$2)/$C$2</f>
        <v>0.14000000000000001</v>
      </c>
      <c r="F8" s="71">
        <f>(E8-$E$12)</f>
        <v>4.2374999999999996E-2</v>
      </c>
      <c r="G8" s="71">
        <f>(E8-$E$12)^2</f>
        <v>1.7956406249999997E-3</v>
      </c>
      <c r="H8" s="72">
        <f>E8-$G$2</f>
        <v>0.1</v>
      </c>
      <c r="I8" s="73">
        <f>(H8-$G$15)^2</f>
        <v>1.7956406250000001E-3</v>
      </c>
      <c r="J8" s="54"/>
    </row>
    <row r="9" spans="1:10">
      <c r="A9" s="37" t="s">
        <v>53</v>
      </c>
      <c r="B9" s="50">
        <v>0.25</v>
      </c>
      <c r="C9" s="70">
        <v>89.75</v>
      </c>
      <c r="D9" s="70">
        <v>3.5</v>
      </c>
      <c r="E9" s="71">
        <f>(C9+D9-$C$2)/$C$2</f>
        <v>-6.7500000000000004E-2</v>
      </c>
      <c r="F9" s="71">
        <f>(E9-$E$12)</f>
        <v>-0.16512500000000002</v>
      </c>
      <c r="G9" s="71">
        <f>(E9-$E$12)^2</f>
        <v>2.7266265625000008E-2</v>
      </c>
      <c r="H9" s="72">
        <f>E9-$G$2</f>
        <v>-0.10750000000000001</v>
      </c>
      <c r="I9" s="73">
        <f>(H9-$G$15)^2</f>
        <v>2.7266265625000008E-2</v>
      </c>
      <c r="J9" s="54"/>
    </row>
    <row r="10" spans="1:10">
      <c r="A10" s="32" t="s">
        <v>54</v>
      </c>
      <c r="B10" s="74">
        <v>0.05</v>
      </c>
      <c r="C10" s="75">
        <v>46</v>
      </c>
      <c r="D10" s="75">
        <v>2</v>
      </c>
      <c r="E10" s="76">
        <f>(C10+D10-$C$2)/$C$2</f>
        <v>-0.52</v>
      </c>
      <c r="F10" s="76">
        <f>(E10-$E$12)</f>
        <v>-0.61762500000000009</v>
      </c>
      <c r="G10" s="76">
        <f>(E10-$E$12)^2</f>
        <v>0.38146064062500012</v>
      </c>
      <c r="H10" s="76">
        <f>E10-$G$2</f>
        <v>-0.56000000000000005</v>
      </c>
      <c r="I10" s="77">
        <f>(H10-$G$15)^2</f>
        <v>0.38146064062500012</v>
      </c>
      <c r="J10" s="54"/>
    </row>
    <row r="11" spans="1:10">
      <c r="A11" s="37"/>
      <c r="B11" s="50"/>
      <c r="C11" s="70"/>
      <c r="D11" s="70"/>
      <c r="E11" s="78"/>
      <c r="F11" s="78"/>
      <c r="G11" s="79"/>
      <c r="H11" s="78"/>
      <c r="I11" s="80"/>
      <c r="J11" s="54"/>
    </row>
    <row r="12" spans="1:10">
      <c r="A12" s="37" t="s">
        <v>55</v>
      </c>
      <c r="B12" s="36"/>
      <c r="C12" s="35" t="s">
        <v>56</v>
      </c>
      <c r="D12" s="36"/>
      <c r="E12" s="46">
        <f>SUMPRODUCT($B$7:$B$10,E7:E10)</f>
        <v>9.7625000000000017E-2</v>
      </c>
      <c r="F12" s="34"/>
      <c r="G12" s="38"/>
      <c r="H12" s="34"/>
      <c r="I12" s="33"/>
      <c r="J12" s="27"/>
    </row>
    <row r="13" spans="1:10">
      <c r="A13" s="37" t="s">
        <v>57</v>
      </c>
      <c r="B13" s="36"/>
      <c r="C13" s="40" t="s">
        <v>58</v>
      </c>
      <c r="D13" s="27"/>
      <c r="E13" s="46">
        <f>SUMPRODUCT(B7:B10,G7:G10)</f>
        <v>3.7973421875000003E-2</v>
      </c>
      <c r="F13" s="34"/>
      <c r="G13" s="38"/>
      <c r="H13" s="34"/>
      <c r="I13" s="33"/>
      <c r="J13" s="27"/>
    </row>
    <row r="14" spans="1:10">
      <c r="A14" s="37" t="s">
        <v>59</v>
      </c>
      <c r="B14" s="36"/>
      <c r="C14" s="36"/>
      <c r="D14" s="35"/>
      <c r="E14" s="39" t="s">
        <v>60</v>
      </c>
      <c r="F14" s="46">
        <f>SQRT(E13)</f>
        <v>0.19486770351959301</v>
      </c>
      <c r="G14" s="27"/>
      <c r="H14" s="34"/>
      <c r="I14" s="33"/>
      <c r="J14" s="27"/>
    </row>
    <row r="15" spans="1:10">
      <c r="A15" s="37" t="s">
        <v>61</v>
      </c>
      <c r="B15" s="36"/>
      <c r="C15" s="36"/>
      <c r="D15" s="36"/>
      <c r="E15" s="35" t="s">
        <v>62</v>
      </c>
      <c r="F15" s="35"/>
      <c r="G15" s="46">
        <f>SUMPRODUCT(B7:B10,H7:H10)</f>
        <v>5.7625000000000003E-2</v>
      </c>
      <c r="H15" s="27"/>
      <c r="I15" s="33"/>
      <c r="J15" s="27"/>
    </row>
    <row r="16" spans="1:10">
      <c r="A16" s="32" t="s">
        <v>63</v>
      </c>
      <c r="B16" s="30"/>
      <c r="C16" s="30"/>
      <c r="D16" s="30"/>
      <c r="E16" s="30"/>
      <c r="F16" s="31" t="s">
        <v>64</v>
      </c>
      <c r="G16" s="30"/>
      <c r="H16" s="45">
        <f>SUMPRODUCT(B7:B10,I7:I10)^0.5</f>
        <v>0.19486770351959304</v>
      </c>
      <c r="I16" s="29"/>
      <c r="J16" s="28"/>
    </row>
    <row r="17" spans="1:10">
      <c r="A17" s="27"/>
      <c r="B17" s="27"/>
      <c r="C17" s="27"/>
      <c r="D17" s="27"/>
      <c r="E17" s="27"/>
      <c r="F17" s="27"/>
      <c r="G17" s="27"/>
      <c r="H17" s="27"/>
      <c r="I17" s="27"/>
      <c r="J1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9B83-7CE6-451A-A2AA-57E78E6575C4}">
  <dimension ref="A1:F18"/>
  <sheetViews>
    <sheetView workbookViewId="0">
      <selection activeCell="C37" sqref="C37"/>
    </sheetView>
  </sheetViews>
  <sheetFormatPr defaultRowHeight="15"/>
  <cols>
    <col min="1" max="1" width="20.42578125" customWidth="1"/>
    <col min="2" max="2" width="29.5703125" customWidth="1"/>
    <col min="3" max="3" width="18.28515625" customWidth="1"/>
    <col min="4" max="4" width="17.42578125" customWidth="1"/>
    <col min="5" max="5" width="18" customWidth="1"/>
    <col min="6" max="6" width="16.28515625" customWidth="1"/>
  </cols>
  <sheetData>
    <row r="1" spans="1:6" ht="30">
      <c r="A1" s="82" t="s">
        <v>0</v>
      </c>
      <c r="B1" s="83" t="s">
        <v>1</v>
      </c>
      <c r="C1" s="84" t="s">
        <v>2</v>
      </c>
      <c r="D1" s="83" t="s">
        <v>65</v>
      </c>
      <c r="E1" s="83" t="s">
        <v>66</v>
      </c>
      <c r="F1" s="85" t="s">
        <v>67</v>
      </c>
    </row>
    <row r="2" spans="1:6">
      <c r="A2" s="86">
        <v>1</v>
      </c>
      <c r="B2" s="87">
        <v>0.2</v>
      </c>
      <c r="C2" s="88">
        <v>-0.11890000000000001</v>
      </c>
      <c r="D2" s="89">
        <f>(C2-$C$7)^2</f>
        <v>1.9566414400000003E-2</v>
      </c>
      <c r="E2" s="89">
        <f>1+C2</f>
        <v>0.88109999999999999</v>
      </c>
      <c r="F2" s="90">
        <f>E2</f>
        <v>0.88109999999999999</v>
      </c>
    </row>
    <row r="3" spans="1:6">
      <c r="A3" s="86">
        <v>2</v>
      </c>
      <c r="B3" s="87">
        <v>0.2</v>
      </c>
      <c r="C3" s="88">
        <v>-0.221</v>
      </c>
      <c r="D3" s="89">
        <f>(C3-$C$7)^2</f>
        <v>5.8554320399999998E-2</v>
      </c>
      <c r="E3" s="89">
        <f>1+C3</f>
        <v>0.77900000000000003</v>
      </c>
      <c r="F3" s="90">
        <f>F2*E3</f>
        <v>0.68637690000000007</v>
      </c>
    </row>
    <row r="4" spans="1:6">
      <c r="A4" s="86">
        <v>3</v>
      </c>
      <c r="B4" s="87">
        <v>0.2</v>
      </c>
      <c r="C4" s="88">
        <v>0.28689999999999999</v>
      </c>
      <c r="D4" s="89">
        <f>(C4-$C$7)^2</f>
        <v>7.0713446399999991E-2</v>
      </c>
      <c r="E4" s="89">
        <f>1+C4</f>
        <v>1.2868999999999999</v>
      </c>
      <c r="F4" s="90">
        <f>F3*E4</f>
        <v>0.88329843261000007</v>
      </c>
    </row>
    <row r="5" spans="1:6">
      <c r="A5" s="86">
        <v>4</v>
      </c>
      <c r="B5" s="87">
        <v>0.2</v>
      </c>
      <c r="C5" s="88">
        <v>0.10879999999999999</v>
      </c>
      <c r="D5" s="89">
        <f>(C5-$C$7)^2</f>
        <v>7.7123523999999988E-3</v>
      </c>
      <c r="E5" s="89">
        <f>1+C5</f>
        <v>1.1088</v>
      </c>
      <c r="F5" s="90">
        <f>F4*E5</f>
        <v>0.97940130207796805</v>
      </c>
    </row>
    <row r="6" spans="1:6">
      <c r="A6" s="92">
        <v>5</v>
      </c>
      <c r="B6" s="93">
        <v>0.2</v>
      </c>
      <c r="C6" s="94">
        <v>4.9099999999999998E-2</v>
      </c>
      <c r="D6" s="95">
        <f>(C6-$C$7)^2</f>
        <v>7.907344E-4</v>
      </c>
      <c r="E6" s="95">
        <f>1+C6</f>
        <v>1.0490999999999999</v>
      </c>
      <c r="F6" s="96">
        <f>F5*E6</f>
        <v>1.0274899060099962</v>
      </c>
    </row>
    <row r="7" spans="1:6">
      <c r="A7" s="97" t="s">
        <v>3</v>
      </c>
      <c r="B7" s="98" t="s">
        <v>18</v>
      </c>
      <c r="C7" s="88">
        <f>AVERAGE(C2:C6)</f>
        <v>2.0979999999999999E-2</v>
      </c>
      <c r="D7" s="89"/>
      <c r="E7" s="89"/>
      <c r="F7" s="90"/>
    </row>
    <row r="8" spans="1:6">
      <c r="A8" s="97" t="s">
        <v>4</v>
      </c>
      <c r="B8" s="99" t="s">
        <v>5</v>
      </c>
      <c r="C8" s="88">
        <f>SUMPRODUCT(B2:B6,C2:C6)</f>
        <v>2.0979999999999992E-2</v>
      </c>
      <c r="D8" s="99"/>
      <c r="E8" s="99"/>
      <c r="F8" s="100"/>
    </row>
    <row r="9" spans="1:6">
      <c r="A9" s="97" t="s">
        <v>8</v>
      </c>
      <c r="B9" s="99" t="s">
        <v>7</v>
      </c>
      <c r="C9" s="99"/>
      <c r="D9" s="89">
        <f>SUMPRODUCT(B2:B6,D2:D6)</f>
        <v>3.14674536E-2</v>
      </c>
      <c r="E9" s="99"/>
      <c r="F9" s="100"/>
    </row>
    <row r="10" spans="1:6">
      <c r="A10" s="97" t="s">
        <v>6</v>
      </c>
      <c r="B10" s="99" t="s">
        <v>9</v>
      </c>
      <c r="C10" s="99"/>
      <c r="D10" s="89">
        <f>SQRT(D9)</f>
        <v>0.17739068070222855</v>
      </c>
      <c r="E10" s="99"/>
      <c r="F10" s="100"/>
    </row>
    <row r="11" spans="1:6">
      <c r="A11" s="97" t="s">
        <v>6</v>
      </c>
      <c r="B11" s="99" t="s">
        <v>10</v>
      </c>
      <c r="C11" s="99"/>
      <c r="D11" s="89">
        <f>_xlfn.STDEV.P(C2:C6)</f>
        <v>0.17739068070222858</v>
      </c>
      <c r="E11" s="99"/>
      <c r="F11" s="100"/>
    </row>
    <row r="12" spans="1:6">
      <c r="A12" s="97" t="s">
        <v>11</v>
      </c>
      <c r="B12" s="99" t="s">
        <v>13</v>
      </c>
      <c r="C12" s="99"/>
      <c r="D12" s="89">
        <f>SQRT(D9*5/4)</f>
        <v>0.19832881031257157</v>
      </c>
      <c r="E12" s="99"/>
      <c r="F12" s="100"/>
    </row>
    <row r="13" spans="1:6">
      <c r="A13" s="97" t="s">
        <v>11</v>
      </c>
      <c r="B13" s="99" t="s">
        <v>12</v>
      </c>
      <c r="C13" s="99"/>
      <c r="D13" s="89">
        <f>_xlfn.STDEV.S(C2:C6)</f>
        <v>0.1983288103125716</v>
      </c>
      <c r="E13" s="99"/>
      <c r="F13" s="100"/>
    </row>
    <row r="14" spans="1:6">
      <c r="A14" s="97" t="s">
        <v>14</v>
      </c>
      <c r="B14" s="99" t="s">
        <v>15</v>
      </c>
      <c r="C14" s="99"/>
      <c r="D14" s="99"/>
      <c r="E14" s="99"/>
      <c r="F14" s="90">
        <f>F6^(1/5)-1</f>
        <v>5.4385039627222742E-3</v>
      </c>
    </row>
    <row r="15" spans="1:6">
      <c r="A15" s="97"/>
      <c r="B15" s="99"/>
      <c r="C15" s="99"/>
      <c r="D15" s="99"/>
      <c r="E15" s="99"/>
      <c r="F15" s="100"/>
    </row>
    <row r="16" spans="1:6">
      <c r="A16" s="101" t="s">
        <v>16</v>
      </c>
      <c r="B16" s="102"/>
      <c r="C16" s="102"/>
      <c r="D16" s="102"/>
      <c r="E16" s="102"/>
      <c r="F16" s="103"/>
    </row>
    <row r="17" spans="1:6">
      <c r="A17" s="91"/>
      <c r="B17" s="91"/>
      <c r="C17" s="91"/>
      <c r="D17" s="91"/>
      <c r="E17" s="91"/>
      <c r="F17" s="91"/>
    </row>
    <row r="18" spans="1:6">
      <c r="A18" s="91"/>
      <c r="B18" s="91"/>
      <c r="C18" s="91"/>
      <c r="D18" s="91"/>
      <c r="E18" s="91"/>
      <c r="F18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5.2</vt:lpstr>
      <vt:lpstr>Spreadsheet 5.1</vt:lpstr>
      <vt:lpstr>Spreadsheet 5.2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Administrator</cp:lastModifiedBy>
  <dcterms:created xsi:type="dcterms:W3CDTF">2016-02-11T10:19:36Z</dcterms:created>
  <dcterms:modified xsi:type="dcterms:W3CDTF">2019-10-09T17:55:46Z</dcterms:modified>
</cp:coreProperties>
</file>