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E7874199-A2D6-48A6-8F2A-675DFF762819}" xr6:coauthVersionLast="47" xr6:coauthVersionMax="47" xr10:uidLastSave="{00000000-0000-0000-0000-000000000000}"/>
  <bookViews>
    <workbookView xWindow="-108" yWindow="-108" windowWidth="30936" windowHeight="16776" tabRatio="943" firstSheet="5" activeTab="14" xr2:uid="{00000000-000D-0000-FFFF-FFFF00000000}"/>
  </bookViews>
  <sheets>
    <sheet name="Constant factors" sheetId="1" r:id="rId1"/>
    <sheet name="Price factors" sheetId="3" r:id="rId2"/>
    <sheet name="Straw factors" sheetId="7" r:id="rId3"/>
    <sheet name="Iriigation Quota" sheetId="5" r:id="rId4"/>
    <sheet name="Electric factors1" sheetId="6" r:id="rId5"/>
    <sheet name="Crop output" sheetId="8" r:id="rId6"/>
    <sheet name="Grow rate" sheetId="11" r:id="rId7"/>
    <sheet name="Crop planting area" sheetId="9" r:id="rId8"/>
    <sheet name="Region planting area" sheetId="10" r:id="rId9"/>
    <sheet name="Drip planting area" sheetId="12" r:id="rId10"/>
    <sheet name="Planting cost" sheetId="13" r:id="rId11"/>
    <sheet name="Electric factors2" sheetId="14" r:id="rId12"/>
    <sheet name="Option factors" sheetId="16" r:id="rId13"/>
    <sheet name="Constrain factors1" sheetId="17" r:id="rId14"/>
    <sheet name="Constrain factors2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8" l="1"/>
  <c r="C3" i="10" l="1"/>
  <c r="C4" i="10"/>
  <c r="C5" i="10"/>
  <c r="C6" i="10"/>
  <c r="C7" i="10"/>
  <c r="AJ3" i="9" l="1"/>
  <c r="D5" i="12" l="1"/>
  <c r="AH4" i="9"/>
  <c r="AF4" i="9"/>
  <c r="D5" i="11"/>
  <c r="C7" i="11"/>
  <c r="B3" i="11"/>
  <c r="A5" i="11"/>
  <c r="AJ4" i="9" l="1"/>
  <c r="AL7" i="9"/>
  <c r="AL5" i="9"/>
  <c r="AK7" i="9"/>
  <c r="AK5" i="9"/>
  <c r="AB5" i="9"/>
  <c r="AB7" i="9"/>
  <c r="AA5" i="9"/>
  <c r="AA7" i="9"/>
  <c r="AK6" i="9"/>
  <c r="AL4" i="9"/>
  <c r="AK4" i="9"/>
  <c r="AM4" i="9"/>
  <c r="AN4" i="9"/>
  <c r="AJ5" i="9"/>
  <c r="AM5" i="9"/>
  <c r="AN5" i="9"/>
  <c r="AJ6" i="9"/>
  <c r="AL6" i="9"/>
  <c r="AM6" i="9"/>
  <c r="AN6" i="9"/>
  <c r="AJ7" i="9"/>
  <c r="AM7" i="9"/>
  <c r="AN7" i="9"/>
  <c r="AL3" i="9"/>
  <c r="AM3" i="9"/>
  <c r="AN3" i="9"/>
  <c r="V3" i="9"/>
  <c r="AK3" i="9" s="1"/>
  <c r="AF6" i="9" l="1"/>
  <c r="AE3" i="9"/>
  <c r="AA3" i="9"/>
  <c r="AG7" i="9"/>
  <c r="AG5" i="9"/>
  <c r="AF7" i="9"/>
  <c r="AF5" i="9"/>
  <c r="AF3" i="9"/>
  <c r="AH7" i="9" l="1"/>
  <c r="AI7" i="9"/>
  <c r="AG6" i="9"/>
  <c r="AH6" i="9"/>
  <c r="AI6" i="9"/>
  <c r="AH5" i="9"/>
  <c r="AI5" i="9"/>
  <c r="AG4" i="9"/>
  <c r="AI4" i="9"/>
  <c r="AE7" i="9"/>
  <c r="AE6" i="9"/>
  <c r="AE5" i="9"/>
  <c r="AE4" i="9"/>
  <c r="AG3" i="9"/>
  <c r="AH3" i="9"/>
  <c r="AI3" i="9"/>
</calcChain>
</file>

<file path=xl/sharedStrings.xml><?xml version="1.0" encoding="utf-8"?>
<sst xmlns="http://schemas.openxmlformats.org/spreadsheetml/2006/main" count="321" uniqueCount="309">
  <si>
    <t>interate</t>
    <phoneticPr fontId="1" type="noConversion"/>
  </si>
  <si>
    <t>expanrate</t>
    <phoneticPr fontId="1" type="noConversion"/>
  </si>
  <si>
    <t>wheatPrice</t>
    <phoneticPr fontId="1" type="noConversion"/>
  </si>
  <si>
    <t>cornPrice</t>
    <phoneticPr fontId="1" type="noConversion"/>
  </si>
  <si>
    <t>sunflowerPrice</t>
    <phoneticPr fontId="1" type="noConversion"/>
  </si>
  <si>
    <t>melonPrice</t>
    <phoneticPr fontId="1" type="noConversion"/>
  </si>
  <si>
    <t>tomatoPrice</t>
    <phoneticPr fontId="1" type="noConversion"/>
  </si>
  <si>
    <t xml:space="preserve"> </t>
    <phoneticPr fontId="1" type="noConversion"/>
  </si>
  <si>
    <t xml:space="preserve">Ratio of straw to grain </t>
    <phoneticPr fontId="1" type="noConversion"/>
  </si>
  <si>
    <t>Collection coefficient</t>
    <phoneticPr fontId="1" type="noConversion"/>
  </si>
  <si>
    <t>wheatRSG</t>
    <phoneticPr fontId="1" type="noConversion"/>
  </si>
  <si>
    <t>cornRSG</t>
    <phoneticPr fontId="1" type="noConversion"/>
  </si>
  <si>
    <t>sunflowerRSG</t>
    <phoneticPr fontId="1" type="noConversion"/>
  </si>
  <si>
    <t>melonRSG</t>
    <phoneticPr fontId="1" type="noConversion"/>
  </si>
  <si>
    <t>tomatoRSG</t>
    <phoneticPr fontId="1" type="noConversion"/>
  </si>
  <si>
    <t>wheatCC</t>
    <phoneticPr fontId="1" type="noConversion"/>
  </si>
  <si>
    <t>cornCC</t>
    <phoneticPr fontId="1" type="noConversion"/>
  </si>
  <si>
    <t>sunflowerCC</t>
    <phoneticPr fontId="1" type="noConversion"/>
  </si>
  <si>
    <t>melonCC</t>
    <phoneticPr fontId="1" type="noConversion"/>
  </si>
  <si>
    <t>tomatoCC</t>
    <phoneticPr fontId="1" type="noConversion"/>
  </si>
  <si>
    <t>Available coefficient</t>
    <phoneticPr fontId="1" type="noConversion"/>
  </si>
  <si>
    <t>avaiEnergy</t>
    <phoneticPr fontId="1" type="noConversion"/>
  </si>
  <si>
    <t>avaiFeed</t>
    <phoneticPr fontId="1" type="noConversion"/>
  </si>
  <si>
    <t>avaiBasic</t>
    <phoneticPr fontId="1" type="noConversion"/>
  </si>
  <si>
    <t>avaiFertilizer</t>
    <phoneticPr fontId="1" type="noConversion"/>
  </si>
  <si>
    <t>avaiMaterial</t>
    <phoneticPr fontId="1" type="noConversion"/>
  </si>
  <si>
    <t>wheatWFlood</t>
    <phoneticPr fontId="1" type="noConversion"/>
  </si>
  <si>
    <t>cornWFlood</t>
    <phoneticPr fontId="1" type="noConversion"/>
  </si>
  <si>
    <t>sunflowerWFlood</t>
    <phoneticPr fontId="1" type="noConversion"/>
  </si>
  <si>
    <t>melonWFlood</t>
    <phoneticPr fontId="1" type="noConversion"/>
  </si>
  <si>
    <t>tomatoWFlood</t>
    <phoneticPr fontId="1" type="noConversion"/>
  </si>
  <si>
    <t>wheatOFlood</t>
    <phoneticPr fontId="1" type="noConversion"/>
  </si>
  <si>
    <t>cornOFlood</t>
    <phoneticPr fontId="1" type="noConversion"/>
  </si>
  <si>
    <t>sunflowerOFlood</t>
    <phoneticPr fontId="1" type="noConversion"/>
  </si>
  <si>
    <t>melonOFlood</t>
    <phoneticPr fontId="1" type="noConversion"/>
  </si>
  <si>
    <t>tomatoOFlood</t>
    <phoneticPr fontId="1" type="noConversion"/>
  </si>
  <si>
    <t>melonODrip</t>
    <phoneticPr fontId="1" type="noConversion"/>
  </si>
  <si>
    <t>tomatoODrip</t>
    <phoneticPr fontId="1" type="noConversion"/>
  </si>
  <si>
    <t>wheatODrip</t>
    <phoneticPr fontId="1" type="noConversion"/>
  </si>
  <si>
    <t>cornODrip</t>
    <phoneticPr fontId="1" type="noConversion"/>
  </si>
  <si>
    <t>sunflowerODrip</t>
    <phoneticPr fontId="1" type="noConversion"/>
  </si>
  <si>
    <t>wheatWDrip</t>
    <phoneticPr fontId="1" type="noConversion"/>
  </si>
  <si>
    <t>cornWDrip</t>
    <phoneticPr fontId="1" type="noConversion"/>
  </si>
  <si>
    <t>sunflowerWDrip</t>
    <phoneticPr fontId="1" type="noConversion"/>
  </si>
  <si>
    <t>melonWDrip</t>
    <phoneticPr fontId="1" type="noConversion"/>
  </si>
  <si>
    <t>tomatoWDrip</t>
    <phoneticPr fontId="1" type="noConversion"/>
  </si>
  <si>
    <t>wheatAreaMin</t>
    <phoneticPr fontId="1" type="noConversion"/>
  </si>
  <si>
    <t>cornAreaMin</t>
    <phoneticPr fontId="1" type="noConversion"/>
  </si>
  <si>
    <t>sunflowerAreaMin</t>
    <phoneticPr fontId="1" type="noConversion"/>
  </si>
  <si>
    <t>melonAreaMin</t>
    <phoneticPr fontId="1" type="noConversion"/>
  </si>
  <si>
    <t>tomatoAreaMin</t>
    <phoneticPr fontId="1" type="noConversion"/>
  </si>
  <si>
    <t>Maximum planting area (hm2) column 1=Wuyuan; 2= Linhe; 3= Urad qianqi; 4=Hangjinhouqi; 5 =Dengkou</t>
    <phoneticPr fontId="1" type="noConversion"/>
  </si>
  <si>
    <t>wheatAreaMax</t>
    <phoneticPr fontId="1" type="noConversion"/>
  </si>
  <si>
    <t>cornAreaMax</t>
    <phoneticPr fontId="1" type="noConversion"/>
  </si>
  <si>
    <t>sunflowerAreaMax</t>
    <phoneticPr fontId="1" type="noConversion"/>
  </si>
  <si>
    <t>melonAreaMax</t>
    <phoneticPr fontId="1" type="noConversion"/>
  </si>
  <si>
    <t>tomatoAreaMax</t>
    <phoneticPr fontId="1" type="noConversion"/>
  </si>
  <si>
    <t>Wuyuan</t>
    <phoneticPr fontId="1" type="noConversion"/>
  </si>
  <si>
    <t>Linhe</t>
    <phoneticPr fontId="1" type="noConversion"/>
  </si>
  <si>
    <t>Hangjinhouqi</t>
    <phoneticPr fontId="1" type="noConversion"/>
  </si>
  <si>
    <t>Dengkou</t>
    <phoneticPr fontId="1" type="noConversion"/>
  </si>
  <si>
    <t>Grow rate for drip :Same with flooding(%)1:Wuyuan;2 Linhe; 3 Urad qianqi; 4 Hangjinhouqi; 5 Dengkou</t>
    <phoneticPr fontId="1" type="noConversion"/>
  </si>
  <si>
    <t>minArea</t>
    <phoneticPr fontId="1" type="noConversion"/>
  </si>
  <si>
    <t>maxArea</t>
    <phoneticPr fontId="1" type="noConversion"/>
  </si>
  <si>
    <t>minCanal</t>
    <phoneticPr fontId="1" type="noConversion"/>
  </si>
  <si>
    <t>maxCanal</t>
    <phoneticPr fontId="1" type="noConversion"/>
  </si>
  <si>
    <t>wheatGRateF</t>
    <phoneticPr fontId="1" type="noConversion"/>
  </si>
  <si>
    <t>cornGRateF</t>
    <phoneticPr fontId="1" type="noConversion"/>
  </si>
  <si>
    <t>sunflowerGRateF</t>
    <phoneticPr fontId="1" type="noConversion"/>
  </si>
  <si>
    <t>melonGRateF</t>
    <phoneticPr fontId="1" type="noConversion"/>
  </si>
  <si>
    <t>tomatoGRateF</t>
    <phoneticPr fontId="1" type="noConversion"/>
  </si>
  <si>
    <t>wheatGRateD</t>
    <phoneticPr fontId="1" type="noConversion"/>
  </si>
  <si>
    <t>cornGRateD</t>
    <phoneticPr fontId="1" type="noConversion"/>
  </si>
  <si>
    <t>sunflowerGRateD</t>
    <phoneticPr fontId="1" type="noConversion"/>
  </si>
  <si>
    <t>melonGRateD</t>
    <phoneticPr fontId="1" type="noConversion"/>
  </si>
  <si>
    <t>tomatoGRateD</t>
    <phoneticPr fontId="1" type="noConversion"/>
  </si>
  <si>
    <r>
      <t>Discount factor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Data</t>
    </r>
    <r>
      <rPr>
        <sz val="11"/>
        <color theme="1"/>
        <rFont val="宋体"/>
        <family val="3"/>
        <charset val="134"/>
      </rPr>
      <t>处理版》</t>
    </r>
    <phoneticPr fontId="1" type="noConversion"/>
  </si>
  <si>
    <t>Driptape</t>
    <phoneticPr fontId="1" type="noConversion"/>
  </si>
  <si>
    <t>abovegroundPipe</t>
    <phoneticPr fontId="1" type="noConversion"/>
  </si>
  <si>
    <t>undergroundPipe</t>
    <phoneticPr fontId="1" type="noConversion"/>
  </si>
  <si>
    <t>well</t>
    <phoneticPr fontId="1" type="noConversion"/>
  </si>
  <si>
    <t>others</t>
    <phoneticPr fontId="1" type="noConversion"/>
  </si>
  <si>
    <r>
      <t>Management cost- turningLand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 Light"/>
        <family val="3"/>
        <charset val="134"/>
      </rPr>
      <t>：漫灌；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 Light"/>
        <family val="3"/>
        <charset val="134"/>
      </rPr>
      <t>：滴灌《引黄水滴灌应用费用及作物种植情况（于健）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等线 Light"/>
        <family val="3"/>
        <charset val="134"/>
      </rPr>
      <t>，隆盛参考为主》</t>
    </r>
    <phoneticPr fontId="1" type="noConversion"/>
  </si>
  <si>
    <t>wheatTL</t>
    <phoneticPr fontId="1" type="noConversion"/>
  </si>
  <si>
    <t>cornTL</t>
    <phoneticPr fontId="1" type="noConversion"/>
  </si>
  <si>
    <t>sunflowerTL</t>
    <phoneticPr fontId="1" type="noConversion"/>
  </si>
  <si>
    <t>melonTL</t>
    <phoneticPr fontId="1" type="noConversion"/>
  </si>
  <si>
    <t>tomatoTL</t>
    <phoneticPr fontId="1" type="noConversion"/>
  </si>
  <si>
    <t>wheatSow</t>
    <phoneticPr fontId="1" type="noConversion"/>
  </si>
  <si>
    <r>
      <t>Management cost- sow cost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 Light"/>
        <family val="3"/>
        <charset val="134"/>
      </rPr>
      <t>：漫灌；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 Light"/>
        <family val="3"/>
        <charset val="134"/>
      </rPr>
      <t>：滴灌《引黄水滴灌应用费用及作物种植情况（于健）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等线 Light"/>
        <family val="3"/>
        <charset val="134"/>
      </rPr>
      <t>，隆盛参考为主》</t>
    </r>
    <phoneticPr fontId="1" type="noConversion"/>
  </si>
  <si>
    <r>
      <t>Management cost- irrigation cost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 Light"/>
        <family val="3"/>
        <charset val="134"/>
      </rPr>
      <t>：漫灌；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 Light"/>
        <family val="3"/>
        <charset val="134"/>
      </rPr>
      <t>：滴灌《引黄水滴灌应用费用及作物种植情况（于健）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等线 Light"/>
        <family val="3"/>
        <charset val="134"/>
      </rPr>
      <t>，隆盛参考为主》</t>
    </r>
    <phoneticPr fontId="1" type="noConversion"/>
  </si>
  <si>
    <r>
      <t>Management cost- harvest cost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 Light"/>
        <family val="3"/>
        <charset val="134"/>
      </rPr>
      <t>：漫灌；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 Light"/>
        <family val="3"/>
        <charset val="134"/>
      </rPr>
      <t>：滴灌《引黄水滴灌应用费用及作物种植情况（于健）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等线 Light"/>
        <family val="3"/>
        <charset val="134"/>
      </rPr>
      <t>，隆盛参考为主》</t>
    </r>
    <phoneticPr fontId="1" type="noConversion"/>
  </si>
  <si>
    <t>wheatIrri</t>
    <phoneticPr fontId="1" type="noConversion"/>
  </si>
  <si>
    <t>cornIrri</t>
    <phoneticPr fontId="1" type="noConversion"/>
  </si>
  <si>
    <t>wheatHarv</t>
    <phoneticPr fontId="1" type="noConversion"/>
  </si>
  <si>
    <r>
      <t>Management cost- fertilization and pesticide cost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 Light"/>
        <family val="3"/>
        <charset val="134"/>
      </rPr>
      <t>：漫灌；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 Light"/>
        <family val="3"/>
        <charset val="134"/>
      </rPr>
      <t>：滴灌《引黄水滴灌应用费用及作物种植情况（于健）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等线 Light"/>
        <family val="3"/>
        <charset val="134"/>
      </rPr>
      <t>，隆盛参考为主》</t>
    </r>
    <phoneticPr fontId="1" type="noConversion"/>
  </si>
  <si>
    <t>wheatFP</t>
    <phoneticPr fontId="1" type="noConversion"/>
  </si>
  <si>
    <t>cornSow</t>
    <phoneticPr fontId="1" type="noConversion"/>
  </si>
  <si>
    <t>cornFP</t>
    <phoneticPr fontId="1" type="noConversion"/>
  </si>
  <si>
    <t>cornHarv</t>
    <phoneticPr fontId="1" type="noConversion"/>
  </si>
  <si>
    <t>sunflowerSow</t>
    <phoneticPr fontId="1" type="noConversion"/>
  </si>
  <si>
    <t>melonSow</t>
    <phoneticPr fontId="1" type="noConversion"/>
  </si>
  <si>
    <t>tomatoSow</t>
    <phoneticPr fontId="1" type="noConversion"/>
  </si>
  <si>
    <t>sunflowerFP</t>
    <phoneticPr fontId="1" type="noConversion"/>
  </si>
  <si>
    <t>melonFP</t>
    <phoneticPr fontId="1" type="noConversion"/>
  </si>
  <si>
    <t>tomatoFP</t>
    <phoneticPr fontId="1" type="noConversion"/>
  </si>
  <si>
    <t>sunflowerIrri</t>
    <phoneticPr fontId="1" type="noConversion"/>
  </si>
  <si>
    <t>melonIrri</t>
    <phoneticPr fontId="1" type="noConversion"/>
  </si>
  <si>
    <t>tomatoIrri</t>
    <phoneticPr fontId="1" type="noConversion"/>
  </si>
  <si>
    <t>sunflowerHarv</t>
    <phoneticPr fontId="1" type="noConversion"/>
  </si>
  <si>
    <t>melonHarv</t>
    <phoneticPr fontId="1" type="noConversion"/>
  </si>
  <si>
    <t>tomatoHarv</t>
    <phoneticPr fontId="1" type="noConversion"/>
  </si>
  <si>
    <r>
      <t>Consumption cost- seed cost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 Light"/>
        <family val="3"/>
        <charset val="134"/>
      </rPr>
      <t>：漫灌；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 Light"/>
        <family val="3"/>
        <charset val="134"/>
      </rPr>
      <t>：滴灌《引黄水滴灌应用费用及作物种植情况（于健）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等线 Light"/>
        <family val="3"/>
        <charset val="134"/>
      </rPr>
      <t>，隆盛参考为主》</t>
    </r>
    <phoneticPr fontId="1" type="noConversion"/>
  </si>
  <si>
    <t>wheatSeed</t>
    <phoneticPr fontId="1" type="noConversion"/>
  </si>
  <si>
    <t>cornSeed</t>
    <phoneticPr fontId="1" type="noConversion"/>
  </si>
  <si>
    <t>sunflowerSeed</t>
    <phoneticPr fontId="1" type="noConversion"/>
  </si>
  <si>
    <t>melonSeed</t>
    <phoneticPr fontId="1" type="noConversion"/>
  </si>
  <si>
    <t>tomatoSeed</t>
    <phoneticPr fontId="1" type="noConversion"/>
  </si>
  <si>
    <r>
      <t>Consumption cost- fertilizer cost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 Light"/>
        <family val="3"/>
        <charset val="134"/>
      </rPr>
      <t>：漫灌；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 Light"/>
        <family val="3"/>
        <charset val="134"/>
      </rPr>
      <t>：滴灌《引黄水滴灌应用费用及作物种植情况（于健）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等线 Light"/>
        <family val="3"/>
        <charset val="134"/>
      </rPr>
      <t>，隆盛参考为主》</t>
    </r>
    <phoneticPr fontId="1" type="noConversion"/>
  </si>
  <si>
    <t>wheatFertilizer</t>
    <phoneticPr fontId="1" type="noConversion"/>
  </si>
  <si>
    <t>cornFertilizer</t>
    <phoneticPr fontId="1" type="noConversion"/>
  </si>
  <si>
    <t>sunflowerFertilizer</t>
    <phoneticPr fontId="1" type="noConversion"/>
  </si>
  <si>
    <t>melonFertilizer</t>
    <phoneticPr fontId="1" type="noConversion"/>
  </si>
  <si>
    <t>tomatoFertilizer</t>
    <phoneticPr fontId="1" type="noConversion"/>
  </si>
  <si>
    <t>wheatPesticide</t>
    <phoneticPr fontId="1" type="noConversion"/>
  </si>
  <si>
    <t>cornPesticide</t>
    <phoneticPr fontId="1" type="noConversion"/>
  </si>
  <si>
    <t>sunflowerPesticide</t>
    <phoneticPr fontId="1" type="noConversion"/>
  </si>
  <si>
    <t>melonPesticide</t>
    <phoneticPr fontId="1" type="noConversion"/>
  </si>
  <si>
    <t>tomatoPesticide</t>
    <phoneticPr fontId="1" type="noConversion"/>
  </si>
  <si>
    <t>sunflowerTFilm</t>
    <phoneticPr fontId="1" type="noConversion"/>
  </si>
  <si>
    <t>cornTFilm</t>
    <phoneticPr fontId="1" type="noConversion"/>
  </si>
  <si>
    <t>wheatTFilm</t>
    <phoneticPr fontId="1" type="noConversion"/>
  </si>
  <si>
    <t>melonTFilm</t>
    <phoneticPr fontId="1" type="noConversion"/>
  </si>
  <si>
    <t>tomatoTFilm</t>
    <phoneticPr fontId="1" type="noConversion"/>
  </si>
  <si>
    <r>
      <t xml:space="preserve">Engineering cost 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 Light"/>
        <family val="3"/>
        <charset val="134"/>
      </rPr>
      <t>《引黄水滴灌应用费用及作物种植情况（于健），隆盛参考为主》</t>
    </r>
    <r>
      <rPr>
        <sz val="11"/>
        <color theme="1"/>
        <rFont val="Times New Roman"/>
        <family val="1"/>
      </rPr>
      <t>,others</t>
    </r>
    <r>
      <rPr>
        <sz val="11"/>
        <color theme="1"/>
        <rFont val="等线 Light"/>
        <family val="3"/>
        <charset val="134"/>
      </rPr>
      <t>中加入了维修费用</t>
    </r>
    <r>
      <rPr>
        <sz val="11"/>
        <color theme="1"/>
        <rFont val="Times New Roman"/>
        <family val="1"/>
      </rPr>
      <t xml:space="preserve"> (750/hm2)</t>
    </r>
    <r>
      <rPr>
        <sz val="11"/>
        <color theme="1"/>
        <rFont val="等线 Light"/>
        <family val="3"/>
        <charset val="134"/>
      </rPr>
      <t>和人工费用（</t>
    </r>
    <r>
      <rPr>
        <sz val="11"/>
        <color theme="1"/>
        <rFont val="Times New Roman"/>
        <family val="1"/>
      </rPr>
      <t>150/hm2</t>
    </r>
    <r>
      <rPr>
        <sz val="11"/>
        <color theme="1"/>
        <rFont val="等线 Light"/>
        <family val="3"/>
        <charset val="134"/>
      </rPr>
      <t>）</t>
    </r>
    <phoneticPr fontId="1" type="noConversion"/>
  </si>
  <si>
    <t>wheatDAreaMin</t>
    <phoneticPr fontId="1" type="noConversion"/>
  </si>
  <si>
    <t>cornDAreaMin</t>
    <phoneticPr fontId="1" type="noConversion"/>
  </si>
  <si>
    <t>sunflowerDAreaMin</t>
    <phoneticPr fontId="1" type="noConversion"/>
  </si>
  <si>
    <t>melonDAreaMin</t>
    <phoneticPr fontId="1" type="noConversion"/>
  </si>
  <si>
    <t>tomatoDAreaMin</t>
    <phoneticPr fontId="1" type="noConversion"/>
  </si>
  <si>
    <t>wheatDAreaMax</t>
    <phoneticPr fontId="1" type="noConversion"/>
  </si>
  <si>
    <t>cornDAreaMax</t>
    <phoneticPr fontId="1" type="noConversion"/>
  </si>
  <si>
    <t>sunflowerDAreaMax</t>
    <phoneticPr fontId="1" type="noConversion"/>
  </si>
  <si>
    <t>melonDAreaMax</t>
    <phoneticPr fontId="1" type="noConversion"/>
  </si>
  <si>
    <t>tomatoDAreaMax</t>
    <phoneticPr fontId="1" type="noConversion"/>
  </si>
  <si>
    <t>minDrip</t>
    <phoneticPr fontId="1" type="noConversion"/>
  </si>
  <si>
    <t>maxDrip</t>
    <phoneticPr fontId="1" type="noConversion"/>
  </si>
  <si>
    <t>wheatWEFee</t>
    <phoneticPr fontId="1" type="noConversion"/>
  </si>
  <si>
    <t>cornWEFee</t>
    <phoneticPr fontId="1" type="noConversion"/>
  </si>
  <si>
    <t>sunflowerWEFee</t>
    <phoneticPr fontId="1" type="noConversion"/>
  </si>
  <si>
    <t>melonWEFee</t>
    <phoneticPr fontId="1" type="noConversion"/>
  </si>
  <si>
    <t>tomatoWEFee</t>
    <phoneticPr fontId="1" type="noConversion"/>
  </si>
  <si>
    <t>strawLoad</t>
    <phoneticPr fontId="1" type="noConversion"/>
  </si>
  <si>
    <t>fuelPrice</t>
    <phoneticPr fontId="1" type="noConversion"/>
  </si>
  <si>
    <r>
      <rPr>
        <sz val="14"/>
        <color theme="1"/>
        <rFont val="Times New Roman"/>
        <family val="1"/>
      </rPr>
      <t xml:space="preserve">Transport factors </t>
    </r>
    <r>
      <rPr>
        <sz val="12"/>
        <color theme="1"/>
        <rFont val="Times New Roman"/>
        <family val="1"/>
      </rPr>
      <t xml:space="preserve">
strawLoad: </t>
    </r>
    <r>
      <rPr>
        <sz val="12"/>
        <color theme="1"/>
        <rFont val="宋体"/>
        <family val="3"/>
        <charset val="134"/>
      </rPr>
      <t>满载运输秸秆量</t>
    </r>
    <r>
      <rPr>
        <sz val="12"/>
        <color theme="1"/>
        <rFont val="Times New Roman"/>
        <family val="1"/>
      </rPr>
      <t xml:space="preserve"> t; fuelPrice:</t>
    </r>
    <r>
      <rPr>
        <sz val="12"/>
        <color theme="1"/>
        <rFont val="宋体"/>
        <family val="3"/>
        <charset val="134"/>
      </rPr>
      <t>运输过程燃料价格</t>
    </r>
    <r>
      <rPr>
        <sz val="12"/>
        <color theme="1"/>
        <rFont val="Times New Roman"/>
        <family val="1"/>
      </rPr>
      <t xml:space="preserve"> CNY/L; fullFuel: </t>
    </r>
    <r>
      <rPr>
        <sz val="12"/>
        <color theme="1"/>
        <rFont val="宋体"/>
        <family val="3"/>
        <charset val="134"/>
      </rPr>
      <t>满载消耗燃料</t>
    </r>
    <r>
      <rPr>
        <sz val="12"/>
        <color theme="1"/>
        <rFont val="Times New Roman"/>
        <family val="1"/>
      </rPr>
      <t xml:space="preserve"> L/km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emptyFuel:</t>
    </r>
    <r>
      <rPr>
        <sz val="12"/>
        <color theme="1"/>
        <rFont val="宋体"/>
        <family val="3"/>
        <charset val="134"/>
      </rPr>
      <t>空载消耗燃料</t>
    </r>
    <r>
      <rPr>
        <sz val="12"/>
        <color theme="1"/>
        <rFont val="Times New Roman"/>
        <family val="1"/>
      </rPr>
      <t xml:space="preserve"> L/km</t>
    </r>
    <phoneticPr fontId="1" type="noConversion"/>
  </si>
  <si>
    <t>fullFuel</t>
  </si>
  <si>
    <t>emptyFuel</t>
  </si>
  <si>
    <t>CE6</t>
    <phoneticPr fontId="1" type="noConversion"/>
  </si>
  <si>
    <t>CE12</t>
    <phoneticPr fontId="1" type="noConversion"/>
  </si>
  <si>
    <t>CE25</t>
    <phoneticPr fontId="1" type="noConversion"/>
  </si>
  <si>
    <t>CE30</t>
    <phoneticPr fontId="1" type="noConversion"/>
  </si>
  <si>
    <t>CEAVE</t>
    <phoneticPr fontId="1" type="noConversion"/>
  </si>
  <si>
    <t>minHours</t>
    <phoneticPr fontId="1" type="noConversion"/>
  </si>
  <si>
    <t>meanHours</t>
    <phoneticPr fontId="1" type="noConversion"/>
  </si>
  <si>
    <t>maxHours</t>
    <phoneticPr fontId="1" type="noConversion"/>
  </si>
  <si>
    <t>wheatGCV</t>
    <phoneticPr fontId="1" type="noConversion"/>
  </si>
  <si>
    <t>cornGCV</t>
    <phoneticPr fontId="1" type="noConversion"/>
  </si>
  <si>
    <t>sunflowerGCV</t>
    <phoneticPr fontId="1" type="noConversion"/>
  </si>
  <si>
    <t>earthRadius</t>
    <phoneticPr fontId="1" type="noConversion"/>
  </si>
  <si>
    <t>melonGCV</t>
    <phoneticPr fontId="1" type="noConversion"/>
  </si>
  <si>
    <t>installCap30</t>
    <phoneticPr fontId="1" type="noConversion"/>
  </si>
  <si>
    <t>installCap25</t>
    <phoneticPr fontId="1" type="noConversion"/>
  </si>
  <si>
    <t>installCap12</t>
    <phoneticPr fontId="1" type="noConversion"/>
  </si>
  <si>
    <t>installCap6</t>
    <phoneticPr fontId="1" type="noConversion"/>
  </si>
  <si>
    <t>installTotalCap</t>
    <phoneticPr fontId="1" type="noConversion"/>
  </si>
  <si>
    <t>tomatoGCV</t>
    <phoneticPr fontId="1" type="noConversion"/>
  </si>
  <si>
    <t>FIT</t>
    <phoneticPr fontId="1" type="noConversion"/>
  </si>
  <si>
    <t>fitDR</t>
    <phoneticPr fontId="1" type="noConversion"/>
  </si>
  <si>
    <t>fitVol</t>
    <phoneticPr fontId="1" type="noConversion"/>
  </si>
  <si>
    <t>CO2DR</t>
    <phoneticPr fontId="1" type="noConversion"/>
  </si>
  <si>
    <t>CO2Vol</t>
    <phoneticPr fontId="1" type="noConversion"/>
  </si>
  <si>
    <t>xi</t>
    <phoneticPr fontId="1" type="noConversion"/>
  </si>
  <si>
    <t>co2Price</t>
    <phoneticPr fontId="1" type="noConversion"/>
  </si>
  <si>
    <t>plantAsh</t>
    <phoneticPr fontId="1" type="noConversion"/>
  </si>
  <si>
    <t>rv</t>
    <phoneticPr fontId="1" type="noConversion"/>
  </si>
  <si>
    <t>rc</t>
    <phoneticPr fontId="1" type="noConversion"/>
  </si>
  <si>
    <t>OM</t>
    <phoneticPr fontId="1" type="noConversion"/>
  </si>
  <si>
    <t>dr</t>
    <phoneticPr fontId="1" type="noConversion"/>
  </si>
  <si>
    <t>wr</t>
    <phoneticPr fontId="1" type="noConversion"/>
  </si>
  <si>
    <t>waterPrice</t>
    <phoneticPr fontId="1" type="noConversion"/>
  </si>
  <si>
    <t>disRate</t>
    <phoneticPr fontId="1" type="noConversion"/>
  </si>
  <si>
    <t>unitINV</t>
    <phoneticPr fontId="1" type="noConversion"/>
  </si>
  <si>
    <t>consumption</t>
    <phoneticPr fontId="1" type="noConversion"/>
  </si>
  <si>
    <t>unitCon</t>
    <phoneticPr fontId="1" type="noConversion"/>
  </si>
  <si>
    <t>Wuyuan</t>
    <phoneticPr fontId="1" type="noConversion"/>
  </si>
  <si>
    <t>Hangjinhouqi</t>
    <phoneticPr fontId="1" type="noConversion"/>
  </si>
  <si>
    <t>Dengkou</t>
    <phoneticPr fontId="1" type="noConversion"/>
  </si>
  <si>
    <t>Linhe</t>
    <phoneticPr fontId="1" type="noConversion"/>
  </si>
  <si>
    <t>Uradqianqi</t>
    <phoneticPr fontId="1" type="noConversion"/>
  </si>
  <si>
    <t>riskFree</t>
    <phoneticPr fontId="1" type="noConversion"/>
  </si>
  <si>
    <t>TCL</t>
    <phoneticPr fontId="1" type="noConversion"/>
  </si>
  <si>
    <t>ULW</t>
    <phoneticPr fontId="1" type="noConversion"/>
  </si>
  <si>
    <t>UWS</t>
    <phoneticPr fontId="1" type="noConversion"/>
  </si>
  <si>
    <t>MCL</t>
    <phoneticPr fontId="1" type="noConversion"/>
  </si>
  <si>
    <t>PTCL</t>
    <phoneticPr fontId="1" type="noConversion"/>
  </si>
  <si>
    <r>
      <t>Minimum planting area (hm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  of adding drip irrigation column 1=Wuyuan; 2= Linhe; 3= Urad qianqi; 4=Hangjinhouqi; 5 =Dengkou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2015-2020</t>
    </r>
    <r>
      <rPr>
        <sz val="11"/>
        <color theme="1"/>
        <rFont val="宋体"/>
        <family val="3"/>
        <charset val="134"/>
      </rPr>
      <t>年河套灌区各作物种植面积》根据</t>
    </r>
    <r>
      <rPr>
        <sz val="11"/>
        <color theme="1"/>
        <rFont val="Times New Roman"/>
        <family val="1"/>
      </rPr>
      <t xml:space="preserve">Drip Planting area </t>
    </r>
    <r>
      <rPr>
        <sz val="11"/>
        <color theme="1"/>
        <rFont val="宋体"/>
        <family val="3"/>
        <charset val="134"/>
      </rPr>
      <t>做等比例缩减，缩减比例参考文章《于健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内蒙古河套灌区三种水源形式滴灌发展潜力》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此数据用不到</t>
    </r>
    <phoneticPr fontId="1" type="noConversion"/>
  </si>
  <si>
    <t>wheatAreaMaxD</t>
    <phoneticPr fontId="1" type="noConversion"/>
  </si>
  <si>
    <t>cornAreaMaxD</t>
    <phoneticPr fontId="1" type="noConversion"/>
  </si>
  <si>
    <t>sunflowerAreaMaxD</t>
    <phoneticPr fontId="1" type="noConversion"/>
  </si>
  <si>
    <t>melonAreaMaxD</t>
    <phoneticPr fontId="1" type="noConversion"/>
  </si>
  <si>
    <t>tomatoAreaMaxD</t>
    <phoneticPr fontId="1" type="noConversion"/>
  </si>
  <si>
    <t>reductionRate</t>
    <phoneticPr fontId="1" type="noConversion"/>
  </si>
  <si>
    <t>e</t>
    <phoneticPr fontId="1" type="noConversion"/>
  </si>
  <si>
    <t>CCAN</t>
    <phoneticPr fontId="1" type="noConversion"/>
  </si>
  <si>
    <t>minRArea</t>
    <phoneticPr fontId="1" type="noConversion"/>
  </si>
  <si>
    <t>maxRArea</t>
    <phoneticPr fontId="1" type="noConversion"/>
  </si>
  <si>
    <t>existDArea</t>
    <phoneticPr fontId="1" type="noConversion"/>
  </si>
  <si>
    <t>wheatMinD</t>
    <phoneticPr fontId="1" type="noConversion"/>
  </si>
  <si>
    <t>sunflowerMinD</t>
    <phoneticPr fontId="1" type="noConversion"/>
  </si>
  <si>
    <t>melonMinD</t>
    <phoneticPr fontId="1" type="noConversion"/>
  </si>
  <si>
    <t>tomatoMinD</t>
    <phoneticPr fontId="1" type="noConversion"/>
  </si>
  <si>
    <t>wheatMaxD</t>
    <phoneticPr fontId="1" type="noConversion"/>
  </si>
  <si>
    <t>sunflowerMaxD</t>
    <phoneticPr fontId="1" type="noConversion"/>
  </si>
  <si>
    <t>melonMaxD</t>
    <phoneticPr fontId="1" type="noConversion"/>
  </si>
  <si>
    <t>tomatoMaxD</t>
    <phoneticPr fontId="1" type="noConversion"/>
  </si>
  <si>
    <t>cornMinD</t>
    <phoneticPr fontId="1" type="noConversion"/>
  </si>
  <si>
    <t>cornMaxD</t>
    <phoneticPr fontId="1" type="noConversion"/>
  </si>
  <si>
    <t>WDQMin</t>
    <phoneticPr fontId="1" type="noConversion"/>
  </si>
  <si>
    <t>WDQMax</t>
    <phoneticPr fontId="1" type="noConversion"/>
  </si>
  <si>
    <t>wheat</t>
    <phoneticPr fontId="1" type="noConversion"/>
  </si>
  <si>
    <t>corn</t>
    <phoneticPr fontId="1" type="noConversion"/>
  </si>
  <si>
    <t>sunflower</t>
    <phoneticPr fontId="1" type="noConversion"/>
  </si>
  <si>
    <t>melon</t>
    <phoneticPr fontId="1" type="noConversion"/>
  </si>
  <si>
    <t>tomato</t>
    <phoneticPr fontId="1" type="noConversion"/>
  </si>
  <si>
    <r>
      <t xml:space="preserve">Planting area of  base year (hm2) column 1=Wuyuan; 2= Linhe; 3= Urad qianqi; 4=Hangjinhouqi; 5 =Dengkou;
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imes New Roman"/>
        <family val="1"/>
      </rPr>
      <t>2020</t>
    </r>
    <r>
      <rPr>
        <sz val="11"/>
        <color theme="1"/>
        <rFont val="宋体"/>
        <family val="3"/>
        <charset val="134"/>
      </rPr>
      <t>年为基准年</t>
    </r>
    <phoneticPr fontId="1" type="noConversion"/>
  </si>
  <si>
    <t>strawPrice</t>
    <phoneticPr fontId="1" type="noConversion"/>
  </si>
  <si>
    <t>NA</t>
    <phoneticPr fontId="1" type="noConversion"/>
  </si>
  <si>
    <t>year21</t>
    <phoneticPr fontId="1" type="noConversion"/>
  </si>
  <si>
    <t>year20</t>
    <phoneticPr fontId="1" type="noConversion"/>
  </si>
  <si>
    <t>year19</t>
  </si>
  <si>
    <t>year18</t>
  </si>
  <si>
    <t>year17</t>
  </si>
  <si>
    <t>year16</t>
  </si>
  <si>
    <t>year15</t>
  </si>
  <si>
    <t>year14</t>
  </si>
  <si>
    <t>year13</t>
  </si>
  <si>
    <t>year12</t>
  </si>
  <si>
    <t>EWQ</t>
    <phoneticPr fontId="1" type="noConversion"/>
  </si>
  <si>
    <t>wheatRate</t>
    <phoneticPr fontId="1" type="noConversion"/>
  </si>
  <si>
    <t>cornRate</t>
    <phoneticPr fontId="1" type="noConversion"/>
  </si>
  <si>
    <t>sunflowerRate</t>
    <phoneticPr fontId="1" type="noConversion"/>
  </si>
  <si>
    <t>melonRate</t>
    <phoneticPr fontId="1" type="noConversion"/>
  </si>
  <si>
    <t>tomatoRate</t>
    <phoneticPr fontId="1" type="noConversion"/>
  </si>
  <si>
    <t>Rate</t>
    <phoneticPr fontId="1" type="noConversion"/>
  </si>
  <si>
    <t>dripArea</t>
    <phoneticPr fontId="1" type="noConversion"/>
  </si>
  <si>
    <t>IrriRArea</t>
    <phoneticPr fontId="1" type="noConversion"/>
  </si>
  <si>
    <t>meanRArea</t>
    <phoneticPr fontId="1" type="noConversion"/>
  </si>
  <si>
    <t>maxDripT</t>
    <phoneticPr fontId="1" type="noConversion"/>
  </si>
  <si>
    <t>wheatRMinD</t>
    <phoneticPr fontId="1" type="noConversion"/>
  </si>
  <si>
    <t>cornRMinD</t>
    <phoneticPr fontId="1" type="noConversion"/>
  </si>
  <si>
    <t>sunflowerRMinD</t>
    <phoneticPr fontId="1" type="noConversion"/>
  </si>
  <si>
    <t>melonRMinD</t>
    <phoneticPr fontId="1" type="noConversion"/>
  </si>
  <si>
    <t>tomatoRMinD</t>
    <phoneticPr fontId="1" type="noConversion"/>
  </si>
  <si>
    <t>wheatAreaMinO</t>
    <phoneticPr fontId="1" type="noConversion"/>
  </si>
  <si>
    <t>cornAreaMinO</t>
    <phoneticPr fontId="1" type="noConversion"/>
  </si>
  <si>
    <t>sunflowerAreaMinO</t>
    <phoneticPr fontId="1" type="noConversion"/>
  </si>
  <si>
    <t>melonAreaMinO</t>
    <phoneticPr fontId="1" type="noConversion"/>
  </si>
  <si>
    <t>tomatoAreaMinO</t>
    <phoneticPr fontId="1" type="noConversion"/>
  </si>
  <si>
    <t>wheatAreaMaxO</t>
    <phoneticPr fontId="1" type="noConversion"/>
  </si>
  <si>
    <t>cornAreaMaxO</t>
    <phoneticPr fontId="1" type="noConversion"/>
  </si>
  <si>
    <t>sunflowerAreaMaxO</t>
    <phoneticPr fontId="1" type="noConversion"/>
  </si>
  <si>
    <t>melonAreaMaxO</t>
    <phoneticPr fontId="1" type="noConversion"/>
  </si>
  <si>
    <t>tomatoAreaMaxO</t>
    <phoneticPr fontId="1" type="noConversion"/>
  </si>
  <si>
    <t>wheatTAdd</t>
    <phoneticPr fontId="1" type="noConversion"/>
  </si>
  <si>
    <t>cornTAdd</t>
    <phoneticPr fontId="1" type="noConversion"/>
  </si>
  <si>
    <t>sunflowerTAdd</t>
    <phoneticPr fontId="1" type="noConversion"/>
  </si>
  <si>
    <t>melonTAdd</t>
    <phoneticPr fontId="1" type="noConversion"/>
  </si>
  <si>
    <t>tomatoTAdd</t>
    <phoneticPr fontId="1" type="noConversion"/>
  </si>
  <si>
    <t>The area of invested drip at each period (hm2) for each region</t>
    <phoneticPr fontId="1" type="noConversion"/>
  </si>
  <si>
    <t>minDripT</t>
    <phoneticPr fontId="1" type="noConversion"/>
  </si>
  <si>
    <t xml:space="preserve">Grow rate for flooding (%)1:Wuyuan;2 Linhe; 3 Urad qianqi; 4 Hangjinhouqi; 5 Dengkou </t>
    <phoneticPr fontId="1" type="noConversion"/>
  </si>
  <si>
    <r>
      <t>Planting area for five main crops (hm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</si>
  <si>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The length of invested canal lining at each period (km)</t>
    <phoneticPr fontId="1" type="noConversion"/>
  </si>
  <si>
    <t>Crop Price  CNY/kg</t>
    <phoneticPr fontId="1" type="noConversion"/>
  </si>
  <si>
    <r>
      <t xml:space="preserve">Eelctic related Price </t>
    </r>
    <r>
      <rPr>
        <sz val="10"/>
        <color theme="1"/>
        <rFont val="Times New Roman"/>
        <family val="1"/>
      </rPr>
      <t xml:space="preserve"> strawPrice :CNY/10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kg;
</t>
    </r>
    <r>
      <rPr>
        <sz val="10"/>
        <color theme="1"/>
        <rFont val="Times New Roman"/>
        <family val="3"/>
      </rPr>
      <t xml:space="preserve">FIT: </t>
    </r>
    <r>
      <rPr>
        <sz val="10"/>
        <color theme="1"/>
        <rFont val="Times New Roman"/>
        <family val="1"/>
      </rPr>
      <t>CNY/kWh; co2Price</t>
    </r>
    <r>
      <rPr>
        <sz val="10"/>
        <color theme="1"/>
        <rFont val="宋体"/>
        <family val="1"/>
        <charset val="134"/>
      </rPr>
      <t>：</t>
    </r>
    <r>
      <rPr>
        <sz val="10"/>
        <color theme="1"/>
        <rFont val="Times New Roman"/>
        <family val="1"/>
      </rPr>
      <t>CNY/kg ;OM</t>
    </r>
    <r>
      <rPr>
        <sz val="10"/>
        <color theme="1"/>
        <rFont val="宋体"/>
        <family val="3"/>
        <charset val="134"/>
      </rPr>
      <t>:</t>
    </r>
    <r>
      <rPr>
        <sz val="10"/>
        <color theme="1"/>
        <rFont val="Times New Roman"/>
        <family val="1"/>
      </rPr>
      <t xml:space="preserve"> CNY/kWh; unitINV: CNY/kWh</t>
    </r>
    <phoneticPr fontId="1" type="noConversion"/>
  </si>
  <si>
    <r>
      <t>Eelctic related Price  
plantash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CNY/kWh; waterPrice</t>
    </r>
    <r>
      <rPr>
        <sz val="11"/>
        <color theme="1"/>
        <rFont val="宋体"/>
        <family val="3"/>
        <charset val="134"/>
      </rPr>
      <t>:</t>
    </r>
    <r>
      <rPr>
        <sz val="11"/>
        <color theme="1"/>
        <rFont val="Times New Roman"/>
        <family val="1"/>
      </rPr>
      <t>CNY/m3; unitCon: CNY/kg</t>
    </r>
    <phoneticPr fontId="1" type="noConversion"/>
  </si>
  <si>
    <r>
      <t>Irrigation quota (m</t>
    </r>
    <r>
      <rPr>
        <vertAlign val="super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>/hm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  <phoneticPr fontId="1" type="noConversion"/>
  </si>
  <si>
    <r>
      <t>Irrigation quota (10</t>
    </r>
    <r>
      <rPr>
        <vertAlign val="superscript"/>
        <sz val="14"/>
        <color theme="1"/>
        <rFont val="Times New Roman"/>
        <family val="1"/>
      </rPr>
      <t>8</t>
    </r>
    <r>
      <rPr>
        <sz val="14"/>
        <color theme="1"/>
        <rFont val="Times New Roman"/>
        <family val="1"/>
      </rPr>
      <t>m</t>
    </r>
    <r>
      <rPr>
        <vertAlign val="super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) at autumn period </t>
    </r>
    <phoneticPr fontId="1" type="noConversion"/>
  </si>
  <si>
    <t>Combustion efficiency</t>
    <phoneticPr fontId="1" type="noConversion"/>
  </si>
  <si>
    <t>Effective hours and efficiency</t>
    <phoneticPr fontId="1" type="noConversion"/>
  </si>
  <si>
    <t>The gross calorific values of crops, KJ/kg</t>
    <phoneticPr fontId="1" type="noConversion"/>
  </si>
  <si>
    <t>Drift rate and volatilityc</t>
    <phoneticPr fontId="1" type="noConversion"/>
  </si>
  <si>
    <t>Biomass power plant related factors</t>
    <phoneticPr fontId="1" type="noConversion"/>
  </si>
  <si>
    <r>
      <t>Crop Output (kg/hm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)  1=Wuyuan;2=Linhe;3=Uradqianqi;4=Hangjinhouqi;5=Dengkou  </t>
    </r>
    <phoneticPr fontId="1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</si>
  <si>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>Minimum planting area (hm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  of  Flooding column 1=Wuyuan; 2= Linhe; 3= Urad qianqi; 4=Hangjinhouqi; 5 =Dengkou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2015-2020</t>
    </r>
    <r>
      <rPr>
        <sz val="11"/>
        <color theme="1"/>
        <rFont val="宋体"/>
        <family val="3"/>
        <charset val="134"/>
      </rPr>
      <t>年河套灌区各作物种植面积》</t>
    </r>
    <phoneticPr fontId="1" type="noConversion"/>
  </si>
  <si>
    <t xml:space="preserve">Maximum planting area (hm2) of different crop column 1=Wuyuan; 2= Linhe; 3= Urad qianqi; 4=Hangjinhouqi; 5 =Dengkou </t>
    <phoneticPr fontId="1" type="noConversion"/>
  </si>
  <si>
    <t>Maximum planting area (hm2) of Flooding column 1=Wuyuan; 2= Linhe; 3= Urad qianqi; 4=Hangjinhouqi; 5 =Dengkou</t>
    <phoneticPr fontId="1" type="noConversion"/>
  </si>
  <si>
    <r>
      <t>Minimum  and Maximum planting area (hm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) </t>
    </r>
    <phoneticPr fontId="1" type="noConversion"/>
  </si>
  <si>
    <t>Factors of Drip Iriigation</t>
    <phoneticPr fontId="1" type="noConversion"/>
  </si>
  <si>
    <r>
      <t>Consumption cost- Pesticide cost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phoneticPr fontId="1" type="noConversion"/>
  </si>
  <si>
    <r>
      <t>Consumption cost-TFilm cost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phoneticPr fontId="1" type="noConversion"/>
  </si>
  <si>
    <r>
      <t>Consumption cost- water and electricity fee</t>
    </r>
    <r>
      <rPr>
        <sz val="11"/>
        <color theme="1"/>
        <rFont val="等线 Light"/>
        <family val="3"/>
        <charset val="134"/>
      </rPr>
      <t>（</t>
    </r>
    <r>
      <rPr>
        <sz val="11"/>
        <color theme="1"/>
        <rFont val="Times New Roman"/>
        <family val="1"/>
      </rPr>
      <t>CNY/hm2</t>
    </r>
    <r>
      <rPr>
        <sz val="11"/>
        <color theme="1"/>
        <rFont val="等线 Light"/>
        <family val="3"/>
        <charset val="134"/>
      </rPr>
      <t>）</t>
    </r>
    <phoneticPr fontId="1" type="noConversion"/>
  </si>
  <si>
    <t>Capacity of plants</t>
    <phoneticPr fontId="1" type="noConversion"/>
  </si>
  <si>
    <t>Reference data of biomass plant</t>
    <phoneticPr fontId="1" type="noConversion"/>
  </si>
  <si>
    <t>Water constraints</t>
    <phoneticPr fontId="1" type="noConversion"/>
  </si>
  <si>
    <t>Canal lining constraints</t>
    <phoneticPr fontId="1" type="noConversion"/>
  </si>
  <si>
    <t xml:space="preserve">Autumn water quantity </t>
    <phoneticPr fontId="1" type="noConversion"/>
  </si>
  <si>
    <t>maximum demands for five crops (kg):</t>
    <phoneticPr fontId="1" type="noConversion"/>
  </si>
  <si>
    <t>minimum demands for five crops 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</si>
</sst>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等线 Light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3"/>
    </font>
    <font>
      <sz val="10"/>
      <color theme="1"/>
      <name val="Times New Roman"/>
      <family val="3"/>
    </font>
    <font>
      <sz val="10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76" fontId="2" fillId="0" borderId="5" xfId="0" applyNumberFormat="1" applyFont="1" applyBorder="1" applyAlignment="1">
      <alignment horizontal="left"/>
    </xf>
    <xf numFmtId="176" fontId="2" fillId="0" borderId="6" xfId="0" applyNumberFormat="1" applyFont="1" applyBorder="1" applyAlignment="1">
      <alignment horizontal="left"/>
    </xf>
    <xf numFmtId="176" fontId="2" fillId="0" borderId="8" xfId="0" applyNumberFormat="1" applyFont="1" applyBorder="1" applyAlignment="1">
      <alignment horizontal="left"/>
    </xf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1" xfId="0" applyFont="1" applyBorder="1"/>
    <xf numFmtId="0" fontId="3" fillId="0" borderId="7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2" xfId="0" applyFont="1" applyBorder="1"/>
    <xf numFmtId="177" fontId="2" fillId="0" borderId="3" xfId="0" applyNumberFormat="1" applyFont="1" applyBorder="1" applyAlignment="1">
      <alignment horizontal="left"/>
    </xf>
    <xf numFmtId="177" fontId="2" fillId="0" borderId="0" xfId="0" applyNumberFormat="1" applyFont="1" applyAlignment="1">
      <alignment horizontal="left"/>
    </xf>
    <xf numFmtId="177" fontId="2" fillId="0" borderId="4" xfId="0" applyNumberFormat="1" applyFont="1" applyBorder="1" applyAlignment="1">
      <alignment horizontal="left"/>
    </xf>
    <xf numFmtId="177" fontId="2" fillId="0" borderId="5" xfId="0" applyNumberFormat="1" applyFont="1" applyBorder="1" applyAlignment="1">
      <alignment horizontal="left"/>
    </xf>
    <xf numFmtId="177" fontId="2" fillId="0" borderId="8" xfId="0" applyNumberFormat="1" applyFont="1" applyBorder="1" applyAlignment="1">
      <alignment horizontal="left"/>
    </xf>
    <xf numFmtId="177" fontId="2" fillId="0" borderId="6" xfId="0" applyNumberFormat="1" applyFont="1" applyBorder="1" applyAlignment="1">
      <alignment horizontal="left"/>
    </xf>
    <xf numFmtId="176" fontId="2" fillId="0" borderId="3" xfId="0" applyNumberFormat="1" applyFont="1" applyBorder="1"/>
    <xf numFmtId="176" fontId="2" fillId="0" borderId="0" xfId="0" applyNumberFormat="1" applyFont="1"/>
    <xf numFmtId="176" fontId="2" fillId="0" borderId="5" xfId="0" applyNumberFormat="1" applyFont="1" applyBorder="1"/>
    <xf numFmtId="176" fontId="2" fillId="0" borderId="8" xfId="0" applyNumberFormat="1" applyFont="1" applyBorder="1"/>
    <xf numFmtId="0" fontId="2" fillId="0" borderId="0" xfId="0" applyFont="1" applyAlignment="1">
      <alignment wrapText="1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176" fontId="3" fillId="0" borderId="1" xfId="0" applyNumberFormat="1" applyFont="1" applyBorder="1"/>
    <xf numFmtId="176" fontId="3" fillId="0" borderId="7" xfId="0" applyNumberFormat="1" applyFont="1" applyBorder="1"/>
    <xf numFmtId="176" fontId="3" fillId="0" borderId="2" xfId="0" applyNumberFormat="1" applyFont="1" applyBorder="1"/>
    <xf numFmtId="176" fontId="3" fillId="0" borderId="5" xfId="0" applyNumberFormat="1" applyFont="1" applyBorder="1" applyAlignment="1">
      <alignment horizontal="left" vertical="center"/>
    </xf>
    <xf numFmtId="176" fontId="3" fillId="0" borderId="8" xfId="0" applyNumberFormat="1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 applyAlignment="1">
      <alignment horizontal="left"/>
    </xf>
    <xf numFmtId="176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 vertical="top"/>
    </xf>
    <xf numFmtId="177" fontId="2" fillId="0" borderId="1" xfId="0" applyNumberFormat="1" applyFont="1" applyBorder="1" applyAlignment="1">
      <alignment horizontal="left"/>
    </xf>
    <xf numFmtId="177" fontId="2" fillId="0" borderId="7" xfId="0" applyNumberFormat="1" applyFont="1" applyBorder="1" applyAlignment="1">
      <alignment horizontal="left"/>
    </xf>
    <xf numFmtId="177" fontId="2" fillId="0" borderId="2" xfId="0" applyNumberFormat="1" applyFont="1" applyBorder="1" applyAlignment="1">
      <alignment horizontal="left"/>
    </xf>
    <xf numFmtId="177" fontId="2" fillId="0" borderId="0" xfId="0" applyNumberFormat="1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2" fillId="3" borderId="3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177" fontId="2" fillId="3" borderId="1" xfId="0" applyNumberFormat="1" applyFont="1" applyFill="1" applyBorder="1" applyAlignment="1">
      <alignment horizontal="left"/>
    </xf>
    <xf numFmtId="177" fontId="2" fillId="3" borderId="7" xfId="0" applyNumberFormat="1" applyFont="1" applyFill="1" applyBorder="1" applyAlignment="1">
      <alignment horizontal="left"/>
    </xf>
    <xf numFmtId="177" fontId="2" fillId="3" borderId="2" xfId="0" applyNumberFormat="1" applyFont="1" applyFill="1" applyBorder="1" applyAlignment="1">
      <alignment horizontal="left"/>
    </xf>
    <xf numFmtId="177" fontId="2" fillId="3" borderId="3" xfId="0" applyNumberFormat="1" applyFont="1" applyFill="1" applyBorder="1" applyAlignment="1">
      <alignment horizontal="left"/>
    </xf>
    <xf numFmtId="177" fontId="2" fillId="3" borderId="0" xfId="0" applyNumberFormat="1" applyFont="1" applyFill="1" applyAlignment="1">
      <alignment horizontal="left"/>
    </xf>
    <xf numFmtId="177" fontId="2" fillId="3" borderId="4" xfId="0" applyNumberFormat="1" applyFont="1" applyFill="1" applyBorder="1" applyAlignment="1">
      <alignment horizontal="left"/>
    </xf>
    <xf numFmtId="177" fontId="2" fillId="3" borderId="5" xfId="0" applyNumberFormat="1" applyFont="1" applyFill="1" applyBorder="1" applyAlignment="1">
      <alignment horizontal="left"/>
    </xf>
    <xf numFmtId="177" fontId="2" fillId="3" borderId="8" xfId="0" applyNumberFormat="1" applyFont="1" applyFill="1" applyBorder="1" applyAlignment="1">
      <alignment horizontal="left"/>
    </xf>
    <xf numFmtId="177" fontId="2" fillId="3" borderId="6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8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opLeftCell="C1" zoomScale="85" zoomScaleNormal="85" workbookViewId="0">
      <selection activeCell="G13" sqref="G13"/>
    </sheetView>
  </sheetViews>
  <sheetFormatPr defaultColWidth="26.109375" defaultRowHeight="13.8" x14ac:dyDescent="0.25"/>
  <cols>
    <col min="1" max="2" width="26.109375" style="1"/>
    <col min="3" max="3" width="30.109375" style="1" customWidth="1"/>
    <col min="4" max="4" width="33.6640625" style="1" customWidth="1"/>
    <col min="5" max="5" width="15.6640625" style="1" customWidth="1"/>
    <col min="6" max="6" width="29.77734375" style="1" customWidth="1"/>
    <col min="7" max="7" width="21" style="1" customWidth="1"/>
    <col min="8" max="16384" width="26.109375" style="1"/>
  </cols>
  <sheetData>
    <row r="1" spans="1:10" ht="64.5" customHeight="1" x14ac:dyDescent="0.25">
      <c r="A1" s="91" t="s">
        <v>76</v>
      </c>
      <c r="B1" s="92"/>
      <c r="C1" s="91" t="s">
        <v>281</v>
      </c>
      <c r="D1" s="92"/>
      <c r="E1" s="93" t="s">
        <v>282</v>
      </c>
      <c r="F1" s="94"/>
      <c r="G1" s="93" t="s">
        <v>278</v>
      </c>
      <c r="H1" s="94"/>
      <c r="I1" s="93" t="s">
        <v>278</v>
      </c>
      <c r="J1" s="94"/>
    </row>
    <row r="2" spans="1:10" x14ac:dyDescent="0.25">
      <c r="A2" s="2" t="s">
        <v>0</v>
      </c>
      <c r="B2" s="3" t="s">
        <v>1</v>
      </c>
      <c r="C2" s="2" t="s">
        <v>62</v>
      </c>
      <c r="D2" s="3" t="s">
        <v>63</v>
      </c>
      <c r="E2" s="2" t="s">
        <v>64</v>
      </c>
      <c r="F2" s="3" t="s">
        <v>65</v>
      </c>
      <c r="G2" s="2" t="s">
        <v>145</v>
      </c>
      <c r="H2" s="3" t="s">
        <v>146</v>
      </c>
      <c r="I2" s="2" t="s">
        <v>279</v>
      </c>
      <c r="J2" s="3" t="s">
        <v>257</v>
      </c>
    </row>
    <row r="3" spans="1:10" s="7" customFormat="1" ht="13.05" customHeight="1" thickBot="1" x14ac:dyDescent="0.3">
      <c r="A3" s="4">
        <v>1.32E-2</v>
      </c>
      <c r="B3" s="5">
        <v>2.4400000000000002E-2</v>
      </c>
      <c r="C3" s="4">
        <v>522165.79989999998</v>
      </c>
      <c r="D3" s="5">
        <v>555750.35993333336</v>
      </c>
      <c r="E3" s="4">
        <v>0</v>
      </c>
      <c r="F3" s="5">
        <v>800</v>
      </c>
      <c r="G3" s="4">
        <v>0</v>
      </c>
      <c r="H3" s="5">
        <v>15000</v>
      </c>
      <c r="I3" s="4">
        <v>0</v>
      </c>
      <c r="J3" s="5">
        <v>9000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DA20-8286-4E34-B490-1C6F33197B1C}">
  <sheetPr codeName="Sheet2"/>
  <dimension ref="A1:O3"/>
  <sheetViews>
    <sheetView zoomScaleNormal="100" workbookViewId="0">
      <selection activeCell="M4" sqref="M4"/>
    </sheetView>
  </sheetViews>
  <sheetFormatPr defaultColWidth="8.77734375" defaultRowHeight="13.8" x14ac:dyDescent="0.25"/>
  <cols>
    <col min="1" max="1" width="9" style="9" bestFit="1" customWidth="1"/>
    <col min="2" max="2" width="7.88671875" style="9" bestFit="1" customWidth="1"/>
    <col min="3" max="3" width="12" style="9" bestFit="1" customWidth="1"/>
    <col min="4" max="4" width="9.21875" style="9" bestFit="1" customWidth="1"/>
    <col min="5" max="5" width="9.6640625" style="9" bestFit="1" customWidth="1"/>
    <col min="6" max="7" width="9.109375" style="9" bestFit="1" customWidth="1"/>
    <col min="8" max="8" width="12.77734375" style="9" customWidth="1"/>
    <col min="9" max="10" width="9.109375" style="9" bestFit="1" customWidth="1"/>
    <col min="11" max="11" width="8.44140625" style="9" customWidth="1"/>
    <col min="12" max="12" width="10.109375" style="9" customWidth="1"/>
    <col min="13" max="13" width="6.21875" style="9" customWidth="1"/>
    <col min="14" max="14" width="9.6640625" style="9" customWidth="1"/>
    <col min="15" max="15" width="14.109375" style="9" customWidth="1"/>
    <col min="16" max="16" width="10.109375" style="9" bestFit="1" customWidth="1"/>
    <col min="17" max="17" width="3.88671875" style="9" bestFit="1" customWidth="1"/>
    <col min="18" max="18" width="9.44140625" style="9" bestFit="1" customWidth="1"/>
    <col min="19" max="19" width="7.88671875" style="9" bestFit="1" customWidth="1"/>
    <col min="20" max="20" width="6.21875" style="9" bestFit="1" customWidth="1"/>
    <col min="21" max="16384" width="8.77734375" style="9"/>
  </cols>
  <sheetData>
    <row r="1" spans="1:15" ht="55.5" customHeight="1" thickBot="1" x14ac:dyDescent="0.3">
      <c r="A1" s="95" t="s">
        <v>283</v>
      </c>
      <c r="B1" s="95"/>
      <c r="C1" s="95"/>
      <c r="D1" s="95"/>
      <c r="E1" s="95"/>
      <c r="F1" s="93" t="s">
        <v>284</v>
      </c>
      <c r="G1" s="96"/>
      <c r="H1" s="96"/>
      <c r="I1" s="96"/>
      <c r="J1" s="92"/>
      <c r="K1" s="93" t="s">
        <v>285</v>
      </c>
      <c r="L1" s="96"/>
      <c r="M1" s="96"/>
      <c r="N1" s="96"/>
      <c r="O1" s="92"/>
    </row>
    <row r="2" spans="1:15" x14ac:dyDescent="0.25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8" t="s">
        <v>235</v>
      </c>
      <c r="G2" s="19" t="s">
        <v>176</v>
      </c>
      <c r="H2" s="19" t="s">
        <v>191</v>
      </c>
      <c r="I2" s="19" t="s">
        <v>182</v>
      </c>
      <c r="J2" s="20" t="s">
        <v>186</v>
      </c>
      <c r="K2" s="19" t="s">
        <v>183</v>
      </c>
      <c r="L2" s="19" t="s">
        <v>189</v>
      </c>
      <c r="M2" s="19" t="s">
        <v>193</v>
      </c>
      <c r="N2" s="19"/>
      <c r="O2" s="20"/>
    </row>
    <row r="3" spans="1:15" ht="14.4" thickBot="1" x14ac:dyDescent="0.3">
      <c r="A3" s="4">
        <v>2.9367000000000001</v>
      </c>
      <c r="B3" s="6">
        <v>1.7603</v>
      </c>
      <c r="C3" s="6">
        <v>3.9849999999999999</v>
      </c>
      <c r="D3" s="6">
        <v>0.9</v>
      </c>
      <c r="E3" s="6">
        <v>2</v>
      </c>
      <c r="F3" s="12">
        <v>250</v>
      </c>
      <c r="G3" s="13">
        <v>0.75</v>
      </c>
      <c r="H3" s="13">
        <v>10140</v>
      </c>
      <c r="I3" s="13">
        <v>7.4999999999999997E-2</v>
      </c>
      <c r="J3" s="14">
        <v>0.13350000000000001</v>
      </c>
      <c r="K3" s="13">
        <v>6.28E-3</v>
      </c>
      <c r="L3" s="13">
        <v>15</v>
      </c>
      <c r="M3" s="13">
        <v>0.02</v>
      </c>
      <c r="N3" s="33"/>
      <c r="O3" s="34"/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D723-F5EB-4006-8C3E-876D32E29A73}">
  <sheetPr codeName="Sheet3"/>
  <dimension ref="A1:O3"/>
  <sheetViews>
    <sheetView workbookViewId="0">
      <selection activeCell="C45" sqref="C45"/>
    </sheetView>
  </sheetViews>
  <sheetFormatPr defaultColWidth="8.77734375" defaultRowHeight="13.8" x14ac:dyDescent="0.25"/>
  <cols>
    <col min="1" max="2" width="8.77734375" style="9"/>
    <col min="3" max="3" width="13.109375" style="9" customWidth="1"/>
    <col min="4" max="4" width="10.5546875" style="9" customWidth="1"/>
    <col min="5" max="5" width="11.88671875" style="9" customWidth="1"/>
    <col min="6" max="8" width="8.77734375" style="9"/>
    <col min="9" max="9" width="9.6640625" style="9" customWidth="1"/>
    <col min="10" max="10" width="8.77734375" style="9"/>
    <col min="11" max="11" width="13.44140625" style="9" customWidth="1"/>
    <col min="12" max="12" width="15.21875" style="9" customWidth="1"/>
    <col min="13" max="13" width="13.6640625" style="9" customWidth="1"/>
    <col min="14" max="14" width="17.44140625" style="9" customWidth="1"/>
    <col min="15" max="15" width="15.44140625" style="9" customWidth="1"/>
    <col min="16" max="16384" width="8.77734375" style="9"/>
  </cols>
  <sheetData>
    <row r="1" spans="1:15" x14ac:dyDescent="0.25">
      <c r="A1" s="91" t="s">
        <v>8</v>
      </c>
      <c r="B1" s="96"/>
      <c r="C1" s="96"/>
      <c r="D1" s="96"/>
      <c r="E1" s="92"/>
      <c r="F1" s="91" t="s">
        <v>9</v>
      </c>
      <c r="G1" s="96"/>
      <c r="H1" s="96"/>
      <c r="I1" s="96"/>
      <c r="J1" s="92"/>
      <c r="K1" s="91" t="s">
        <v>20</v>
      </c>
      <c r="L1" s="96"/>
      <c r="M1" s="96"/>
      <c r="N1" s="96"/>
      <c r="O1" s="92"/>
    </row>
    <row r="2" spans="1:15" x14ac:dyDescent="0.25">
      <c r="A2" s="10" t="s">
        <v>10</v>
      </c>
      <c r="B2" s="9" t="s">
        <v>11</v>
      </c>
      <c r="C2" s="9" t="s">
        <v>12</v>
      </c>
      <c r="D2" s="9" t="s">
        <v>13</v>
      </c>
      <c r="E2" s="11" t="s">
        <v>14</v>
      </c>
      <c r="F2" s="10" t="s">
        <v>15</v>
      </c>
      <c r="G2" s="9" t="s">
        <v>16</v>
      </c>
      <c r="H2" s="9" t="s">
        <v>17</v>
      </c>
      <c r="I2" s="9" t="s">
        <v>18</v>
      </c>
      <c r="J2" s="11" t="s">
        <v>19</v>
      </c>
      <c r="K2" s="10" t="s">
        <v>21</v>
      </c>
      <c r="L2" s="9" t="s">
        <v>22</v>
      </c>
      <c r="M2" s="9" t="s">
        <v>23</v>
      </c>
      <c r="N2" s="9" t="s">
        <v>24</v>
      </c>
      <c r="O2" s="11" t="s">
        <v>25</v>
      </c>
    </row>
    <row r="3" spans="1:15" s="1" customFormat="1" ht="14.4" thickBot="1" x14ac:dyDescent="0.3">
      <c r="A3" s="12">
        <v>1.34</v>
      </c>
      <c r="B3" s="13">
        <v>1.73</v>
      </c>
      <c r="C3" s="13">
        <v>2.5</v>
      </c>
      <c r="D3" s="13">
        <v>0.53</v>
      </c>
      <c r="E3" s="14">
        <v>0.6</v>
      </c>
      <c r="F3" s="12">
        <v>0.73</v>
      </c>
      <c r="G3" s="13">
        <v>0.85</v>
      </c>
      <c r="H3" s="13">
        <v>0.86</v>
      </c>
      <c r="I3" s="13">
        <v>0.8</v>
      </c>
      <c r="J3" s="14">
        <v>0.86</v>
      </c>
      <c r="K3" s="12">
        <v>0.45140000000000002</v>
      </c>
      <c r="L3" s="13">
        <v>0.29170000000000001</v>
      </c>
      <c r="M3" s="13">
        <v>3.0000000000000001E-3</v>
      </c>
      <c r="N3" s="13">
        <v>0.25130000000000002</v>
      </c>
      <c r="O3" s="14">
        <v>2.5999999999999999E-3</v>
      </c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327B-6C93-4669-8AD8-C54F9A13B7F9}">
  <sheetPr codeName="Sheet4"/>
  <dimension ref="A1:P3"/>
  <sheetViews>
    <sheetView workbookViewId="0">
      <selection activeCell="K1" sqref="K1:O1"/>
    </sheetView>
  </sheetViews>
  <sheetFormatPr defaultColWidth="8.77734375" defaultRowHeight="15.6" x14ac:dyDescent="0.3"/>
  <cols>
    <col min="1" max="1" width="13.5546875" style="8" customWidth="1"/>
    <col min="2" max="2" width="12.109375" style="8" customWidth="1"/>
    <col min="3" max="3" width="19.88671875" style="8" customWidth="1"/>
    <col min="4" max="5" width="15.21875" style="8" customWidth="1"/>
    <col min="6" max="6" width="20.21875" style="8" customWidth="1"/>
    <col min="7" max="7" width="21.88671875" style="8" customWidth="1"/>
    <col min="8" max="8" width="19.109375" style="8" customWidth="1"/>
    <col min="9" max="10" width="17.33203125" style="8" customWidth="1"/>
    <col min="11" max="11" width="8.77734375" style="8"/>
    <col min="12" max="12" width="10.6640625" style="8" customWidth="1"/>
    <col min="13" max="13" width="13.44140625" style="8" customWidth="1"/>
    <col min="14" max="14" width="18" style="8" customWidth="1"/>
    <col min="15" max="15" width="30.109375" style="8" customWidth="1"/>
    <col min="16" max="16" width="9.109375" customWidth="1"/>
    <col min="17" max="16384" width="8.77734375" style="8"/>
  </cols>
  <sheetData>
    <row r="1" spans="1:15" ht="40.35" customHeight="1" thickBot="1" x14ac:dyDescent="0.4">
      <c r="A1" s="97" t="s">
        <v>286</v>
      </c>
      <c r="B1" s="98"/>
      <c r="C1" s="98"/>
      <c r="D1" s="98"/>
      <c r="E1" s="98"/>
      <c r="F1" s="97" t="s">
        <v>286</v>
      </c>
      <c r="G1" s="98"/>
      <c r="H1" s="98"/>
      <c r="I1" s="98"/>
      <c r="J1" s="99"/>
      <c r="K1" s="100" t="s">
        <v>287</v>
      </c>
      <c r="L1" s="101"/>
      <c r="M1" s="101"/>
      <c r="N1" s="101"/>
      <c r="O1" s="102"/>
    </row>
    <row r="2" spans="1:15" x14ac:dyDescent="0.3">
      <c r="A2" s="15" t="s">
        <v>26</v>
      </c>
      <c r="B2" s="16" t="s">
        <v>27</v>
      </c>
      <c r="C2" s="16" t="s">
        <v>28</v>
      </c>
      <c r="D2" s="16" t="s">
        <v>29</v>
      </c>
      <c r="E2" s="17" t="s">
        <v>30</v>
      </c>
      <c r="F2" s="15" t="s">
        <v>41</v>
      </c>
      <c r="G2" s="16" t="s">
        <v>42</v>
      </c>
      <c r="H2" s="16" t="s">
        <v>43</v>
      </c>
      <c r="I2" s="16" t="s">
        <v>44</v>
      </c>
      <c r="J2" s="17" t="s">
        <v>45</v>
      </c>
      <c r="K2" s="53" t="s">
        <v>194</v>
      </c>
      <c r="L2" s="54" t="s">
        <v>197</v>
      </c>
      <c r="M2" s="54" t="s">
        <v>198</v>
      </c>
      <c r="N2" s="54" t="s">
        <v>195</v>
      </c>
      <c r="O2" s="55" t="s">
        <v>196</v>
      </c>
    </row>
    <row r="3" spans="1:15" s="52" customFormat="1" ht="16.2" thickBot="1" x14ac:dyDescent="0.35">
      <c r="A3" s="49">
        <v>4350</v>
      </c>
      <c r="B3" s="50">
        <v>3600</v>
      </c>
      <c r="C3" s="50">
        <v>4200</v>
      </c>
      <c r="D3" s="50">
        <v>3200</v>
      </c>
      <c r="E3" s="51">
        <v>3200</v>
      </c>
      <c r="F3" s="49">
        <v>3500</v>
      </c>
      <c r="G3" s="50">
        <v>2475</v>
      </c>
      <c r="H3" s="50">
        <v>2580</v>
      </c>
      <c r="I3" s="50">
        <v>2300</v>
      </c>
      <c r="J3" s="51">
        <v>2445</v>
      </c>
      <c r="K3" s="56">
        <v>5.15585088</v>
      </c>
      <c r="L3" s="57">
        <v>3.2661273599999996</v>
      </c>
      <c r="M3" s="57">
        <v>1.7044300799999998</v>
      </c>
      <c r="N3" s="57">
        <v>4.6336838399999998</v>
      </c>
      <c r="O3" s="58">
        <v>1.7532979200000001</v>
      </c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371A-57EE-4E17-AAEA-433FD66D484E}">
  <sheetPr codeName="Sheet5"/>
  <dimension ref="A1:AD18"/>
  <sheetViews>
    <sheetView topLeftCell="F1" zoomScale="70" zoomScaleNormal="70" workbookViewId="0">
      <selection activeCell="K9" sqref="K9"/>
    </sheetView>
  </sheetViews>
  <sheetFormatPr defaultColWidth="8.77734375" defaultRowHeight="13.8" x14ac:dyDescent="0.25"/>
  <cols>
    <col min="1" max="1" width="12.88671875" style="9" customWidth="1"/>
    <col min="2" max="2" width="9" style="9" customWidth="1"/>
    <col min="3" max="3" width="11.44140625" style="9" customWidth="1"/>
    <col min="4" max="4" width="12.77734375" style="9" customWidth="1"/>
    <col min="5" max="5" width="16.6640625" style="9" customWidth="1"/>
    <col min="6" max="6" width="12.44140625" style="9" customWidth="1"/>
    <col min="7" max="7" width="10.44140625" style="9" customWidth="1"/>
    <col min="8" max="8" width="8.77734375" style="9"/>
    <col min="9" max="9" width="7.33203125" style="9" customWidth="1"/>
    <col min="10" max="10" width="8.21875" style="9" customWidth="1"/>
    <col min="11" max="11" width="10" style="9" customWidth="1"/>
    <col min="12" max="12" width="9.6640625" style="9" customWidth="1"/>
    <col min="13" max="13" width="8.77734375" style="9"/>
    <col min="14" max="14" width="10.109375" style="9" customWidth="1"/>
    <col min="15" max="15" width="8.77734375" style="9"/>
    <col min="16" max="16" width="11.77734375" style="9" customWidth="1"/>
    <col min="17" max="17" width="10.5546875" style="9" customWidth="1"/>
    <col min="18" max="20" width="13.109375" style="9" customWidth="1"/>
    <col min="21" max="21" width="14.21875" style="9" customWidth="1"/>
    <col min="22" max="22" width="17.21875" style="9" customWidth="1"/>
    <col min="23" max="23" width="14.109375" style="9" customWidth="1"/>
    <col min="24" max="24" width="16.77734375" style="9" customWidth="1"/>
    <col min="25" max="25" width="17.44140625" style="9" customWidth="1"/>
    <col min="26" max="26" width="15.21875" style="9" customWidth="1"/>
    <col min="27" max="16384" width="8.77734375" style="9"/>
  </cols>
  <sheetData>
    <row r="1" spans="1:30" ht="39" customHeight="1" thickBot="1" x14ac:dyDescent="0.35">
      <c r="A1" s="105" t="s">
        <v>154</v>
      </c>
      <c r="B1" s="106"/>
      <c r="C1" s="106"/>
      <c r="D1" s="106"/>
      <c r="E1" s="107"/>
      <c r="F1" s="108" t="s">
        <v>288</v>
      </c>
      <c r="G1" s="109"/>
      <c r="H1" s="109"/>
      <c r="I1" s="109"/>
      <c r="J1" s="110"/>
      <c r="K1" s="108" t="s">
        <v>289</v>
      </c>
      <c r="L1" s="109"/>
      <c r="M1" s="109"/>
      <c r="N1" s="109"/>
      <c r="O1" s="110"/>
      <c r="P1" s="143" t="s">
        <v>290</v>
      </c>
      <c r="Q1" s="144"/>
      <c r="R1" s="144"/>
      <c r="S1" s="144"/>
      <c r="T1" s="145"/>
      <c r="U1" s="124" t="s">
        <v>291</v>
      </c>
      <c r="V1" s="146"/>
      <c r="W1" s="146"/>
      <c r="X1" s="146"/>
      <c r="Y1" s="147"/>
      <c r="Z1" s="142" t="s">
        <v>292</v>
      </c>
      <c r="AA1" s="103"/>
      <c r="AB1" s="103"/>
      <c r="AC1" s="103"/>
      <c r="AD1" s="104"/>
    </row>
    <row r="2" spans="1:30" ht="15.6" x14ac:dyDescent="0.3">
      <c r="A2" s="15" t="s">
        <v>152</v>
      </c>
      <c r="B2" s="16" t="s">
        <v>153</v>
      </c>
      <c r="C2" s="16" t="s">
        <v>155</v>
      </c>
      <c r="D2" s="16" t="s">
        <v>156</v>
      </c>
      <c r="E2" s="17" t="s">
        <v>168</v>
      </c>
      <c r="F2" s="16" t="s">
        <v>157</v>
      </c>
      <c r="G2" s="16" t="s">
        <v>158</v>
      </c>
      <c r="H2" s="16" t="s">
        <v>159</v>
      </c>
      <c r="I2" s="16" t="s">
        <v>160</v>
      </c>
      <c r="J2" s="16" t="s">
        <v>161</v>
      </c>
      <c r="K2" s="15" t="s">
        <v>162</v>
      </c>
      <c r="L2" s="16" t="s">
        <v>163</v>
      </c>
      <c r="M2" s="16" t="s">
        <v>164</v>
      </c>
      <c r="N2" s="19" t="s">
        <v>187</v>
      </c>
      <c r="O2" s="20" t="s">
        <v>188</v>
      </c>
      <c r="P2" s="15" t="s">
        <v>165</v>
      </c>
      <c r="Q2" s="19" t="s">
        <v>166</v>
      </c>
      <c r="R2" s="19" t="s">
        <v>167</v>
      </c>
      <c r="S2" s="19" t="s">
        <v>169</v>
      </c>
      <c r="T2" s="20" t="s">
        <v>175</v>
      </c>
      <c r="U2" s="18" t="s">
        <v>177</v>
      </c>
      <c r="V2" s="19" t="s">
        <v>178</v>
      </c>
      <c r="W2" s="19" t="s">
        <v>179</v>
      </c>
      <c r="X2" s="19" t="s">
        <v>180</v>
      </c>
      <c r="Y2" s="19" t="s">
        <v>181</v>
      </c>
      <c r="Z2" s="18" t="s">
        <v>192</v>
      </c>
      <c r="AA2" s="19" t="s">
        <v>184</v>
      </c>
      <c r="AB2" s="19" t="s">
        <v>185</v>
      </c>
      <c r="AC2" s="19" t="s">
        <v>190</v>
      </c>
      <c r="AD2" s="20" t="s">
        <v>199</v>
      </c>
    </row>
    <row r="3" spans="1:30" s="1" customFormat="1" ht="16.2" thickBot="1" x14ac:dyDescent="0.35">
      <c r="A3" s="49">
        <v>10</v>
      </c>
      <c r="B3" s="50">
        <v>7.09</v>
      </c>
      <c r="C3" s="50">
        <v>0.3</v>
      </c>
      <c r="D3" s="50">
        <v>0.2</v>
      </c>
      <c r="E3" s="51">
        <v>6371</v>
      </c>
      <c r="F3" s="50">
        <v>0.19500000000000001</v>
      </c>
      <c r="G3" s="50">
        <v>0.22500000000000001</v>
      </c>
      <c r="H3" s="50">
        <v>0.25600000000000001</v>
      </c>
      <c r="I3" s="50">
        <v>0.3</v>
      </c>
      <c r="J3" s="50">
        <v>0.3</v>
      </c>
      <c r="K3" s="49">
        <v>4380</v>
      </c>
      <c r="L3" s="50">
        <v>5840</v>
      </c>
      <c r="M3" s="50">
        <v>7300</v>
      </c>
      <c r="N3" s="13">
        <v>0.02</v>
      </c>
      <c r="O3" s="14">
        <v>1.1359999999999999</v>
      </c>
      <c r="P3" s="49">
        <v>18936.5</v>
      </c>
      <c r="Q3" s="13">
        <v>16709.62</v>
      </c>
      <c r="R3" s="13">
        <v>13747.39</v>
      </c>
      <c r="S3" s="13">
        <v>13747.39</v>
      </c>
      <c r="T3" s="14">
        <v>13747.39</v>
      </c>
      <c r="U3" s="12">
        <v>0.02</v>
      </c>
      <c r="V3" s="13">
        <v>0.02</v>
      </c>
      <c r="W3" s="13">
        <v>0.02</v>
      </c>
      <c r="X3" s="13">
        <v>0.03</v>
      </c>
      <c r="Y3" s="13">
        <v>0.997</v>
      </c>
      <c r="Z3" s="12">
        <v>0.1</v>
      </c>
      <c r="AA3" s="13">
        <v>0.17</v>
      </c>
      <c r="AB3" s="13">
        <v>0.25</v>
      </c>
      <c r="AC3" s="13">
        <v>7.0000000000000007E-2</v>
      </c>
      <c r="AD3" s="14">
        <v>4.5400000000000003E-2</v>
      </c>
    </row>
    <row r="4" spans="1:30" ht="15.6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30" ht="15.6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30" ht="15.6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30" ht="15.6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30" ht="15.6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30" ht="15.6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30" ht="15.6" x14ac:dyDescent="0.3">
      <c r="A10" s="8"/>
      <c r="B10" s="8"/>
      <c r="C10" s="8"/>
      <c r="L10" s="8"/>
      <c r="M10" s="8"/>
      <c r="N10" s="8"/>
      <c r="O10" s="8"/>
      <c r="P10" s="8"/>
    </row>
    <row r="11" spans="1:30" ht="15.6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30" ht="15.6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30" ht="15.6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30" ht="15.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"/>
      <c r="R14" s="1"/>
      <c r="S14" s="1"/>
      <c r="T14" s="1"/>
      <c r="U14" s="1"/>
    </row>
    <row r="15" spans="1:30" ht="15.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30" ht="15.6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.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.6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mergeCells count="6">
    <mergeCell ref="Z1:AD1"/>
    <mergeCell ref="A1:E1"/>
    <mergeCell ref="F1:J1"/>
    <mergeCell ref="K1:O1"/>
    <mergeCell ref="P1:T1"/>
    <mergeCell ref="U1:Y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63CF-D8AD-4CAF-BC93-E3CDC5F89C19}">
  <sheetPr codeName="Sheet6"/>
  <dimension ref="A1:T11"/>
  <sheetViews>
    <sheetView zoomScale="85" zoomScaleNormal="85" workbookViewId="0">
      <selection activeCell="D12" sqref="D12"/>
    </sheetView>
  </sheetViews>
  <sheetFormatPr defaultColWidth="8.77734375" defaultRowHeight="13.8" x14ac:dyDescent="0.25"/>
  <cols>
    <col min="1" max="1" width="17.6640625" style="9" customWidth="1"/>
    <col min="2" max="2" width="14.6640625" style="9" customWidth="1"/>
    <col min="3" max="3" width="13.88671875" style="9" bestFit="1" customWidth="1"/>
    <col min="4" max="4" width="30.44140625" style="9" customWidth="1"/>
    <col min="5" max="5" width="11.5546875" style="9" bestFit="1" customWidth="1"/>
    <col min="6" max="6" width="9.88671875" style="9" bestFit="1" customWidth="1"/>
    <col min="7" max="7" width="18.21875" style="9" customWidth="1"/>
    <col min="8" max="8" width="13" style="9" bestFit="1" customWidth="1"/>
    <col min="9" max="9" width="17.21875" style="9" customWidth="1"/>
    <col min="10" max="10" width="23.5546875" style="1" customWidth="1"/>
    <col min="11" max="11" width="13.109375" style="9" bestFit="1" customWidth="1"/>
    <col min="12" max="12" width="11.88671875" style="9" bestFit="1" customWidth="1"/>
    <col min="13" max="13" width="16" style="9" bestFit="1" customWidth="1"/>
    <col min="14" max="14" width="13.21875" style="9" bestFit="1" customWidth="1"/>
    <col min="15" max="15" width="13.77734375" style="9" bestFit="1" customWidth="1"/>
    <col min="16" max="16" width="12.109375" style="9" bestFit="1" customWidth="1"/>
    <col min="17" max="17" width="10.88671875" style="9" bestFit="1" customWidth="1"/>
    <col min="18" max="18" width="15.21875" style="9" bestFit="1" customWidth="1"/>
    <col min="19" max="19" width="12.21875" style="9" bestFit="1" customWidth="1"/>
    <col min="20" max="20" width="12.88671875" style="9" bestFit="1" customWidth="1"/>
    <col min="21" max="16384" width="8.77734375" style="9"/>
  </cols>
  <sheetData>
    <row r="1" spans="1:20" ht="21" customHeight="1" thickBot="1" x14ac:dyDescent="0.4">
      <c r="A1" s="114" t="s">
        <v>293</v>
      </c>
      <c r="B1" s="115"/>
      <c r="C1" s="115"/>
      <c r="D1" s="115"/>
      <c r="E1" s="115"/>
      <c r="F1" s="115"/>
      <c r="G1" s="115"/>
      <c r="H1" s="115"/>
      <c r="I1" s="115"/>
      <c r="J1" s="116"/>
      <c r="K1" s="35"/>
      <c r="L1" s="36"/>
      <c r="M1" s="36"/>
      <c r="N1" s="36"/>
      <c r="O1" s="36"/>
      <c r="P1" s="36"/>
      <c r="Q1" s="36"/>
      <c r="R1" s="36"/>
      <c r="S1" s="36"/>
      <c r="T1" s="36"/>
    </row>
    <row r="2" spans="1:20" x14ac:dyDescent="0.25">
      <c r="A2" s="18" t="s">
        <v>31</v>
      </c>
      <c r="B2" s="19" t="s">
        <v>32</v>
      </c>
      <c r="C2" s="19" t="s">
        <v>33</v>
      </c>
      <c r="D2" s="19" t="s">
        <v>34</v>
      </c>
      <c r="E2" s="20" t="s">
        <v>35</v>
      </c>
      <c r="F2" s="18" t="s">
        <v>38</v>
      </c>
      <c r="G2" s="19" t="s">
        <v>39</v>
      </c>
      <c r="H2" s="19" t="s">
        <v>40</v>
      </c>
      <c r="I2" s="19" t="s">
        <v>36</v>
      </c>
      <c r="J2" s="43" t="s">
        <v>37</v>
      </c>
    </row>
    <row r="3" spans="1:20" x14ac:dyDescent="0.25">
      <c r="A3" s="21">
        <v>5244.3433395872435</v>
      </c>
      <c r="B3" s="22">
        <v>10849.46252349624</v>
      </c>
      <c r="C3" s="22">
        <v>3268.993913354815</v>
      </c>
      <c r="D3" s="22">
        <v>34999.722913368008</v>
      </c>
      <c r="E3" s="23">
        <v>58140.164140620087</v>
      </c>
      <c r="F3" s="27">
        <v>8225</v>
      </c>
      <c r="G3" s="28">
        <v>15381.000000000002</v>
      </c>
      <c r="H3" s="28">
        <v>3720</v>
      </c>
      <c r="I3" s="28">
        <v>56625</v>
      </c>
      <c r="J3" s="62">
        <v>135000</v>
      </c>
    </row>
    <row r="4" spans="1:20" x14ac:dyDescent="0.25">
      <c r="A4" s="21">
        <v>5841.7631813395965</v>
      </c>
      <c r="B4" s="22">
        <v>11293.696400079776</v>
      </c>
      <c r="C4" s="22">
        <v>3468.9468583427561</v>
      </c>
      <c r="D4" s="22">
        <v>43221.069692058343</v>
      </c>
      <c r="E4" s="23">
        <v>82735.350447497316</v>
      </c>
      <c r="F4" s="27">
        <v>8225</v>
      </c>
      <c r="G4" s="28">
        <v>17865</v>
      </c>
      <c r="H4" s="28">
        <v>4500</v>
      </c>
      <c r="I4" s="28">
        <v>50700</v>
      </c>
      <c r="J4" s="62">
        <v>135000</v>
      </c>
    </row>
    <row r="5" spans="1:20" x14ac:dyDescent="0.25">
      <c r="A5" s="21">
        <v>5254.9044265593557</v>
      </c>
      <c r="B5" s="22">
        <v>10732.809484825448</v>
      </c>
      <c r="C5" s="22">
        <v>2442.2857963596498</v>
      </c>
      <c r="D5" s="22">
        <v>35928.90078671329</v>
      </c>
      <c r="E5" s="23">
        <v>75554.550308495498</v>
      </c>
      <c r="F5" s="27">
        <v>8225</v>
      </c>
      <c r="G5" s="28">
        <v>15381</v>
      </c>
      <c r="H5" s="28">
        <v>4301.5384615384619</v>
      </c>
      <c r="I5" s="28">
        <v>50700</v>
      </c>
      <c r="J5" s="62">
        <v>135000</v>
      </c>
    </row>
    <row r="6" spans="1:20" x14ac:dyDescent="0.25">
      <c r="A6" s="21">
        <v>6010.0602196245136</v>
      </c>
      <c r="B6" s="22">
        <v>11041.798098328492</v>
      </c>
      <c r="C6" s="22">
        <v>3668.8825851011338</v>
      </c>
      <c r="D6" s="22">
        <v>44557.613390928731</v>
      </c>
      <c r="E6" s="23">
        <v>72978.476399705818</v>
      </c>
      <c r="F6" s="27">
        <v>8225</v>
      </c>
      <c r="G6" s="28">
        <v>15381.000000000002</v>
      </c>
      <c r="H6" s="28">
        <v>4301.5384615384619</v>
      </c>
      <c r="I6" s="28">
        <v>50700</v>
      </c>
      <c r="J6" s="62">
        <v>135000</v>
      </c>
    </row>
    <row r="7" spans="1:20" ht="14.4" thickBot="1" x14ac:dyDescent="0.3">
      <c r="A7" s="24">
        <v>5293.3496900826449</v>
      </c>
      <c r="B7" s="25">
        <v>10314.100193962904</v>
      </c>
      <c r="C7" s="25">
        <v>2905.8378000466096</v>
      </c>
      <c r="D7" s="25">
        <v>35843.01112656467</v>
      </c>
      <c r="E7" s="26">
        <v>71496.153097000381</v>
      </c>
      <c r="F7" s="29">
        <v>8225</v>
      </c>
      <c r="G7" s="30">
        <v>12861</v>
      </c>
      <c r="H7" s="30">
        <v>3716.25</v>
      </c>
      <c r="I7" s="30">
        <v>46750</v>
      </c>
      <c r="J7" s="5">
        <v>135000</v>
      </c>
    </row>
    <row r="8" spans="1:20" x14ac:dyDescent="0.25">
      <c r="D8" s="67">
        <f>AVERAGE(D3:D7)</f>
        <v>38910.06358192661</v>
      </c>
      <c r="I8" s="67"/>
    </row>
    <row r="11" spans="1:20" x14ac:dyDescent="0.25">
      <c r="J11" s="9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A555-9865-4F8B-9A49-8D817BDB5950}">
  <sheetPr codeName="Sheet7"/>
  <dimension ref="A1:J14"/>
  <sheetViews>
    <sheetView workbookViewId="0">
      <selection activeCell="G6" sqref="G6"/>
    </sheetView>
  </sheetViews>
  <sheetFormatPr defaultColWidth="8.77734375" defaultRowHeight="13.8" x14ac:dyDescent="0.25"/>
  <cols>
    <col min="1" max="1" width="10.88671875" style="9" bestFit="1" customWidth="1"/>
    <col min="2" max="2" width="9.77734375" style="9" bestFit="1" customWidth="1"/>
    <col min="3" max="3" width="14" style="9" bestFit="1" customWidth="1"/>
    <col min="4" max="4" width="11.109375" style="9" bestFit="1" customWidth="1"/>
    <col min="5" max="5" width="17.21875" style="9" customWidth="1"/>
    <col min="6" max="6" width="11.44140625" style="9" bestFit="1" customWidth="1"/>
    <col min="7" max="7" width="10.21875" style="9" bestFit="1" customWidth="1"/>
    <col min="8" max="8" width="14.44140625" style="9" bestFit="1" customWidth="1"/>
    <col min="9" max="9" width="11.5546875" style="9" bestFit="1" customWidth="1"/>
    <col min="10" max="10" width="12.109375" style="9" bestFit="1" customWidth="1"/>
    <col min="11" max="16384" width="8.77734375" style="9"/>
  </cols>
  <sheetData>
    <row r="1" spans="1:10" ht="69.599999999999994" customHeight="1" x14ac:dyDescent="0.35">
      <c r="A1" s="117" t="s">
        <v>280</v>
      </c>
      <c r="B1" s="118"/>
      <c r="C1" s="118"/>
      <c r="D1" s="118"/>
      <c r="E1" s="94"/>
      <c r="F1" s="117" t="s">
        <v>61</v>
      </c>
      <c r="G1" s="118"/>
      <c r="H1" s="118"/>
      <c r="I1" s="118"/>
      <c r="J1" s="94"/>
    </row>
    <row r="2" spans="1:10" x14ac:dyDescent="0.25">
      <c r="A2" s="10" t="s">
        <v>66</v>
      </c>
      <c r="B2" s="9" t="s">
        <v>67</v>
      </c>
      <c r="C2" s="9" t="s">
        <v>68</v>
      </c>
      <c r="D2" s="9" t="s">
        <v>69</v>
      </c>
      <c r="E2" s="11" t="s">
        <v>70</v>
      </c>
      <c r="F2" s="10" t="s">
        <v>71</v>
      </c>
      <c r="G2" s="9" t="s">
        <v>72</v>
      </c>
      <c r="H2" s="9" t="s">
        <v>73</v>
      </c>
      <c r="I2" s="9" t="s">
        <v>74</v>
      </c>
      <c r="J2" s="11" t="s">
        <v>75</v>
      </c>
    </row>
    <row r="3" spans="1:10" x14ac:dyDescent="0.25">
      <c r="A3" s="10">
        <v>0.72940000000000005</v>
      </c>
      <c r="B3" s="9">
        <f>AVERAGE(B4,B5,B6,B7)</f>
        <v>0.98342499999999999</v>
      </c>
      <c r="C3" s="9">
        <v>4.0587999999999997</v>
      </c>
      <c r="D3" s="9">
        <v>8.6884999999999994</v>
      </c>
      <c r="E3" s="11">
        <v>4.0183999999999997</v>
      </c>
      <c r="F3" s="10">
        <v>0.72940000000000005</v>
      </c>
      <c r="G3" s="9">
        <v>0.98342499999999999</v>
      </c>
      <c r="H3" s="9">
        <v>4.0587999999999997</v>
      </c>
      <c r="I3" s="9">
        <v>8.6884999999999994</v>
      </c>
      <c r="J3" s="11">
        <v>4.0183999999999997</v>
      </c>
    </row>
    <row r="4" spans="1:10" x14ac:dyDescent="0.25">
      <c r="A4" s="10">
        <v>2.4582000000000002</v>
      </c>
      <c r="B4" s="9">
        <v>2.1989000000000001</v>
      </c>
      <c r="C4" s="9">
        <v>1.6525000000000001</v>
      </c>
      <c r="D4" s="9">
        <v>0.34110000000000001</v>
      </c>
      <c r="E4" s="11">
        <v>9.9619999999999997</v>
      </c>
      <c r="F4" s="10">
        <v>2.4582000000000002</v>
      </c>
      <c r="G4" s="9">
        <v>2.1989000000000001</v>
      </c>
      <c r="H4" s="9">
        <v>1.6525000000000001</v>
      </c>
      <c r="I4" s="9">
        <v>0.34110000000000001</v>
      </c>
      <c r="J4" s="11">
        <v>9.9619999999999997</v>
      </c>
    </row>
    <row r="5" spans="1:10" x14ac:dyDescent="0.25">
      <c r="A5" s="10">
        <f>AVERAGE(A3,A4,A6,A7)</f>
        <v>1.1070500000000001</v>
      </c>
      <c r="B5" s="9">
        <v>0.35649999999999998</v>
      </c>
      <c r="C5" s="9">
        <v>2.7149000000000001</v>
      </c>
      <c r="D5" s="9">
        <f>AVERAGE(D3,D4,D6,D7)</f>
        <v>2.8567</v>
      </c>
      <c r="E5" s="11">
        <v>10.3142</v>
      </c>
      <c r="F5" s="10">
        <v>1.1070500000000001</v>
      </c>
      <c r="G5" s="9">
        <v>0.35649999999999998</v>
      </c>
      <c r="H5" s="9">
        <v>2.7149000000000001</v>
      </c>
      <c r="I5" s="9">
        <v>2.8567</v>
      </c>
      <c r="J5" s="11">
        <v>10.3142</v>
      </c>
    </row>
    <row r="6" spans="1:10" x14ac:dyDescent="0.25">
      <c r="A6" s="10">
        <v>0.72799999999999998</v>
      </c>
      <c r="B6" s="9">
        <v>0.65649999999999997</v>
      </c>
      <c r="C6" s="9">
        <v>2.3022999999999998</v>
      </c>
      <c r="D6" s="9">
        <v>2.1541000000000001</v>
      </c>
      <c r="E6" s="11">
        <v>9.9840999999999998</v>
      </c>
      <c r="F6" s="10">
        <v>0.72799999999999998</v>
      </c>
      <c r="G6" s="9">
        <v>0.65649999999999997</v>
      </c>
      <c r="H6" s="9">
        <v>2.3022999999999998</v>
      </c>
      <c r="I6" s="9">
        <v>2.1541000000000001</v>
      </c>
      <c r="J6" s="11">
        <v>9.9840999999999998</v>
      </c>
    </row>
    <row r="7" spans="1:10" ht="14.4" thickBot="1" x14ac:dyDescent="0.3">
      <c r="A7" s="32">
        <v>0.51259999999999994</v>
      </c>
      <c r="B7" s="33">
        <v>0.7218</v>
      </c>
      <c r="C7" s="33">
        <f>AVERAGE(C3,C4,C5,C6)</f>
        <v>2.6821250000000001</v>
      </c>
      <c r="D7" s="33">
        <v>0.24310000000000001</v>
      </c>
      <c r="E7" s="34">
        <v>1.7959000000000001</v>
      </c>
      <c r="F7" s="32">
        <v>0.51259999999999994</v>
      </c>
      <c r="G7" s="33">
        <v>0.7218</v>
      </c>
      <c r="H7" s="33">
        <v>2.6821250000000001</v>
      </c>
      <c r="I7" s="33">
        <v>0.24310000000000001</v>
      </c>
      <c r="J7" s="34">
        <v>1.7959000000000001</v>
      </c>
    </row>
    <row r="14" spans="1:10" x14ac:dyDescent="0.25">
      <c r="I14" s="9" t="s">
        <v>7</v>
      </c>
    </row>
  </sheetData>
  <mergeCells count="2">
    <mergeCell ref="A1:E1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5D7E-35ED-4580-A518-9FBB3C05DDF0}">
  <sheetPr codeName="Sheet8"/>
  <dimension ref="A1:BC26"/>
  <sheetViews>
    <sheetView zoomScale="55" zoomScaleNormal="55" workbookViewId="0">
      <selection activeCell="Z1" sqref="Z1:AD1"/>
    </sheetView>
  </sheetViews>
  <sheetFormatPr defaultColWidth="8.77734375" defaultRowHeight="13.8" x14ac:dyDescent="0.25"/>
  <cols>
    <col min="1" max="1" width="11.88671875" style="9" bestFit="1" customWidth="1"/>
    <col min="2" max="2" width="8.77734375" style="9"/>
    <col min="3" max="3" width="23.109375" style="9" customWidth="1"/>
    <col min="4" max="4" width="14.5546875" style="9" customWidth="1"/>
    <col min="5" max="5" width="15.21875" style="9" customWidth="1"/>
    <col min="6" max="6" width="14.109375" style="9" customWidth="1"/>
    <col min="7" max="8" width="12.88671875" style="9" customWidth="1"/>
    <col min="9" max="9" width="13.77734375" style="9" customWidth="1"/>
    <col min="10" max="10" width="15.109375" style="9" customWidth="1"/>
    <col min="11" max="11" width="16.6640625" style="9" customWidth="1"/>
    <col min="12" max="12" width="18.109375" style="9" customWidth="1"/>
    <col min="13" max="13" width="18.5546875" style="9" customWidth="1"/>
    <col min="14" max="14" width="16.109375" style="9" customWidth="1"/>
    <col min="15" max="15" width="13.21875" style="9" customWidth="1"/>
    <col min="16" max="16" width="16.6640625" style="9" customWidth="1"/>
    <col min="17" max="17" width="18.109375" style="9" customWidth="1"/>
    <col min="18" max="18" width="18.5546875" style="9" customWidth="1"/>
    <col min="19" max="19" width="16.109375" style="9" customWidth="1"/>
    <col min="20" max="20" width="13.21875" style="9" customWidth="1"/>
    <col min="21" max="21" width="16.21875" style="9" customWidth="1"/>
    <col min="22" max="22" width="15.5546875" style="9" customWidth="1"/>
    <col min="23" max="23" width="17.109375" style="9" customWidth="1"/>
    <col min="24" max="24" width="16.44140625" style="9" customWidth="1"/>
    <col min="25" max="25" width="20.109375" style="9" customWidth="1"/>
    <col min="26" max="26" width="13.44140625" style="1" bestFit="1" customWidth="1"/>
    <col min="27" max="27" width="12.21875" style="1" bestFit="1" customWidth="1"/>
    <col min="28" max="28" width="16.44140625" style="1" bestFit="1" customWidth="1"/>
    <col min="29" max="29" width="13.5546875" style="1" bestFit="1" customWidth="1"/>
    <col min="30" max="30" width="14.109375" style="1" bestFit="1" customWidth="1"/>
    <col min="31" max="31" width="13.6640625" style="1" bestFit="1" customWidth="1"/>
    <col min="32" max="32" width="12.44140625" style="1" bestFit="1" customWidth="1"/>
    <col min="33" max="33" width="16.6640625" style="1" bestFit="1" customWidth="1"/>
    <col min="34" max="34" width="13.88671875" style="1" bestFit="1" customWidth="1"/>
    <col min="35" max="35" width="14.44140625" style="1" bestFit="1" customWidth="1"/>
    <col min="36" max="36" width="14.44140625" style="9" bestFit="1" customWidth="1"/>
    <col min="37" max="37" width="13.109375" style="9" bestFit="1" customWidth="1"/>
    <col min="38" max="38" width="17.44140625" style="9" bestFit="1" customWidth="1"/>
    <col min="39" max="39" width="14.44140625" style="9" bestFit="1" customWidth="1"/>
    <col min="40" max="40" width="15.109375" style="9" bestFit="1" customWidth="1"/>
    <col min="41" max="41" width="15.77734375" style="9" customWidth="1"/>
    <col min="42" max="42" width="17.77734375" style="9" customWidth="1"/>
    <col min="43" max="43" width="13.77734375" style="9" customWidth="1"/>
    <col min="44" max="44" width="12.6640625" style="9" customWidth="1"/>
    <col min="45" max="45" width="20.21875" style="9" customWidth="1"/>
    <col min="46" max="47" width="11.6640625" style="9" bestFit="1" customWidth="1"/>
    <col min="48" max="48" width="20" style="9" customWidth="1"/>
    <col min="49" max="49" width="13.44140625" style="9" customWidth="1"/>
    <col min="50" max="50" width="11.6640625" style="9" bestFit="1" customWidth="1"/>
    <col min="51" max="16384" width="8.77734375" style="9"/>
  </cols>
  <sheetData>
    <row r="1" spans="1:55" s="31" customFormat="1" ht="82.2" customHeight="1" thickBot="1" x14ac:dyDescent="0.3">
      <c r="A1" s="119" t="s">
        <v>294</v>
      </c>
      <c r="B1" s="120"/>
      <c r="C1" s="120"/>
      <c r="D1" s="120"/>
      <c r="E1" s="121"/>
      <c r="F1" s="122" t="s">
        <v>295</v>
      </c>
      <c r="G1" s="120"/>
      <c r="H1" s="120"/>
      <c r="I1" s="120"/>
      <c r="J1" s="121"/>
      <c r="K1" s="119" t="s">
        <v>294</v>
      </c>
      <c r="L1" s="120"/>
      <c r="M1" s="120"/>
      <c r="N1" s="120"/>
      <c r="O1" s="121"/>
      <c r="P1" s="130" t="s">
        <v>294</v>
      </c>
      <c r="Q1" s="131"/>
      <c r="R1" s="131"/>
      <c r="S1" s="131"/>
      <c r="T1" s="132"/>
      <c r="U1" s="133" t="s">
        <v>295</v>
      </c>
      <c r="V1" s="131"/>
      <c r="W1" s="131"/>
      <c r="X1" s="131"/>
      <c r="Y1" s="132"/>
      <c r="Z1" s="133" t="s">
        <v>296</v>
      </c>
      <c r="AA1" s="131"/>
      <c r="AB1" s="131"/>
      <c r="AC1" s="131"/>
      <c r="AD1" s="132"/>
      <c r="AE1" s="134" t="s">
        <v>205</v>
      </c>
      <c r="AF1" s="135"/>
      <c r="AG1" s="135"/>
      <c r="AH1" s="135"/>
      <c r="AI1" s="136"/>
      <c r="AJ1" s="127" t="s">
        <v>51</v>
      </c>
      <c r="AK1" s="128"/>
      <c r="AL1" s="128"/>
      <c r="AM1" s="128"/>
      <c r="AN1" s="129"/>
      <c r="AO1" s="127" t="s">
        <v>234</v>
      </c>
      <c r="AP1" s="128"/>
      <c r="AQ1" s="128"/>
      <c r="AR1" s="128"/>
      <c r="AS1" s="129"/>
      <c r="AT1" s="124" t="s">
        <v>253</v>
      </c>
      <c r="AU1" s="125"/>
      <c r="AV1" s="125"/>
      <c r="AW1" s="125"/>
      <c r="AX1" s="126"/>
      <c r="AY1" s="68"/>
      <c r="AZ1" s="68"/>
      <c r="BA1" s="68"/>
      <c r="BB1" s="68"/>
      <c r="BC1" s="68"/>
    </row>
    <row r="2" spans="1:55" ht="14.4" thickBot="1" x14ac:dyDescent="0.3">
      <c r="A2" s="72" t="s">
        <v>46</v>
      </c>
      <c r="B2" s="73" t="s">
        <v>47</v>
      </c>
      <c r="C2" s="73" t="s">
        <v>48</v>
      </c>
      <c r="D2" s="73" t="s">
        <v>49</v>
      </c>
      <c r="E2" s="74" t="s">
        <v>50</v>
      </c>
      <c r="F2" s="73" t="s">
        <v>52</v>
      </c>
      <c r="G2" s="73" t="s">
        <v>53</v>
      </c>
      <c r="H2" s="73" t="s">
        <v>54</v>
      </c>
      <c r="I2" s="73" t="s">
        <v>55</v>
      </c>
      <c r="J2" s="74" t="s">
        <v>56</v>
      </c>
      <c r="K2" s="72" t="s">
        <v>273</v>
      </c>
      <c r="L2" s="73" t="s">
        <v>274</v>
      </c>
      <c r="M2" s="73" t="s">
        <v>275</v>
      </c>
      <c r="N2" s="73" t="s">
        <v>276</v>
      </c>
      <c r="O2" s="74" t="s">
        <v>277</v>
      </c>
      <c r="P2" s="18" t="s">
        <v>263</v>
      </c>
      <c r="Q2" s="19" t="s">
        <v>264</v>
      </c>
      <c r="R2" s="19" t="s">
        <v>265</v>
      </c>
      <c r="S2" s="19" t="s">
        <v>266</v>
      </c>
      <c r="T2" s="20" t="s">
        <v>267</v>
      </c>
      <c r="U2" s="10" t="s">
        <v>268</v>
      </c>
      <c r="V2" s="9" t="s">
        <v>269</v>
      </c>
      <c r="W2" s="9" t="s">
        <v>270</v>
      </c>
      <c r="X2" s="9" t="s">
        <v>271</v>
      </c>
      <c r="Y2" s="11" t="s">
        <v>272</v>
      </c>
      <c r="Z2" s="10" t="s">
        <v>206</v>
      </c>
      <c r="AA2" s="9" t="s">
        <v>207</v>
      </c>
      <c r="AB2" s="9" t="s">
        <v>208</v>
      </c>
      <c r="AC2" s="9" t="s">
        <v>209</v>
      </c>
      <c r="AD2" s="11" t="s">
        <v>210</v>
      </c>
      <c r="AE2" s="37" t="s">
        <v>135</v>
      </c>
      <c r="AF2" s="38" t="s">
        <v>136</v>
      </c>
      <c r="AG2" s="38" t="s">
        <v>137</v>
      </c>
      <c r="AH2" s="38" t="s">
        <v>138</v>
      </c>
      <c r="AI2" s="43" t="s">
        <v>139</v>
      </c>
      <c r="AJ2" s="37" t="s">
        <v>140</v>
      </c>
      <c r="AK2" s="38" t="s">
        <v>141</v>
      </c>
      <c r="AL2" s="38" t="s">
        <v>142</v>
      </c>
      <c r="AM2" s="38" t="s">
        <v>143</v>
      </c>
      <c r="AN2" s="43" t="s">
        <v>144</v>
      </c>
      <c r="AO2" s="10" t="s">
        <v>229</v>
      </c>
      <c r="AP2" s="9" t="s">
        <v>230</v>
      </c>
      <c r="AQ2" s="9" t="s">
        <v>231</v>
      </c>
      <c r="AR2" s="9" t="s">
        <v>232</v>
      </c>
      <c r="AS2" s="11" t="s">
        <v>233</v>
      </c>
      <c r="AT2" s="40" t="s">
        <v>248</v>
      </c>
      <c r="AU2" s="41" t="s">
        <v>249</v>
      </c>
      <c r="AV2" s="41" t="s">
        <v>250</v>
      </c>
      <c r="AW2" s="41" t="s">
        <v>251</v>
      </c>
      <c r="AX2" s="42" t="s">
        <v>252</v>
      </c>
    </row>
    <row r="3" spans="1:55" s="67" customFormat="1" x14ac:dyDescent="0.25">
      <c r="A3" s="75">
        <v>12120</v>
      </c>
      <c r="B3" s="76">
        <v>28300</v>
      </c>
      <c r="C3" s="76">
        <v>77753.333299999998</v>
      </c>
      <c r="D3" s="76">
        <v>6200</v>
      </c>
      <c r="E3" s="77">
        <v>800</v>
      </c>
      <c r="F3" s="76">
        <v>18133.333299999998</v>
      </c>
      <c r="G3" s="76">
        <v>40320</v>
      </c>
      <c r="H3" s="76">
        <v>78266.666700000002</v>
      </c>
      <c r="I3" s="76">
        <v>9233.3333000000002</v>
      </c>
      <c r="J3" s="77">
        <v>1120</v>
      </c>
      <c r="K3" s="82">
        <v>1000</v>
      </c>
      <c r="L3" s="83">
        <v>2100</v>
      </c>
      <c r="M3" s="83">
        <v>4000</v>
      </c>
      <c r="N3" s="83">
        <v>1000</v>
      </c>
      <c r="O3" s="84">
        <v>1000</v>
      </c>
      <c r="P3" s="64">
        <v>4000</v>
      </c>
      <c r="Q3" s="65">
        <v>28133.333299999998</v>
      </c>
      <c r="R3" s="65">
        <v>71506.666666666672</v>
      </c>
      <c r="S3" s="65">
        <v>3646.6666666666665</v>
      </c>
      <c r="T3" s="66">
        <v>800</v>
      </c>
      <c r="U3" s="65">
        <v>19340</v>
      </c>
      <c r="V3" s="65">
        <f>43333.3333</f>
        <v>43333.333299999998</v>
      </c>
      <c r="W3" s="65">
        <v>83080</v>
      </c>
      <c r="X3" s="65">
        <v>10147.25</v>
      </c>
      <c r="Y3" s="65">
        <v>1866.6666666666667</v>
      </c>
      <c r="Z3" s="64">
        <v>19340</v>
      </c>
      <c r="AA3" s="65">
        <f>43333.3333-400</f>
        <v>42933.333299999998</v>
      </c>
      <c r="AB3" s="65">
        <v>83080</v>
      </c>
      <c r="AC3" s="65">
        <v>10147.25</v>
      </c>
      <c r="AD3" s="66">
        <v>1866.6666666666667</v>
      </c>
      <c r="AE3" s="64">
        <f t="shared" ref="AE3:AK3" si="0">0.637*P3</f>
        <v>2548</v>
      </c>
      <c r="AF3" s="65">
        <f t="shared" si="0"/>
        <v>17920.933312099998</v>
      </c>
      <c r="AG3" s="65">
        <f t="shared" si="0"/>
        <v>45549.746666666673</v>
      </c>
      <c r="AH3" s="65">
        <f t="shared" si="0"/>
        <v>2322.9266666666667</v>
      </c>
      <c r="AI3" s="65">
        <f t="shared" si="0"/>
        <v>509.6</v>
      </c>
      <c r="AJ3" s="64">
        <f t="shared" si="0"/>
        <v>12319.58</v>
      </c>
      <c r="AK3" s="65">
        <f t="shared" si="0"/>
        <v>27603.3333121</v>
      </c>
      <c r="AL3" s="65">
        <f t="shared" ref="AL3:AN3" si="1">0.637*W3</f>
        <v>52921.96</v>
      </c>
      <c r="AM3" s="65">
        <f t="shared" si="1"/>
        <v>6463.7982499999998</v>
      </c>
      <c r="AN3" s="66">
        <f t="shared" si="1"/>
        <v>1189.0666666666668</v>
      </c>
      <c r="AO3" s="64">
        <v>14226.666659999999</v>
      </c>
      <c r="AP3" s="65">
        <v>34282.666660000003</v>
      </c>
      <c r="AQ3" s="65">
        <v>78266.666700000002</v>
      </c>
      <c r="AR3" s="65">
        <v>10147.25</v>
      </c>
      <c r="AS3" s="66">
        <v>1120</v>
      </c>
      <c r="AT3" s="21">
        <v>8.7550824040263417E-2</v>
      </c>
      <c r="AU3" s="22">
        <v>0.26109948595598759</v>
      </c>
      <c r="AV3" s="22">
        <v>0.58504615399289073</v>
      </c>
      <c r="AW3" s="22">
        <v>5.7187988477885143E-2</v>
      </c>
      <c r="AX3" s="23">
        <v>9.1155475329731742E-3</v>
      </c>
    </row>
    <row r="4" spans="1:55" s="67" customFormat="1" x14ac:dyDescent="0.25">
      <c r="A4" s="75">
        <v>13033.3333</v>
      </c>
      <c r="B4" s="76">
        <v>50583.933299999997</v>
      </c>
      <c r="C4" s="76">
        <v>46155.2667</v>
      </c>
      <c r="D4" s="76">
        <v>1038.8</v>
      </c>
      <c r="E4" s="77">
        <v>4240.9332999999997</v>
      </c>
      <c r="F4" s="76">
        <v>16526.8</v>
      </c>
      <c r="G4" s="76">
        <v>56775.333299999998</v>
      </c>
      <c r="H4" s="76">
        <v>50569</v>
      </c>
      <c r="I4" s="76">
        <v>1480.8667</v>
      </c>
      <c r="J4" s="77">
        <v>5386</v>
      </c>
      <c r="K4" s="85">
        <v>1000</v>
      </c>
      <c r="L4" s="86">
        <v>3000</v>
      </c>
      <c r="M4" s="86">
        <v>2600</v>
      </c>
      <c r="N4" s="86">
        <v>1000</v>
      </c>
      <c r="O4" s="87">
        <v>1000</v>
      </c>
      <c r="P4" s="21">
        <v>10092.4</v>
      </c>
      <c r="Q4" s="22">
        <v>50246</v>
      </c>
      <c r="R4" s="22">
        <v>45208.533300000003</v>
      </c>
      <c r="S4" s="22">
        <v>964.66669999999999</v>
      </c>
      <c r="T4" s="23">
        <v>3644.0666999999999</v>
      </c>
      <c r="U4" s="22">
        <v>17894.7333</v>
      </c>
      <c r="V4" s="22">
        <v>57408</v>
      </c>
      <c r="W4" s="22">
        <v>50815</v>
      </c>
      <c r="X4" s="22">
        <v>1781.0667000000001</v>
      </c>
      <c r="Y4" s="22">
        <v>5969.6666999999998</v>
      </c>
      <c r="Z4" s="21">
        <v>17894.7333</v>
      </c>
      <c r="AA4" s="22">
        <v>57408</v>
      </c>
      <c r="AB4" s="22">
        <v>50815</v>
      </c>
      <c r="AC4" s="22">
        <v>1781.0667000000001</v>
      </c>
      <c r="AD4" s="23">
        <v>5969.6666999999998</v>
      </c>
      <c r="AE4" s="21">
        <f>0.5527*P4</f>
        <v>5578.0694799999992</v>
      </c>
      <c r="AF4" s="22">
        <f>0.5527*Q4</f>
        <v>27770.964199999999</v>
      </c>
      <c r="AG4" s="22">
        <f>0.5527*R4</f>
        <v>24986.756354910001</v>
      </c>
      <c r="AH4" s="22">
        <f>0.5527*S4</f>
        <v>533.17128508999997</v>
      </c>
      <c r="AI4" s="22">
        <f>0.5527*T4</f>
        <v>2014.0756650899998</v>
      </c>
      <c r="AJ4" s="21">
        <f>0.637*U4</f>
        <v>11398.9451121</v>
      </c>
      <c r="AK4" s="22">
        <f>0.637*V4</f>
        <v>36568.896000000001</v>
      </c>
      <c r="AL4" s="22">
        <f>0.637*W4</f>
        <v>32369.154999999999</v>
      </c>
      <c r="AM4" s="22">
        <f t="shared" ref="AM4:AM7" si="2">0.637*X4</f>
        <v>1134.5394879</v>
      </c>
      <c r="AN4" s="23">
        <f t="shared" ref="AN4:AN7" si="3">0.637*Y4</f>
        <v>3802.6776878999999</v>
      </c>
      <c r="AO4" s="21">
        <v>10092.4</v>
      </c>
      <c r="AP4" s="22">
        <v>56775.333299999998</v>
      </c>
      <c r="AQ4" s="22">
        <v>48536.6</v>
      </c>
      <c r="AR4" s="22">
        <v>964.66669999999999</v>
      </c>
      <c r="AS4" s="23">
        <v>5969.6666999999998</v>
      </c>
      <c r="AT4" s="21">
        <v>0.10259634020683124</v>
      </c>
      <c r="AU4" s="22">
        <v>0.44968616017101187</v>
      </c>
      <c r="AV4" s="22">
        <v>0.39557818356059488</v>
      </c>
      <c r="AW4" s="22">
        <v>9.9823738890089664E-3</v>
      </c>
      <c r="AX4" s="23">
        <v>4.2156942172553037E-2</v>
      </c>
    </row>
    <row r="5" spans="1:55" s="67" customFormat="1" x14ac:dyDescent="0.25">
      <c r="A5" s="75">
        <v>4344.8666666666668</v>
      </c>
      <c r="B5" s="76">
        <v>68237.266666666663</v>
      </c>
      <c r="C5" s="76">
        <v>51859.666666666664</v>
      </c>
      <c r="D5" s="76">
        <v>3546.6667000000002</v>
      </c>
      <c r="E5" s="77">
        <v>668.44443333333334</v>
      </c>
      <c r="F5" s="76">
        <v>5919.3133333333335</v>
      </c>
      <c r="G5" s="76">
        <v>78647</v>
      </c>
      <c r="H5" s="76">
        <v>60596.2</v>
      </c>
      <c r="I5" s="76">
        <v>4079.8888999999999</v>
      </c>
      <c r="J5" s="77">
        <v>672</v>
      </c>
      <c r="K5" s="85">
        <v>1000</v>
      </c>
      <c r="L5" s="86">
        <v>4000</v>
      </c>
      <c r="M5" s="86">
        <v>3100</v>
      </c>
      <c r="N5" s="86">
        <v>1000</v>
      </c>
      <c r="O5" s="87">
        <v>1000</v>
      </c>
      <c r="P5" s="21">
        <v>4182</v>
      </c>
      <c r="Q5" s="22">
        <v>59834</v>
      </c>
      <c r="R5" s="22">
        <v>49069</v>
      </c>
      <c r="S5" s="22">
        <v>2733</v>
      </c>
      <c r="T5" s="23">
        <v>453.33330000000001</v>
      </c>
      <c r="U5" s="22">
        <v>10007.286666666665</v>
      </c>
      <c r="V5" s="22">
        <v>88721.14</v>
      </c>
      <c r="W5" s="22">
        <v>61799</v>
      </c>
      <c r="X5" s="22">
        <v>5960</v>
      </c>
      <c r="Y5" s="22">
        <v>880</v>
      </c>
      <c r="Z5" s="21">
        <v>10007.286666666665</v>
      </c>
      <c r="AA5" s="22">
        <f>88721.14-22453.3333</f>
        <v>66267.806700000001</v>
      </c>
      <c r="AB5" s="22">
        <f>61799-5566.6667</f>
        <v>56232.333299999998</v>
      </c>
      <c r="AC5" s="22">
        <v>5960</v>
      </c>
      <c r="AD5" s="23">
        <v>880</v>
      </c>
      <c r="AE5" s="21">
        <f>0.6304*P5</f>
        <v>2636.3327999999997</v>
      </c>
      <c r="AF5" s="22">
        <f>0.6304*Q5</f>
        <v>37719.353599999995</v>
      </c>
      <c r="AG5" s="22">
        <f>0.6304*R5</f>
        <v>30933.097599999997</v>
      </c>
      <c r="AH5" s="22">
        <f>0.6304*S5</f>
        <v>1722.8832</v>
      </c>
      <c r="AI5" s="22">
        <f>0.6304*T5</f>
        <v>285.78131231999998</v>
      </c>
      <c r="AJ5" s="21">
        <f t="shared" ref="AJ5:AJ7" si="4">0.637*U5</f>
        <v>6374.6416066666661</v>
      </c>
      <c r="AK5" s="22">
        <f>0.637*V5</f>
        <v>56515.366179999997</v>
      </c>
      <c r="AL5" s="22">
        <f>0.637*W5</f>
        <v>39365.963000000003</v>
      </c>
      <c r="AM5" s="22">
        <f t="shared" si="2"/>
        <v>3796.52</v>
      </c>
      <c r="AN5" s="23">
        <f t="shared" si="3"/>
        <v>560.56000000000006</v>
      </c>
      <c r="AO5" s="21">
        <v>10007.286666666665</v>
      </c>
      <c r="AP5" s="22">
        <v>73514.453333333338</v>
      </c>
      <c r="AQ5" s="22">
        <v>60525.913333333338</v>
      </c>
      <c r="AR5" s="22">
        <v>4079.8888999999995</v>
      </c>
      <c r="AS5" s="23">
        <v>668.44443333333334</v>
      </c>
      <c r="AT5" s="21">
        <v>5.4338332408997547E-2</v>
      </c>
      <c r="AU5" s="22">
        <v>0.51292224025931465</v>
      </c>
      <c r="AV5" s="22">
        <v>0.39934470732509147</v>
      </c>
      <c r="AW5" s="22">
        <v>2.8844995365481057E-2</v>
      </c>
      <c r="AX5" s="23">
        <v>4.5497246411152969E-3</v>
      </c>
    </row>
    <row r="6" spans="1:55" s="67" customFormat="1" x14ac:dyDescent="0.25">
      <c r="A6" s="75">
        <v>20380</v>
      </c>
      <c r="B6" s="76">
        <v>29673.333299999998</v>
      </c>
      <c r="C6" s="76">
        <v>19440</v>
      </c>
      <c r="D6" s="76">
        <v>1720</v>
      </c>
      <c r="E6" s="77">
        <v>2733.3332999999998</v>
      </c>
      <c r="F6" s="76">
        <v>25000</v>
      </c>
      <c r="G6" s="76">
        <v>33993.333299999998</v>
      </c>
      <c r="H6" s="76">
        <v>21600</v>
      </c>
      <c r="I6" s="76">
        <v>1960</v>
      </c>
      <c r="J6" s="77">
        <v>3113.3332999999998</v>
      </c>
      <c r="K6" s="85">
        <v>1500</v>
      </c>
      <c r="L6" s="86">
        <v>1800</v>
      </c>
      <c r="M6" s="86">
        <v>1100</v>
      </c>
      <c r="N6" s="86">
        <v>1000</v>
      </c>
      <c r="O6" s="87">
        <v>1000</v>
      </c>
      <c r="P6" s="21">
        <v>18800</v>
      </c>
      <c r="Q6" s="22">
        <v>29200</v>
      </c>
      <c r="R6" s="22">
        <v>19420</v>
      </c>
      <c r="S6" s="22">
        <v>1293.3333</v>
      </c>
      <c r="T6" s="23">
        <v>2086.6667000000002</v>
      </c>
      <c r="U6" s="22">
        <v>26400</v>
      </c>
      <c r="V6" s="22">
        <v>38040</v>
      </c>
      <c r="W6" s="22">
        <v>25126.666700000002</v>
      </c>
      <c r="X6" s="22">
        <v>2086.6667000000002</v>
      </c>
      <c r="Y6" s="22">
        <v>3120</v>
      </c>
      <c r="Z6" s="21">
        <v>26400</v>
      </c>
      <c r="AA6" s="22">
        <v>38040</v>
      </c>
      <c r="AB6" s="22">
        <v>25126.666700000002</v>
      </c>
      <c r="AC6" s="22">
        <v>2086.6667000000002</v>
      </c>
      <c r="AD6" s="23">
        <v>3120</v>
      </c>
      <c r="AE6" s="21">
        <f>0.4042*P6</f>
        <v>7598.96</v>
      </c>
      <c r="AF6" s="22">
        <f>0.4042*Q6</f>
        <v>11802.64</v>
      </c>
      <c r="AG6" s="22">
        <f>0.4042*R6</f>
        <v>7849.5640000000003</v>
      </c>
      <c r="AH6" s="22">
        <f>0.4042*S6</f>
        <v>522.76531985999998</v>
      </c>
      <c r="AI6" s="22">
        <f>0.4042*T6</f>
        <v>843.43068014000005</v>
      </c>
      <c r="AJ6" s="21">
        <f t="shared" si="4"/>
        <v>16816.8</v>
      </c>
      <c r="AK6" s="22">
        <f>0.637*V6</f>
        <v>24231.48</v>
      </c>
      <c r="AL6" s="22">
        <f t="shared" ref="AL6" si="5">0.637*W6</f>
        <v>16005.686687900001</v>
      </c>
      <c r="AM6" s="22">
        <f t="shared" si="2"/>
        <v>1329.2066879000001</v>
      </c>
      <c r="AN6" s="23">
        <f t="shared" si="3"/>
        <v>1987.44</v>
      </c>
      <c r="AO6" s="21">
        <v>18800</v>
      </c>
      <c r="AP6" s="22">
        <v>32766.666700000002</v>
      </c>
      <c r="AQ6" s="22">
        <v>25126.666700000002</v>
      </c>
      <c r="AR6" s="22">
        <v>1926.6667</v>
      </c>
      <c r="AS6" s="23">
        <v>2746.6667000000002</v>
      </c>
      <c r="AT6" s="21">
        <v>0.25838297983576713</v>
      </c>
      <c r="AU6" s="22">
        <v>0.4055039720353511</v>
      </c>
      <c r="AV6" s="22">
        <v>0.28274181839091661</v>
      </c>
      <c r="AW6" s="22">
        <v>2.1321228495513201E-2</v>
      </c>
      <c r="AX6" s="23">
        <v>3.2050001242451963E-2</v>
      </c>
    </row>
    <row r="7" spans="1:55" s="67" customFormat="1" ht="14.4" thickBot="1" x14ac:dyDescent="0.3">
      <c r="A7" s="78">
        <v>1715</v>
      </c>
      <c r="B7" s="79">
        <v>25208</v>
      </c>
      <c r="C7" s="79">
        <v>22960</v>
      </c>
      <c r="D7" s="79">
        <v>1915</v>
      </c>
      <c r="E7" s="80">
        <v>765</v>
      </c>
      <c r="F7" s="79">
        <v>2948.9333000000001</v>
      </c>
      <c r="G7" s="79">
        <v>33424</v>
      </c>
      <c r="H7" s="79">
        <v>27116.6</v>
      </c>
      <c r="I7" s="79">
        <v>2586.6667000000002</v>
      </c>
      <c r="J7" s="80">
        <v>952.8</v>
      </c>
      <c r="K7" s="88">
        <v>1000</v>
      </c>
      <c r="L7" s="89">
        <v>1800</v>
      </c>
      <c r="M7" s="89">
        <v>1500</v>
      </c>
      <c r="N7" s="89">
        <v>1000</v>
      </c>
      <c r="O7" s="90">
        <v>1000</v>
      </c>
      <c r="P7" s="24">
        <v>1665</v>
      </c>
      <c r="Q7" s="25">
        <v>24848</v>
      </c>
      <c r="R7" s="25">
        <v>15937</v>
      </c>
      <c r="S7" s="25">
        <v>1760</v>
      </c>
      <c r="T7" s="26">
        <v>666.66669999999999</v>
      </c>
      <c r="U7" s="25">
        <v>3400</v>
      </c>
      <c r="V7" s="25">
        <v>34266.666700000002</v>
      </c>
      <c r="W7" s="25">
        <v>28638</v>
      </c>
      <c r="X7" s="25">
        <v>2833.3332999999998</v>
      </c>
      <c r="Y7" s="25">
        <v>1060</v>
      </c>
      <c r="Z7" s="24">
        <v>3400</v>
      </c>
      <c r="AA7" s="25">
        <f>34266.6667-66.6667</f>
        <v>34200</v>
      </c>
      <c r="AB7" s="25">
        <f>28638-22</f>
        <v>28616</v>
      </c>
      <c r="AC7" s="25">
        <v>2833.3332999999998</v>
      </c>
      <c r="AD7" s="26">
        <v>1060</v>
      </c>
      <c r="AE7" s="24">
        <f>0.4855*P7</f>
        <v>808.35749999999996</v>
      </c>
      <c r="AF7" s="25">
        <f>0.4855*Q7</f>
        <v>12063.704</v>
      </c>
      <c r="AG7" s="25">
        <f>0.4855*R7</f>
        <v>7737.4134999999997</v>
      </c>
      <c r="AH7" s="25">
        <f>0.4855*S7</f>
        <v>854.48</v>
      </c>
      <c r="AI7" s="25">
        <f>0.4855*T7</f>
        <v>323.66668284999997</v>
      </c>
      <c r="AJ7" s="24">
        <f t="shared" si="4"/>
        <v>2165.8000000000002</v>
      </c>
      <c r="AK7" s="25">
        <f>0.637*V7</f>
        <v>21827.866687900001</v>
      </c>
      <c r="AL7" s="25">
        <f>0.637*W7</f>
        <v>18242.405999999999</v>
      </c>
      <c r="AM7" s="25">
        <f t="shared" si="2"/>
        <v>1804.8333120999998</v>
      </c>
      <c r="AN7" s="26">
        <f t="shared" si="3"/>
        <v>675.22</v>
      </c>
      <c r="AO7" s="24">
        <v>3400</v>
      </c>
      <c r="AP7" s="25">
        <v>32266.666700000002</v>
      </c>
      <c r="AQ7" s="25">
        <v>22960</v>
      </c>
      <c r="AR7" s="25">
        <v>2833.3332999999998</v>
      </c>
      <c r="AS7" s="26">
        <v>1060</v>
      </c>
      <c r="AT7" s="24">
        <v>4.6639570658387641E-2</v>
      </c>
      <c r="AU7" s="25">
        <v>0.51931329662157533</v>
      </c>
      <c r="AV7" s="25">
        <v>0.37677723153826542</v>
      </c>
      <c r="AW7" s="25">
        <v>4.1633151001035859E-2</v>
      </c>
      <c r="AX7" s="26">
        <v>1.5636750180735765E-2</v>
      </c>
    </row>
    <row r="10" spans="1:55" x14ac:dyDescent="0.25">
      <c r="C10" s="1"/>
    </row>
    <row r="11" spans="1:55" x14ac:dyDescent="0.25">
      <c r="C11" s="1"/>
    </row>
    <row r="12" spans="1:55" x14ac:dyDescent="0.25">
      <c r="C12" s="1"/>
      <c r="G12" s="71"/>
      <c r="H12" s="1"/>
      <c r="I12" s="1"/>
    </row>
    <row r="13" spans="1:55" x14ac:dyDescent="0.25">
      <c r="C13" s="1"/>
      <c r="G13" s="71"/>
      <c r="H13" s="1"/>
      <c r="I13" s="1"/>
    </row>
    <row r="14" spans="1:55" x14ac:dyDescent="0.25">
      <c r="C14" s="1"/>
      <c r="G14" s="71"/>
      <c r="H14" s="1"/>
      <c r="I14" s="1"/>
    </row>
    <row r="15" spans="1:55" x14ac:dyDescent="0.25">
      <c r="G15" s="71"/>
      <c r="H15" s="1"/>
      <c r="I15" s="1"/>
    </row>
    <row r="16" spans="1:55" x14ac:dyDescent="0.25">
      <c r="F16" s="71"/>
      <c r="G16" s="71"/>
      <c r="H16" s="1"/>
      <c r="I16" s="1"/>
      <c r="L16" s="67"/>
      <c r="Q16" s="67"/>
    </row>
    <row r="17" spans="4:7" x14ac:dyDescent="0.25">
      <c r="F17"/>
      <c r="G17"/>
    </row>
    <row r="18" spans="4:7" x14ac:dyDescent="0.25">
      <c r="F18" s="123"/>
      <c r="G18" s="123"/>
    </row>
    <row r="19" spans="4:7" x14ac:dyDescent="0.25">
      <c r="F19" s="71"/>
      <c r="G19" s="71"/>
    </row>
    <row r="20" spans="4:7" x14ac:dyDescent="0.25">
      <c r="F20" s="71"/>
      <c r="G20" s="71"/>
    </row>
    <row r="21" spans="4:7" x14ac:dyDescent="0.25">
      <c r="F21" s="71"/>
      <c r="G21" s="71"/>
    </row>
    <row r="22" spans="4:7" x14ac:dyDescent="0.25">
      <c r="D22" s="1"/>
      <c r="F22" s="71"/>
      <c r="G22" s="71"/>
    </row>
    <row r="23" spans="4:7" x14ac:dyDescent="0.25">
      <c r="D23" s="1"/>
      <c r="F23" s="71"/>
      <c r="G23" s="71"/>
    </row>
    <row r="24" spans="4:7" x14ac:dyDescent="0.25">
      <c r="D24" s="1"/>
      <c r="F24" s="71"/>
      <c r="G24" s="71"/>
    </row>
    <row r="25" spans="4:7" x14ac:dyDescent="0.25">
      <c r="D25" s="1"/>
    </row>
    <row r="26" spans="4:7" x14ac:dyDescent="0.25">
      <c r="D26" s="1"/>
    </row>
  </sheetData>
  <mergeCells count="11">
    <mergeCell ref="A1:E1"/>
    <mergeCell ref="F1:J1"/>
    <mergeCell ref="F18:G18"/>
    <mergeCell ref="AT1:AX1"/>
    <mergeCell ref="AO1:AS1"/>
    <mergeCell ref="P1:T1"/>
    <mergeCell ref="Z1:AD1"/>
    <mergeCell ref="AE1:AI1"/>
    <mergeCell ref="AJ1:AN1"/>
    <mergeCell ref="U1:Y1"/>
    <mergeCell ref="K1:O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28B3-AE60-4BE9-877C-E4D8AADC9E0F}">
  <sheetPr codeName="Sheet9"/>
  <dimension ref="A1:L18"/>
  <sheetViews>
    <sheetView workbookViewId="0">
      <selection activeCell="G17" sqref="G17"/>
    </sheetView>
  </sheetViews>
  <sheetFormatPr defaultColWidth="8.77734375" defaultRowHeight="13.8" x14ac:dyDescent="0.25"/>
  <cols>
    <col min="1" max="1" width="18" style="9" customWidth="1"/>
    <col min="2" max="2" width="14.44140625" style="9" customWidth="1"/>
    <col min="3" max="3" width="21.109375" style="9" customWidth="1"/>
    <col min="4" max="4" width="30.21875" style="9" customWidth="1"/>
    <col min="5" max="5" width="13.6640625" style="9" customWidth="1"/>
    <col min="6" max="6" width="13.5546875" style="9" customWidth="1"/>
    <col min="7" max="7" width="8.77734375" style="9"/>
    <col min="8" max="8" width="9.44140625" style="9" bestFit="1" customWidth="1"/>
    <col min="9" max="10" width="11.44140625" style="9" bestFit="1" customWidth="1"/>
    <col min="11" max="11" width="11" style="9" bestFit="1" customWidth="1"/>
    <col min="12" max="12" width="10.44140625" style="9" bestFit="1" customWidth="1"/>
    <col min="13" max="16384" width="8.77734375" style="9"/>
  </cols>
  <sheetData>
    <row r="1" spans="1:12" ht="45.3" customHeight="1" thickBot="1" x14ac:dyDescent="0.4">
      <c r="A1" s="137" t="s">
        <v>297</v>
      </c>
      <c r="B1" s="137"/>
      <c r="C1" s="137"/>
      <c r="D1" s="35"/>
      <c r="E1" s="81"/>
      <c r="F1" s="35"/>
      <c r="G1" s="35"/>
      <c r="I1" s="35"/>
      <c r="J1" s="35"/>
      <c r="K1" s="35"/>
      <c r="L1" s="35"/>
    </row>
    <row r="2" spans="1:12" x14ac:dyDescent="0.25">
      <c r="A2" s="60" t="s">
        <v>214</v>
      </c>
      <c r="B2" s="20" t="s">
        <v>215</v>
      </c>
      <c r="C2" s="60" t="s">
        <v>256</v>
      </c>
    </row>
    <row r="3" spans="1:12" s="1" customFormat="1" x14ac:dyDescent="0.25">
      <c r="A3" s="61">
        <v>125173.3333</v>
      </c>
      <c r="B3" s="1">
        <v>147073.3333</v>
      </c>
      <c r="C3" s="61">
        <f>AVERAGE(A3,B3)</f>
        <v>136123.3333</v>
      </c>
    </row>
    <row r="4" spans="1:12" x14ac:dyDescent="0.25">
      <c r="A4" s="61">
        <v>115052.2666</v>
      </c>
      <c r="B4" s="1">
        <v>130738</v>
      </c>
      <c r="C4" s="61">
        <f>AVERAGE(A4,B4)</f>
        <v>122895.1333</v>
      </c>
    </row>
    <row r="5" spans="1:12" x14ac:dyDescent="0.25">
      <c r="A5" s="61">
        <v>128656.91113333333</v>
      </c>
      <c r="B5" s="1">
        <v>149914.40223333333</v>
      </c>
      <c r="C5" s="61">
        <f>AVERAGE(A5,B5)</f>
        <v>139285.65668333333</v>
      </c>
    </row>
    <row r="6" spans="1:12" x14ac:dyDescent="0.25">
      <c r="A6" s="61">
        <v>73946.666599999997</v>
      </c>
      <c r="B6" s="1">
        <v>85666.666599999997</v>
      </c>
      <c r="C6" s="61">
        <f>AVERAGE(A6,B6)</f>
        <v>79806.666599999997</v>
      </c>
    </row>
    <row r="7" spans="1:12" ht="14.4" thickBot="1" x14ac:dyDescent="0.3">
      <c r="A7" s="59">
        <v>52563</v>
      </c>
      <c r="B7" s="13">
        <v>67029</v>
      </c>
      <c r="C7" s="59">
        <f>AVERAGE(A7,B7)</f>
        <v>59796</v>
      </c>
    </row>
    <row r="8" spans="1:12" x14ac:dyDescent="0.25">
      <c r="F8" s="1"/>
    </row>
    <row r="9" spans="1:12" x14ac:dyDescent="0.25">
      <c r="A9" s="1"/>
      <c r="B9" s="1"/>
    </row>
    <row r="10" spans="1:12" x14ac:dyDescent="0.25">
      <c r="A10" s="1"/>
      <c r="B10" s="1"/>
    </row>
    <row r="11" spans="1:12" x14ac:dyDescent="0.25">
      <c r="A11" s="1"/>
      <c r="B11" s="1"/>
    </row>
    <row r="12" spans="1:12" x14ac:dyDescent="0.25">
      <c r="A12" s="1"/>
      <c r="B12" s="1"/>
    </row>
    <row r="13" spans="1:12" x14ac:dyDescent="0.25">
      <c r="A13" s="1"/>
      <c r="B13" s="1"/>
    </row>
    <row r="14" spans="1:12" x14ac:dyDescent="0.25">
      <c r="C14" s="71"/>
      <c r="D14" s="71"/>
    </row>
    <row r="15" spans="1:12" x14ac:dyDescent="0.25">
      <c r="C15" s="1"/>
      <c r="D15" s="1"/>
    </row>
    <row r="16" spans="1:1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5198-A2A0-49D4-8440-CE1A79FB6471}">
  <sheetPr codeName="Sheet10"/>
  <dimension ref="A1:D7"/>
  <sheetViews>
    <sheetView workbookViewId="0">
      <selection activeCell="C2" sqref="C2"/>
    </sheetView>
  </sheetViews>
  <sheetFormatPr defaultColWidth="8.77734375" defaultRowHeight="13.8" x14ac:dyDescent="0.25"/>
  <cols>
    <col min="1" max="1" width="19.109375" style="1" customWidth="1"/>
    <col min="2" max="2" width="15.88671875" style="1" customWidth="1"/>
    <col min="3" max="3" width="30.6640625" style="9" customWidth="1"/>
    <col min="4" max="4" width="12.21875" style="9" customWidth="1"/>
    <col min="5" max="16384" width="8.77734375" style="9"/>
  </cols>
  <sheetData>
    <row r="1" spans="1:4" ht="29.4" customHeight="1" x14ac:dyDescent="0.25">
      <c r="A1" s="148" t="s">
        <v>298</v>
      </c>
      <c r="B1" s="148"/>
      <c r="C1" s="148"/>
      <c r="D1" s="148"/>
    </row>
    <row r="2" spans="1:4" ht="34.799999999999997" customHeight="1" x14ac:dyDescent="0.25">
      <c r="A2" s="1" t="s">
        <v>254</v>
      </c>
      <c r="B2" s="39" t="s">
        <v>255</v>
      </c>
      <c r="C2" s="1" t="s">
        <v>211</v>
      </c>
      <c r="D2" s="9" t="s">
        <v>216</v>
      </c>
    </row>
    <row r="3" spans="1:4" x14ac:dyDescent="0.25">
      <c r="A3" s="1">
        <v>85915.348475320003</v>
      </c>
      <c r="B3" s="1">
        <v>70040</v>
      </c>
      <c r="C3" s="48">
        <v>0.63700000000000001</v>
      </c>
      <c r="D3" s="1">
        <v>400</v>
      </c>
    </row>
    <row r="4" spans="1:4" x14ac:dyDescent="0.25">
      <c r="A4" s="1">
        <v>67900.254304819988</v>
      </c>
      <c r="B4" s="1">
        <v>74646.666700000002</v>
      </c>
      <c r="C4" s="1">
        <v>0.55269999999999997</v>
      </c>
      <c r="D4" s="1">
        <v>0</v>
      </c>
    </row>
    <row r="5" spans="1:4" x14ac:dyDescent="0.25">
      <c r="A5" s="1">
        <v>90191.725162506656</v>
      </c>
      <c r="B5" s="1">
        <v>39526.666700000002</v>
      </c>
      <c r="C5" s="1">
        <v>0.63039999999999996</v>
      </c>
      <c r="D5" s="1">
        <f>22453.3333+5566.6667</f>
        <v>28020</v>
      </c>
    </row>
    <row r="6" spans="1:4" x14ac:dyDescent="0.25">
      <c r="A6" s="1">
        <v>32643.191999999999</v>
      </c>
      <c r="B6" s="1">
        <v>78886.666700000002</v>
      </c>
      <c r="C6" s="1">
        <v>0.4042</v>
      </c>
      <c r="D6" s="1">
        <v>0</v>
      </c>
    </row>
    <row r="7" spans="1:4" x14ac:dyDescent="0.25">
      <c r="A7" s="1">
        <v>27055.231941424998</v>
      </c>
      <c r="B7" s="1">
        <v>37280</v>
      </c>
      <c r="C7" s="1">
        <v>0.48549999999999999</v>
      </c>
      <c r="D7" s="1">
        <v>88.666700000000006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6719-4FFA-4C0A-A4DE-00D75DB711F9}">
  <sheetPr codeName="Sheet11"/>
  <dimension ref="A1:BC4"/>
  <sheetViews>
    <sheetView topLeftCell="AO1" zoomScale="80" zoomScaleNormal="80" workbookViewId="0">
      <selection activeCell="AV10" sqref="AV10"/>
    </sheetView>
  </sheetViews>
  <sheetFormatPr defaultColWidth="8.77734375" defaultRowHeight="13.8" x14ac:dyDescent="0.25"/>
  <cols>
    <col min="1" max="1" width="7.21875" style="1" bestFit="1" customWidth="1"/>
    <col min="2" max="2" width="13.77734375" style="1" bestFit="1" customWidth="1"/>
    <col min="3" max="3" width="13.6640625" style="1" bestFit="1" customWidth="1"/>
    <col min="4" max="4" width="4.109375" style="1" bestFit="1" customWidth="1"/>
    <col min="5" max="5" width="8.109375" style="1" customWidth="1"/>
    <col min="6" max="6" width="7.5546875" style="1" bestFit="1" customWidth="1"/>
    <col min="7" max="7" width="6.44140625" style="1" bestFit="1" customWidth="1"/>
    <col min="8" max="8" width="10.44140625" style="1" bestFit="1" customWidth="1"/>
    <col min="9" max="9" width="7.6640625" style="1" bestFit="1" customWidth="1"/>
    <col min="10" max="10" width="8.21875" style="1" bestFit="1" customWidth="1"/>
    <col min="11" max="11" width="8.5546875" style="1" bestFit="1" customWidth="1"/>
    <col min="12" max="12" width="7.44140625" style="1" bestFit="1" customWidth="1"/>
    <col min="13" max="13" width="11.5546875" style="1" bestFit="1" customWidth="1"/>
    <col min="14" max="14" width="8.6640625" style="1" bestFit="1" customWidth="1"/>
    <col min="15" max="15" width="9.21875" style="1" bestFit="1" customWidth="1"/>
    <col min="16" max="16" width="7.21875" style="1" bestFit="1" customWidth="1"/>
    <col min="17" max="17" width="6.109375" style="1" bestFit="1" customWidth="1"/>
    <col min="18" max="18" width="10.21875" style="1" bestFit="1" customWidth="1"/>
    <col min="19" max="19" width="7.44140625" style="1" bestFit="1" customWidth="1"/>
    <col min="20" max="20" width="8" style="1" bestFit="1" customWidth="1"/>
    <col min="21" max="21" width="7.44140625" style="1" bestFit="1" customWidth="1"/>
    <col min="22" max="22" width="6.33203125" style="1" bestFit="1" customWidth="1"/>
    <col min="23" max="23" width="10.44140625" style="1" bestFit="1" customWidth="1"/>
    <col min="24" max="24" width="7.6640625" style="1" bestFit="1" customWidth="1"/>
    <col min="25" max="25" width="8.109375" style="1" bestFit="1" customWidth="1"/>
    <col min="26" max="26" width="8.88671875" style="1" bestFit="1" customWidth="1"/>
    <col min="27" max="27" width="7.77734375" style="1" bestFit="1" customWidth="1"/>
    <col min="28" max="28" width="11.88671875" style="1" bestFit="1" customWidth="1"/>
    <col min="29" max="29" width="9.109375" style="1" bestFit="1" customWidth="1"/>
    <col min="30" max="30" width="9.5546875" style="1" bestFit="1" customWidth="1"/>
    <col min="31" max="31" width="8.77734375" style="1"/>
    <col min="32" max="32" width="7.6640625" style="1" bestFit="1" customWidth="1"/>
    <col min="33" max="33" width="11.77734375" style="1" bestFit="1" customWidth="1"/>
    <col min="34" max="34" width="9" style="1" bestFit="1" customWidth="1"/>
    <col min="35" max="35" width="9.44140625" style="1" bestFit="1" customWidth="1"/>
    <col min="36" max="36" width="12.109375" style="1" bestFit="1" customWidth="1"/>
    <col min="37" max="37" width="11" style="1" bestFit="1" customWidth="1"/>
    <col min="38" max="38" width="15.109375" style="1" bestFit="1" customWidth="1"/>
    <col min="39" max="39" width="12.33203125" style="1" bestFit="1" customWidth="1"/>
    <col min="40" max="40" width="12.88671875" style="1" bestFit="1" customWidth="1"/>
    <col min="41" max="41" width="12.109375" style="1" bestFit="1" customWidth="1"/>
    <col min="42" max="42" width="10.88671875" style="1" bestFit="1" customWidth="1"/>
    <col min="43" max="43" width="15" style="1" bestFit="1" customWidth="1"/>
    <col min="44" max="44" width="12.21875" style="1" bestFit="1" customWidth="1"/>
    <col min="45" max="45" width="12.77734375" style="1" bestFit="1" customWidth="1"/>
    <col min="46" max="46" width="9.77734375" style="1" bestFit="1" customWidth="1"/>
    <col min="47" max="47" width="8.6640625" style="1" bestFit="1" customWidth="1"/>
    <col min="48" max="48" width="12.77734375" style="1" bestFit="1" customWidth="1"/>
    <col min="49" max="49" width="10" style="1" bestFit="1" customWidth="1"/>
    <col min="50" max="50" width="10.44140625" style="1" bestFit="1" customWidth="1"/>
    <col min="51" max="51" width="9.6640625" style="1" bestFit="1" customWidth="1"/>
    <col min="52" max="52" width="8.44140625" style="1" bestFit="1" customWidth="1"/>
    <col min="53" max="53" width="12.5546875" style="1" bestFit="1" customWidth="1"/>
    <col min="54" max="54" width="9.77734375" style="1" bestFit="1" customWidth="1"/>
    <col min="55" max="55" width="20.109375" style="1" customWidth="1"/>
    <col min="56" max="16384" width="8.77734375" style="1"/>
  </cols>
  <sheetData>
    <row r="1" spans="1:55" s="149" customFormat="1" ht="31.2" customHeight="1" thickBot="1" x14ac:dyDescent="0.3">
      <c r="A1" s="124" t="s">
        <v>134</v>
      </c>
      <c r="B1" s="125"/>
      <c r="C1" s="125"/>
      <c r="D1" s="125"/>
      <c r="E1" s="126"/>
      <c r="F1" s="124" t="s">
        <v>82</v>
      </c>
      <c r="G1" s="125"/>
      <c r="H1" s="125"/>
      <c r="I1" s="125"/>
      <c r="J1" s="126"/>
      <c r="K1" s="124" t="s">
        <v>89</v>
      </c>
      <c r="L1" s="125"/>
      <c r="M1" s="125"/>
      <c r="N1" s="125"/>
      <c r="O1" s="126"/>
      <c r="P1" s="143" t="s">
        <v>95</v>
      </c>
      <c r="Q1" s="103"/>
      <c r="R1" s="103"/>
      <c r="S1" s="103"/>
      <c r="T1" s="104"/>
      <c r="U1" s="124" t="s">
        <v>90</v>
      </c>
      <c r="V1" s="125"/>
      <c r="W1" s="125"/>
      <c r="X1" s="125"/>
      <c r="Y1" s="126"/>
      <c r="Z1" s="124" t="s">
        <v>91</v>
      </c>
      <c r="AA1" s="125"/>
      <c r="AB1" s="125"/>
      <c r="AC1" s="125"/>
      <c r="AD1" s="126"/>
      <c r="AE1" s="124" t="s">
        <v>112</v>
      </c>
      <c r="AF1" s="125"/>
      <c r="AG1" s="125"/>
      <c r="AH1" s="125"/>
      <c r="AI1" s="126"/>
      <c r="AJ1" s="124" t="s">
        <v>118</v>
      </c>
      <c r="AK1" s="125"/>
      <c r="AL1" s="125"/>
      <c r="AM1" s="125"/>
      <c r="AN1" s="126"/>
      <c r="AO1" s="124" t="s">
        <v>299</v>
      </c>
      <c r="AP1" s="125"/>
      <c r="AQ1" s="125"/>
      <c r="AR1" s="125"/>
      <c r="AS1" s="126"/>
      <c r="AT1" s="124" t="s">
        <v>300</v>
      </c>
      <c r="AU1" s="125"/>
      <c r="AV1" s="125"/>
      <c r="AW1" s="125"/>
      <c r="AX1" s="126"/>
      <c r="AY1" s="124" t="s">
        <v>301</v>
      </c>
      <c r="AZ1" s="125"/>
      <c r="BA1" s="125"/>
      <c r="BB1" s="125"/>
      <c r="BC1" s="126"/>
    </row>
    <row r="2" spans="1:55" ht="14.4" thickBot="1" x14ac:dyDescent="0.3">
      <c r="A2" s="2" t="s">
        <v>77</v>
      </c>
      <c r="B2" s="1" t="s">
        <v>78</v>
      </c>
      <c r="C2" s="1" t="s">
        <v>79</v>
      </c>
      <c r="D2" s="1" t="s">
        <v>80</v>
      </c>
      <c r="E2" s="3" t="s">
        <v>81</v>
      </c>
      <c r="F2" s="37" t="s">
        <v>83</v>
      </c>
      <c r="G2" s="38" t="s">
        <v>84</v>
      </c>
      <c r="H2" s="38" t="s">
        <v>85</v>
      </c>
      <c r="I2" s="38" t="s">
        <v>86</v>
      </c>
      <c r="J2" s="43" t="s">
        <v>87</v>
      </c>
      <c r="K2" s="37" t="s">
        <v>88</v>
      </c>
      <c r="L2" s="38" t="s">
        <v>97</v>
      </c>
      <c r="M2" s="38" t="s">
        <v>100</v>
      </c>
      <c r="N2" s="38" t="s">
        <v>101</v>
      </c>
      <c r="O2" s="38" t="s">
        <v>102</v>
      </c>
      <c r="P2" s="37" t="s">
        <v>96</v>
      </c>
      <c r="Q2" s="38" t="s">
        <v>98</v>
      </c>
      <c r="R2" s="38" t="s">
        <v>103</v>
      </c>
      <c r="S2" s="38" t="s">
        <v>104</v>
      </c>
      <c r="T2" s="43" t="s">
        <v>105</v>
      </c>
      <c r="U2" s="40" t="s">
        <v>92</v>
      </c>
      <c r="V2" s="41" t="s">
        <v>93</v>
      </c>
      <c r="W2" s="41" t="s">
        <v>106</v>
      </c>
      <c r="X2" s="41" t="s">
        <v>107</v>
      </c>
      <c r="Y2" s="42" t="s">
        <v>108</v>
      </c>
      <c r="Z2" s="40" t="s">
        <v>94</v>
      </c>
      <c r="AA2" s="41" t="s">
        <v>99</v>
      </c>
      <c r="AB2" s="41" t="s">
        <v>109</v>
      </c>
      <c r="AC2" s="41" t="s">
        <v>110</v>
      </c>
      <c r="AD2" s="42" t="s">
        <v>111</v>
      </c>
      <c r="AE2" s="40" t="s">
        <v>113</v>
      </c>
      <c r="AF2" s="41" t="s">
        <v>114</v>
      </c>
      <c r="AG2" s="41" t="s">
        <v>115</v>
      </c>
      <c r="AH2" s="41" t="s">
        <v>116</v>
      </c>
      <c r="AI2" s="42" t="s">
        <v>117</v>
      </c>
      <c r="AJ2" s="40" t="s">
        <v>119</v>
      </c>
      <c r="AK2" s="41" t="s">
        <v>120</v>
      </c>
      <c r="AL2" s="41" t="s">
        <v>121</v>
      </c>
      <c r="AM2" s="41" t="s">
        <v>122</v>
      </c>
      <c r="AN2" s="42" t="s">
        <v>123</v>
      </c>
      <c r="AO2" s="1" t="s">
        <v>124</v>
      </c>
      <c r="AP2" s="38" t="s">
        <v>125</v>
      </c>
      <c r="AQ2" s="38" t="s">
        <v>126</v>
      </c>
      <c r="AR2" s="38" t="s">
        <v>127</v>
      </c>
      <c r="AS2" s="43" t="s">
        <v>128</v>
      </c>
      <c r="AT2" s="40" t="s">
        <v>131</v>
      </c>
      <c r="AU2" s="41" t="s">
        <v>130</v>
      </c>
      <c r="AV2" s="41" t="s">
        <v>129</v>
      </c>
      <c r="AW2" s="41" t="s">
        <v>132</v>
      </c>
      <c r="AX2" s="41" t="s">
        <v>133</v>
      </c>
      <c r="AY2" s="40" t="s">
        <v>147</v>
      </c>
      <c r="AZ2" s="41" t="s">
        <v>148</v>
      </c>
      <c r="BA2" s="41" t="s">
        <v>149</v>
      </c>
      <c r="BB2" s="41" t="s">
        <v>150</v>
      </c>
      <c r="BC2" s="42" t="s">
        <v>151</v>
      </c>
    </row>
    <row r="3" spans="1:55" ht="14.4" thickBot="1" x14ac:dyDescent="0.3">
      <c r="A3" s="12">
        <v>956.25</v>
      </c>
      <c r="B3" s="13">
        <v>210</v>
      </c>
      <c r="C3" s="13">
        <v>246.75</v>
      </c>
      <c r="D3" s="13">
        <v>303</v>
      </c>
      <c r="E3" s="13">
        <v>930.75</v>
      </c>
      <c r="F3" s="37">
        <v>600</v>
      </c>
      <c r="G3" s="38">
        <v>600</v>
      </c>
      <c r="H3" s="38">
        <v>600</v>
      </c>
      <c r="I3" s="38">
        <v>600</v>
      </c>
      <c r="J3" s="38">
        <v>600</v>
      </c>
      <c r="K3" s="44">
        <v>600</v>
      </c>
      <c r="L3" s="45">
        <v>600</v>
      </c>
      <c r="M3" s="45">
        <v>600</v>
      </c>
      <c r="N3" s="45">
        <v>600</v>
      </c>
      <c r="O3" s="45">
        <v>1650</v>
      </c>
      <c r="P3" s="37">
        <v>375</v>
      </c>
      <c r="Q3" s="38">
        <v>225</v>
      </c>
      <c r="R3" s="38">
        <v>300</v>
      </c>
      <c r="S3" s="38">
        <v>450</v>
      </c>
      <c r="T3" s="43">
        <v>450</v>
      </c>
      <c r="U3" s="37">
        <v>1500</v>
      </c>
      <c r="V3" s="38">
        <v>1500</v>
      </c>
      <c r="W3" s="38">
        <v>1500</v>
      </c>
      <c r="X3" s="38">
        <v>1500</v>
      </c>
      <c r="Y3" s="38">
        <v>1500</v>
      </c>
      <c r="Z3" s="37">
        <v>750</v>
      </c>
      <c r="AA3" s="38">
        <v>750</v>
      </c>
      <c r="AB3" s="38">
        <v>1050</v>
      </c>
      <c r="AC3" s="38">
        <v>975</v>
      </c>
      <c r="AD3" s="43">
        <v>3000</v>
      </c>
      <c r="AE3" s="2">
        <v>450</v>
      </c>
      <c r="AF3" s="1">
        <v>900</v>
      </c>
      <c r="AG3" s="1">
        <v>1200</v>
      </c>
      <c r="AH3" s="1">
        <v>675</v>
      </c>
      <c r="AI3" s="3">
        <v>3000</v>
      </c>
      <c r="AJ3" s="37">
        <v>3300</v>
      </c>
      <c r="AK3" s="38">
        <v>4350</v>
      </c>
      <c r="AL3" s="38">
        <v>3600</v>
      </c>
      <c r="AM3" s="38">
        <v>3300</v>
      </c>
      <c r="AN3" s="43">
        <v>3300</v>
      </c>
      <c r="AO3" s="37">
        <v>300</v>
      </c>
      <c r="AP3" s="38">
        <v>300</v>
      </c>
      <c r="AQ3" s="38">
        <v>300</v>
      </c>
      <c r="AR3" s="38">
        <v>300</v>
      </c>
      <c r="AS3" s="43">
        <v>150</v>
      </c>
      <c r="AT3" s="37">
        <v>540</v>
      </c>
      <c r="AU3" s="38">
        <v>525</v>
      </c>
      <c r="AV3" s="38">
        <v>525</v>
      </c>
      <c r="AW3" s="38">
        <v>540</v>
      </c>
      <c r="AX3" s="38">
        <v>525</v>
      </c>
      <c r="AY3" s="2">
        <v>461.84999999999997</v>
      </c>
      <c r="AZ3" s="1">
        <v>384.59999999999997</v>
      </c>
      <c r="BA3" s="1">
        <v>446.4</v>
      </c>
      <c r="BB3" s="1">
        <v>343.4</v>
      </c>
      <c r="BC3" s="3">
        <v>343.4</v>
      </c>
    </row>
    <row r="4" spans="1:55" ht="14.4" thickBot="1" x14ac:dyDescent="0.3">
      <c r="F4" s="12">
        <v>600</v>
      </c>
      <c r="G4" s="13">
        <v>600</v>
      </c>
      <c r="H4" s="13">
        <v>600</v>
      </c>
      <c r="I4" s="13">
        <v>562.5</v>
      </c>
      <c r="J4" s="13">
        <v>600</v>
      </c>
      <c r="K4" s="46">
        <v>600</v>
      </c>
      <c r="L4" s="47">
        <v>600</v>
      </c>
      <c r="M4" s="47">
        <v>600</v>
      </c>
      <c r="N4" s="47">
        <v>562.5</v>
      </c>
      <c r="O4" s="47">
        <v>1650</v>
      </c>
      <c r="P4" s="12">
        <v>225</v>
      </c>
      <c r="Q4" s="13">
        <v>225</v>
      </c>
      <c r="R4" s="13">
        <v>300</v>
      </c>
      <c r="S4" s="13">
        <v>375</v>
      </c>
      <c r="T4" s="14">
        <v>450</v>
      </c>
      <c r="U4" s="12">
        <v>525</v>
      </c>
      <c r="V4" s="13">
        <v>225</v>
      </c>
      <c r="W4" s="13">
        <v>450</v>
      </c>
      <c r="X4" s="13">
        <v>525</v>
      </c>
      <c r="Y4" s="13">
        <v>360</v>
      </c>
      <c r="Z4" s="12">
        <v>750</v>
      </c>
      <c r="AA4" s="13">
        <v>750</v>
      </c>
      <c r="AB4" s="13">
        <v>1500</v>
      </c>
      <c r="AC4" s="13">
        <v>975</v>
      </c>
      <c r="AD4" s="14">
        <v>5250</v>
      </c>
      <c r="AE4" s="12">
        <v>450</v>
      </c>
      <c r="AF4" s="13">
        <v>900</v>
      </c>
      <c r="AG4" s="13">
        <v>1200</v>
      </c>
      <c r="AH4" s="13">
        <v>675</v>
      </c>
      <c r="AI4" s="14">
        <v>3000</v>
      </c>
      <c r="AJ4" s="12">
        <v>3000</v>
      </c>
      <c r="AK4" s="13">
        <v>2700</v>
      </c>
      <c r="AL4" s="13">
        <v>1950</v>
      </c>
      <c r="AM4" s="13">
        <v>2430</v>
      </c>
      <c r="AN4" s="14">
        <v>2100</v>
      </c>
      <c r="AO4" s="12">
        <v>300</v>
      </c>
      <c r="AP4" s="13">
        <v>300</v>
      </c>
      <c r="AQ4" s="13">
        <v>300</v>
      </c>
      <c r="AR4" s="13">
        <v>300</v>
      </c>
      <c r="AS4" s="14">
        <v>150</v>
      </c>
      <c r="AT4" s="12">
        <v>540</v>
      </c>
      <c r="AU4" s="13">
        <v>525</v>
      </c>
      <c r="AV4" s="13">
        <v>525</v>
      </c>
      <c r="AW4" s="13">
        <v>540</v>
      </c>
      <c r="AX4" s="13">
        <v>525</v>
      </c>
      <c r="AY4" s="12">
        <v>418</v>
      </c>
      <c r="AZ4" s="13">
        <v>336</v>
      </c>
      <c r="BA4" s="13">
        <v>344.4</v>
      </c>
      <c r="BB4" s="13">
        <v>322</v>
      </c>
      <c r="BC4" s="14">
        <v>333.6</v>
      </c>
    </row>
  </sheetData>
  <mergeCells count="11">
    <mergeCell ref="Z1:AD1"/>
    <mergeCell ref="A1:E1"/>
    <mergeCell ref="F1:J1"/>
    <mergeCell ref="K1:O1"/>
    <mergeCell ref="P1:T1"/>
    <mergeCell ref="U1:Y1"/>
    <mergeCell ref="AO1:AS1"/>
    <mergeCell ref="AT1:AX1"/>
    <mergeCell ref="AY1:BC1"/>
    <mergeCell ref="AE1:AI1"/>
    <mergeCell ref="AJ1:A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3066-4289-4439-9284-91DB91264B43}">
  <sheetPr codeName="Sheet12"/>
  <dimension ref="A1:E7"/>
  <sheetViews>
    <sheetView workbookViewId="0">
      <selection activeCell="F7" sqref="F7"/>
    </sheetView>
  </sheetViews>
  <sheetFormatPr defaultRowHeight="13.8" x14ac:dyDescent="0.25"/>
  <cols>
    <col min="1" max="1" width="12.21875" customWidth="1"/>
    <col min="2" max="2" width="15.33203125" customWidth="1"/>
    <col min="3" max="3" width="11.33203125" customWidth="1"/>
    <col min="4" max="4" width="13.5546875" customWidth="1"/>
    <col min="5" max="5" width="16.6640625" customWidth="1"/>
  </cols>
  <sheetData>
    <row r="1" spans="1:5" ht="23.4" customHeight="1" thickBot="1" x14ac:dyDescent="0.3">
      <c r="A1" s="111" t="s">
        <v>302</v>
      </c>
      <c r="B1" s="112"/>
      <c r="C1" s="112"/>
      <c r="D1" s="112"/>
      <c r="E1" s="113"/>
    </row>
    <row r="2" spans="1:5" x14ac:dyDescent="0.25">
      <c r="A2" s="18" t="s">
        <v>174</v>
      </c>
      <c r="B2" s="19" t="s">
        <v>170</v>
      </c>
      <c r="C2" s="19" t="s">
        <v>171</v>
      </c>
      <c r="D2" s="19" t="s">
        <v>172</v>
      </c>
      <c r="E2" s="20" t="s">
        <v>173</v>
      </c>
    </row>
    <row r="3" spans="1:5" x14ac:dyDescent="0.25">
      <c r="A3" s="2">
        <v>115</v>
      </c>
      <c r="B3" s="1">
        <v>3</v>
      </c>
      <c r="C3" s="1">
        <v>1</v>
      </c>
      <c r="D3" s="1">
        <v>0</v>
      </c>
      <c r="E3" s="3">
        <v>0</v>
      </c>
    </row>
    <row r="4" spans="1:5" x14ac:dyDescent="0.25">
      <c r="A4" s="2">
        <v>175</v>
      </c>
      <c r="B4" s="1">
        <v>5</v>
      </c>
      <c r="C4" s="1">
        <v>1</v>
      </c>
      <c r="D4" s="1">
        <v>0</v>
      </c>
      <c r="E4" s="3">
        <v>0</v>
      </c>
    </row>
    <row r="5" spans="1:5" x14ac:dyDescent="0.25">
      <c r="A5" s="2">
        <v>145</v>
      </c>
      <c r="B5" s="1">
        <v>4</v>
      </c>
      <c r="C5" s="1">
        <v>1</v>
      </c>
      <c r="D5" s="1">
        <v>0</v>
      </c>
      <c r="E5" s="3">
        <v>0</v>
      </c>
    </row>
    <row r="6" spans="1:5" x14ac:dyDescent="0.25">
      <c r="A6" s="2">
        <v>90</v>
      </c>
      <c r="B6" s="1">
        <v>3</v>
      </c>
      <c r="C6" s="1">
        <v>0</v>
      </c>
      <c r="D6" s="1">
        <v>0</v>
      </c>
      <c r="E6" s="3">
        <v>0</v>
      </c>
    </row>
    <row r="7" spans="1:5" ht="14.4" thickBot="1" x14ac:dyDescent="0.3">
      <c r="A7" s="12">
        <v>60</v>
      </c>
      <c r="B7" s="13">
        <v>2</v>
      </c>
      <c r="C7" s="13">
        <v>0</v>
      </c>
      <c r="D7" s="13">
        <v>0</v>
      </c>
      <c r="E7" s="14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6C1A-AACF-478B-BA28-A55602B225D0}">
  <dimension ref="A1:J6"/>
  <sheetViews>
    <sheetView workbookViewId="0">
      <selection activeCell="P11" sqref="P11"/>
    </sheetView>
  </sheetViews>
  <sheetFormatPr defaultRowHeight="13.8" x14ac:dyDescent="0.25"/>
  <sheetData>
    <row r="1" spans="1:10" ht="51" customHeight="1" x14ac:dyDescent="0.25">
      <c r="A1" s="138" t="s">
        <v>303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0" s="71" customFormat="1" ht="16.5" customHeight="1" x14ac:dyDescent="0.25">
      <c r="A2" s="69" t="s">
        <v>237</v>
      </c>
      <c r="B2" s="70" t="s">
        <v>238</v>
      </c>
      <c r="C2" s="69" t="s">
        <v>239</v>
      </c>
      <c r="D2" s="70" t="s">
        <v>240</v>
      </c>
      <c r="E2" s="69" t="s">
        <v>241</v>
      </c>
      <c r="F2" s="70" t="s">
        <v>242</v>
      </c>
      <c r="G2" s="69" t="s">
        <v>243</v>
      </c>
      <c r="H2" s="70" t="s">
        <v>244</v>
      </c>
      <c r="I2" s="69" t="s">
        <v>245</v>
      </c>
      <c r="J2" s="70" t="s">
        <v>246</v>
      </c>
    </row>
    <row r="3" spans="1:10" x14ac:dyDescent="0.25">
      <c r="A3" s="1">
        <v>4.5999999999999996</v>
      </c>
      <c r="B3" s="1">
        <v>3.62</v>
      </c>
      <c r="C3" s="1">
        <v>2.84</v>
      </c>
      <c r="D3" s="1">
        <v>3.08</v>
      </c>
      <c r="E3" s="1">
        <v>4.0199999999999996</v>
      </c>
      <c r="F3" s="1">
        <v>5.18</v>
      </c>
      <c r="G3" s="1">
        <v>7.15</v>
      </c>
      <c r="H3" s="1">
        <v>7.25</v>
      </c>
      <c r="I3" s="1">
        <v>7.09</v>
      </c>
      <c r="J3" s="1">
        <v>4.05</v>
      </c>
    </row>
    <row r="4" spans="1:10" x14ac:dyDescent="0.25">
      <c r="A4" s="1">
        <v>9.3699999999999992</v>
      </c>
      <c r="B4" s="1">
        <v>3.97</v>
      </c>
      <c r="C4" s="1">
        <v>4.4400000000000004</v>
      </c>
      <c r="D4" s="1">
        <v>3.24</v>
      </c>
      <c r="E4" s="1">
        <v>3.59</v>
      </c>
      <c r="F4" s="1">
        <v>5.68</v>
      </c>
      <c r="G4" s="1">
        <v>7.06</v>
      </c>
      <c r="H4" s="1">
        <v>5.84</v>
      </c>
      <c r="I4" s="1">
        <v>2.83</v>
      </c>
      <c r="J4" s="1">
        <v>1.69</v>
      </c>
    </row>
    <row r="5" spans="1:10" x14ac:dyDescent="0.25">
      <c r="A5" s="1">
        <v>5.36</v>
      </c>
      <c r="B5" s="1">
        <v>6.64</v>
      </c>
      <c r="C5" s="1">
        <v>5.24</v>
      </c>
      <c r="D5" s="1">
        <v>3.27</v>
      </c>
      <c r="E5" s="1">
        <v>6.53</v>
      </c>
      <c r="F5" s="1">
        <v>7.72</v>
      </c>
      <c r="G5" s="1">
        <v>9.99</v>
      </c>
      <c r="H5" s="1">
        <v>4.7699999999999996</v>
      </c>
      <c r="I5" s="1">
        <v>3.27</v>
      </c>
      <c r="J5" s="1">
        <v>2.35</v>
      </c>
    </row>
    <row r="6" spans="1:10" x14ac:dyDescent="0.25">
      <c r="A6" s="1">
        <v>24.53</v>
      </c>
      <c r="B6" s="1">
        <v>12.73</v>
      </c>
      <c r="C6" s="1">
        <v>9.8800000000000008</v>
      </c>
      <c r="D6" s="1">
        <v>13.29</v>
      </c>
      <c r="E6" s="1" t="s">
        <v>236</v>
      </c>
      <c r="F6" s="1" t="s">
        <v>236</v>
      </c>
      <c r="G6" s="1" t="s">
        <v>236</v>
      </c>
      <c r="H6" s="1" t="s">
        <v>236</v>
      </c>
      <c r="I6" s="1" t="s">
        <v>236</v>
      </c>
      <c r="J6" s="1" t="s">
        <v>236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8AB7-ABBE-4201-9304-2C2866C5EBE6}">
  <dimension ref="A1:O3"/>
  <sheetViews>
    <sheetView workbookViewId="0">
      <selection activeCell="F7" sqref="F7"/>
    </sheetView>
  </sheetViews>
  <sheetFormatPr defaultColWidth="8.77734375" defaultRowHeight="13.8" x14ac:dyDescent="0.25"/>
  <cols>
    <col min="1" max="1" width="6.5546875" style="9" bestFit="1" customWidth="1"/>
    <col min="2" max="2" width="11.88671875" style="9" customWidth="1"/>
    <col min="3" max="3" width="14.21875" style="9" customWidth="1"/>
    <col min="4" max="4" width="8.77734375" style="9"/>
    <col min="5" max="5" width="19.44140625" style="9" customWidth="1"/>
    <col min="6" max="6" width="5.6640625" style="9" bestFit="1" customWidth="1"/>
    <col min="7" max="7" width="4.6640625" style="9" bestFit="1" customWidth="1"/>
    <col min="8" max="8" width="6.5546875" style="9" bestFit="1" customWidth="1"/>
    <col min="9" max="9" width="6.44140625" style="9" customWidth="1"/>
    <col min="10" max="10" width="14.44140625" style="9" customWidth="1"/>
    <col min="11" max="11" width="18.109375" style="28" customWidth="1"/>
    <col min="12" max="12" width="14.33203125" style="28" customWidth="1"/>
    <col min="13" max="13" width="15.5546875" style="28" customWidth="1"/>
    <col min="14" max="14" width="16.77734375" style="28" customWidth="1"/>
    <col min="15" max="15" width="16.6640625" style="28" customWidth="1"/>
    <col min="16" max="21" width="11.44140625" style="9" bestFit="1" customWidth="1"/>
    <col min="22" max="22" width="11.44140625" style="9" customWidth="1"/>
    <col min="23" max="25" width="11.44140625" style="9" bestFit="1" customWidth="1"/>
    <col min="26" max="16384" width="8.77734375" style="9"/>
  </cols>
  <sheetData>
    <row r="1" spans="1:15" s="149" customFormat="1" ht="35.4" customHeight="1" x14ac:dyDescent="0.25">
      <c r="A1" s="150" t="s">
        <v>304</v>
      </c>
      <c r="B1" s="139"/>
      <c r="C1" s="139"/>
      <c r="D1" s="139"/>
      <c r="E1" s="139"/>
      <c r="F1" s="151" t="s">
        <v>305</v>
      </c>
      <c r="G1" s="152"/>
      <c r="H1" s="152"/>
      <c r="I1" s="152"/>
      <c r="J1" s="152"/>
      <c r="K1" s="140" t="s">
        <v>306</v>
      </c>
      <c r="L1" s="141"/>
      <c r="M1" s="141"/>
      <c r="N1" s="141"/>
      <c r="O1" s="141"/>
    </row>
    <row r="2" spans="1:15" x14ac:dyDescent="0.25">
      <c r="A2" s="9" t="s">
        <v>201</v>
      </c>
      <c r="B2" s="9" t="s">
        <v>202</v>
      </c>
      <c r="C2" s="9" t="s">
        <v>228</v>
      </c>
      <c r="D2" s="9" t="s">
        <v>227</v>
      </c>
      <c r="E2" s="9" t="s">
        <v>247</v>
      </c>
      <c r="F2" s="9" t="s">
        <v>200</v>
      </c>
      <c r="G2" s="9" t="s">
        <v>203</v>
      </c>
      <c r="H2" s="9" t="s">
        <v>204</v>
      </c>
      <c r="I2" s="9" t="s">
        <v>212</v>
      </c>
      <c r="J2" s="9" t="s">
        <v>213</v>
      </c>
      <c r="K2" s="28" t="s">
        <v>57</v>
      </c>
      <c r="L2" s="28" t="s">
        <v>58</v>
      </c>
      <c r="M2" s="28" t="s">
        <v>198</v>
      </c>
      <c r="N2" s="28" t="s">
        <v>59</v>
      </c>
      <c r="O2" s="28" t="s">
        <v>60</v>
      </c>
    </row>
    <row r="3" spans="1:15" s="1" customFormat="1" x14ac:dyDescent="0.25">
      <c r="A3" s="1">
        <v>120993</v>
      </c>
      <c r="B3" s="1">
        <v>78912.5</v>
      </c>
      <c r="C3" s="1">
        <v>52</v>
      </c>
      <c r="D3" s="1">
        <v>25</v>
      </c>
      <c r="E3" s="1">
        <v>2</v>
      </c>
      <c r="F3" s="1">
        <v>10416</v>
      </c>
      <c r="G3" s="1">
        <v>1400</v>
      </c>
      <c r="H3" s="1">
        <v>7291.2</v>
      </c>
      <c r="I3" s="1">
        <v>0.3</v>
      </c>
      <c r="J3" s="1">
        <v>200000</v>
      </c>
      <c r="K3" s="7">
        <v>4245.143</v>
      </c>
      <c r="L3" s="7">
        <v>2769.7289999999998</v>
      </c>
      <c r="M3" s="7">
        <v>1339.538</v>
      </c>
      <c r="N3" s="7">
        <v>5905.3969999999999</v>
      </c>
      <c r="O3" s="7">
        <v>5156.7349999999997</v>
      </c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6182-20D7-4F86-B5CA-9EFE4BAC41D4}">
  <dimension ref="A1:O7"/>
  <sheetViews>
    <sheetView tabSelected="1" workbookViewId="0">
      <selection activeCell="N15" sqref="N15"/>
    </sheetView>
  </sheetViews>
  <sheetFormatPr defaultRowHeight="13.8" x14ac:dyDescent="0.25"/>
  <cols>
    <col min="1" max="2" width="11.44140625" bestFit="1" customWidth="1"/>
    <col min="3" max="3" width="12.77734375" bestFit="1" customWidth="1"/>
    <col min="4" max="7" width="11.44140625" bestFit="1" customWidth="1"/>
    <col min="8" max="8" width="13.109375" bestFit="1" customWidth="1"/>
    <col min="9" max="11" width="11.44140625" bestFit="1" customWidth="1"/>
    <col min="12" max="12" width="10.44140625" bestFit="1" customWidth="1"/>
    <col min="13" max="13" width="14.109375" bestFit="1" customWidth="1"/>
    <col min="14" max="15" width="11.44140625" bestFit="1" customWidth="1"/>
  </cols>
  <sheetData>
    <row r="1" spans="1:15" ht="36" customHeight="1" x14ac:dyDescent="0.25">
      <c r="A1" s="140" t="s">
        <v>308</v>
      </c>
      <c r="B1" s="141"/>
      <c r="C1" s="141"/>
      <c r="D1" s="141"/>
      <c r="E1" s="141"/>
      <c r="F1" s="140" t="s">
        <v>307</v>
      </c>
      <c r="G1" s="141"/>
      <c r="H1" s="141"/>
      <c r="I1" s="141"/>
      <c r="J1" s="141"/>
      <c r="K1" s="140" t="s">
        <v>308</v>
      </c>
      <c r="L1" s="141"/>
      <c r="M1" s="141"/>
      <c r="N1" s="141"/>
      <c r="O1" s="141"/>
    </row>
    <row r="2" spans="1:15" x14ac:dyDescent="0.25">
      <c r="A2" s="9" t="s">
        <v>217</v>
      </c>
      <c r="B2" s="9" t="s">
        <v>225</v>
      </c>
      <c r="C2" s="9" t="s">
        <v>218</v>
      </c>
      <c r="D2" s="9" t="s">
        <v>219</v>
      </c>
      <c r="E2" s="9" t="s">
        <v>220</v>
      </c>
      <c r="F2" s="9" t="s">
        <v>221</v>
      </c>
      <c r="G2" s="9" t="s">
        <v>226</v>
      </c>
      <c r="H2" s="9" t="s">
        <v>222</v>
      </c>
      <c r="I2" s="9" t="s">
        <v>223</v>
      </c>
      <c r="J2" s="9" t="s">
        <v>224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 x14ac:dyDescent="0.25">
      <c r="A3" s="1">
        <v>20977373.358348973</v>
      </c>
      <c r="B3" s="1">
        <v>305231545.29937881</v>
      </c>
      <c r="C3" s="1">
        <v>233754858.09762499</v>
      </c>
      <c r="D3" s="1">
        <v>127632322.89074866</v>
      </c>
      <c r="E3" s="1">
        <v>46512131.312496066</v>
      </c>
      <c r="F3" s="63">
        <v>101425600.18761729</v>
      </c>
      <c r="G3" s="63">
        <v>470143375.65652168</v>
      </c>
      <c r="H3" s="63">
        <v>271588014.32151806</v>
      </c>
      <c r="I3" s="63">
        <v>355150938.33267355</v>
      </c>
      <c r="J3" s="63">
        <v>108528306.39582416</v>
      </c>
      <c r="K3" s="9">
        <v>223713353.76450041</v>
      </c>
      <c r="L3" s="9">
        <v>2093586803.4236155</v>
      </c>
      <c r="M3" s="9">
        <v>627981416.22252238</v>
      </c>
      <c r="N3" s="9">
        <v>388231480.16091192</v>
      </c>
      <c r="O3" s="9">
        <v>582202521.38029146</v>
      </c>
    </row>
    <row r="4" spans="1:15" x14ac:dyDescent="0.25">
      <c r="A4" s="1">
        <v>58957410.731351741</v>
      </c>
      <c r="B4" s="1">
        <v>567463069.31840849</v>
      </c>
      <c r="C4" s="1">
        <v>156825999.56131887</v>
      </c>
      <c r="D4" s="1">
        <v>41693926.670307934</v>
      </c>
      <c r="E4" s="1">
        <v>301493135.47855508</v>
      </c>
      <c r="F4" s="63">
        <v>104536794.13183162</v>
      </c>
      <c r="G4" s="63">
        <v>648348522.93577981</v>
      </c>
      <c r="H4" s="63">
        <v>176274534.60668716</v>
      </c>
      <c r="I4" s="63">
        <v>76979607.966904372</v>
      </c>
      <c r="J4" s="63">
        <v>493902466.47925478</v>
      </c>
    </row>
    <row r="5" spans="1:15" x14ac:dyDescent="0.25">
      <c r="A5" s="1">
        <v>21976010.311871227</v>
      </c>
      <c r="B5" s="1">
        <v>642186922.71504581</v>
      </c>
      <c r="C5" s="1">
        <v>119840521.74157165</v>
      </c>
      <c r="D5" s="1">
        <v>98193685.850087419</v>
      </c>
      <c r="E5" s="1">
        <v>34251393.621366285</v>
      </c>
      <c r="F5" s="63">
        <v>52587335.002515078</v>
      </c>
      <c r="G5" s="63">
        <v>952227092.89652646</v>
      </c>
      <c r="H5" s="63">
        <v>150930819.92923</v>
      </c>
      <c r="I5" s="63">
        <v>214136248.68881121</v>
      </c>
      <c r="J5" s="63">
        <v>66488004.271476038</v>
      </c>
    </row>
    <row r="6" spans="1:15" x14ac:dyDescent="0.25">
      <c r="A6" s="1">
        <v>112989132.12894085</v>
      </c>
      <c r="B6" s="1">
        <v>322420504.471192</v>
      </c>
      <c r="C6" s="1">
        <v>71249699.802664012</v>
      </c>
      <c r="D6" s="1">
        <v>57627845.167014048</v>
      </c>
      <c r="E6" s="1">
        <v>152281756.52000204</v>
      </c>
      <c r="F6" s="63">
        <v>158665589.79808715</v>
      </c>
      <c r="G6" s="63">
        <v>420029999.66041583</v>
      </c>
      <c r="H6" s="63">
        <v>92186789.877270579</v>
      </c>
      <c r="I6" s="63">
        <v>92976888.094325081</v>
      </c>
      <c r="J6" s="63">
        <v>227692846.36708215</v>
      </c>
    </row>
    <row r="7" spans="1:15" x14ac:dyDescent="0.25">
      <c r="A7" s="1">
        <v>8813427.2339876033</v>
      </c>
      <c r="B7" s="1">
        <v>256284761.61959025</v>
      </c>
      <c r="C7" s="1">
        <v>46310337.019342817</v>
      </c>
      <c r="D7" s="1">
        <v>63083699.582753822</v>
      </c>
      <c r="E7" s="1">
        <v>47664104.44787202</v>
      </c>
      <c r="F7" s="63">
        <v>17997388.946280994</v>
      </c>
      <c r="G7" s="63">
        <v>353429833.65693218</v>
      </c>
      <c r="H7" s="63">
        <v>83217382.917734802</v>
      </c>
      <c r="I7" s="63">
        <v>101555196.99716619</v>
      </c>
      <c r="J7" s="63">
        <v>75785922.282820404</v>
      </c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Constant factors</vt:lpstr>
      <vt:lpstr>Price factors</vt:lpstr>
      <vt:lpstr>Straw factors</vt:lpstr>
      <vt:lpstr>Iriigation Quota</vt:lpstr>
      <vt:lpstr>Electric factors1</vt:lpstr>
      <vt:lpstr>Crop output</vt:lpstr>
      <vt:lpstr>Grow rate</vt:lpstr>
      <vt:lpstr>Crop planting area</vt:lpstr>
      <vt:lpstr>Region planting area</vt:lpstr>
      <vt:lpstr>Drip planting area</vt:lpstr>
      <vt:lpstr>Planting cost</vt:lpstr>
      <vt:lpstr>Electric factors2</vt:lpstr>
      <vt:lpstr>Option factors</vt:lpstr>
      <vt:lpstr>Constrain factors1</vt:lpstr>
      <vt:lpstr>Constrain factors2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2023-12-23T03:45:52Z</dcterms:modified>
</cp:coreProperties>
</file>