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il\Desktop\temp\"/>
    </mc:Choice>
  </mc:AlternateContent>
  <xr:revisionPtr revIDLastSave="0" documentId="13_ncr:1_{A93DA9D0-F179-4471-8ABA-302E2FD4D21F}" xr6:coauthVersionLast="47" xr6:coauthVersionMax="47" xr10:uidLastSave="{00000000-0000-0000-0000-000000000000}"/>
  <bookViews>
    <workbookView xWindow="-120" yWindow="-120" windowWidth="29040" windowHeight="16440" xr2:uid="{73BFA53F-3E04-444A-A4A5-F2F5DA6A522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4" i="1" l="1"/>
  <c r="H76" i="1" s="1"/>
  <c r="H78" i="1" s="1"/>
  <c r="L74" i="1"/>
  <c r="L76" i="1" s="1"/>
  <c r="L78" i="1" s="1"/>
  <c r="K74" i="1"/>
  <c r="K76" i="1" s="1"/>
  <c r="K78" i="1" s="1"/>
  <c r="J74" i="1"/>
  <c r="J76" i="1" s="1"/>
  <c r="J78" i="1" s="1"/>
  <c r="I74" i="1"/>
  <c r="I76" i="1" s="1"/>
  <c r="I78" i="1" s="1"/>
  <c r="G74" i="1"/>
  <c r="G76" i="1" s="1"/>
  <c r="G78" i="1" s="1"/>
  <c r="F74" i="1"/>
  <c r="F76" i="1" s="1"/>
  <c r="E74" i="1"/>
  <c r="E76" i="1" s="1"/>
  <c r="D74" i="1"/>
  <c r="D76" i="1" s="1"/>
  <c r="M74" i="1"/>
  <c r="M76" i="1" s="1"/>
  <c r="M78" i="1" s="1"/>
  <c r="L73" i="1"/>
  <c r="K73" i="1" s="1"/>
  <c r="M55" i="1"/>
  <c r="M56" i="1" s="1"/>
  <c r="M61" i="1" s="1"/>
  <c r="L54" i="1"/>
  <c r="K54" i="1" s="1"/>
  <c r="F31" i="1"/>
  <c r="H31" i="1" s="1"/>
  <c r="D31" i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D45" i="1" s="1"/>
  <c r="L6" i="1"/>
  <c r="L10" i="1" s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M20" i="1"/>
  <c r="L20" i="1"/>
  <c r="J20" i="1"/>
  <c r="I20" i="1"/>
  <c r="H20" i="1"/>
  <c r="G20" i="1"/>
  <c r="F20" i="1"/>
  <c r="E20" i="1"/>
  <c r="D20" i="1"/>
  <c r="K20" i="1"/>
  <c r="L19" i="1"/>
  <c r="K19" i="1" s="1"/>
  <c r="J19" i="1" s="1"/>
  <c r="I19" i="1" s="1"/>
  <c r="H19" i="1" s="1"/>
  <c r="G19" i="1" s="1"/>
  <c r="F19" i="1" s="1"/>
  <c r="E19" i="1" s="1"/>
  <c r="D19" i="1" s="1"/>
  <c r="M8" i="1"/>
  <c r="M9" i="1"/>
  <c r="M10" i="1"/>
  <c r="M12" i="1"/>
  <c r="M13" i="1"/>
  <c r="M14" i="1"/>
  <c r="M15" i="1"/>
  <c r="M11" i="1"/>
  <c r="M7" i="1"/>
  <c r="D75" i="1" l="1"/>
  <c r="D78" i="1"/>
  <c r="D77" i="1"/>
  <c r="F77" i="1"/>
  <c r="F78" i="1"/>
  <c r="E77" i="1"/>
  <c r="E78" i="1"/>
  <c r="G77" i="1"/>
  <c r="G75" i="1"/>
  <c r="J77" i="1"/>
  <c r="J75" i="1"/>
  <c r="I77" i="1"/>
  <c r="I75" i="1"/>
  <c r="L77" i="1"/>
  <c r="L75" i="1"/>
  <c r="K77" i="1"/>
  <c r="K75" i="1"/>
  <c r="H77" i="1"/>
  <c r="H75" i="1"/>
  <c r="M75" i="1"/>
  <c r="M77" i="1"/>
  <c r="N74" i="1"/>
  <c r="N76" i="1"/>
  <c r="F75" i="1"/>
  <c r="E75" i="1"/>
  <c r="J54" i="1"/>
  <c r="K55" i="1"/>
  <c r="K56" i="1" s="1"/>
  <c r="K66" i="1" s="1"/>
  <c r="L55" i="1"/>
  <c r="L56" i="1" s="1"/>
  <c r="L61" i="1" s="1"/>
  <c r="K6" i="1"/>
  <c r="J6" i="1" s="1"/>
  <c r="I6" i="1" s="1"/>
  <c r="H6" i="1" s="1"/>
  <c r="G6" i="1" s="1"/>
  <c r="F6" i="1" s="1"/>
  <c r="E6" i="1" s="1"/>
  <c r="D6" i="1" s="1"/>
  <c r="J73" i="1"/>
  <c r="K61" i="1"/>
  <c r="M66" i="1"/>
  <c r="H44" i="1"/>
  <c r="H45" i="1" s="1"/>
  <c r="F44" i="1"/>
  <c r="C46" i="1"/>
  <c r="F45" i="1"/>
  <c r="F32" i="1"/>
  <c r="H32" i="1" s="1"/>
  <c r="F34" i="1"/>
  <c r="F42" i="1"/>
  <c r="F40" i="1"/>
  <c r="F35" i="1"/>
  <c r="F33" i="1"/>
  <c r="F43" i="1"/>
  <c r="F41" i="1"/>
  <c r="F39" i="1"/>
  <c r="F38" i="1"/>
  <c r="F37" i="1"/>
  <c r="F36" i="1"/>
  <c r="D37" i="1"/>
  <c r="D35" i="1"/>
  <c r="D43" i="1"/>
  <c r="D42" i="1"/>
  <c r="D41" i="1"/>
  <c r="D40" i="1"/>
  <c r="D39" i="1"/>
  <c r="D38" i="1"/>
  <c r="D34" i="1"/>
  <c r="D33" i="1"/>
  <c r="D32" i="1"/>
  <c r="D44" i="1"/>
  <c r="D36" i="1"/>
  <c r="L8" i="1"/>
  <c r="L13" i="1"/>
  <c r="N27" i="1"/>
  <c r="O25" i="1"/>
  <c r="L9" i="1"/>
  <c r="O26" i="1"/>
  <c r="L12" i="1"/>
  <c r="O27" i="1"/>
  <c r="L7" i="1"/>
  <c r="L11" i="1"/>
  <c r="N25" i="1"/>
  <c r="O24" i="1"/>
  <c r="O20" i="1"/>
  <c r="O22" i="1"/>
  <c r="O21" i="1"/>
  <c r="O28" i="1"/>
  <c r="O23" i="1"/>
  <c r="N26" i="1"/>
  <c r="K7" i="1"/>
  <c r="K12" i="1"/>
  <c r="N28" i="1"/>
  <c r="L14" i="1"/>
  <c r="L15" i="1"/>
  <c r="N75" i="1" l="1"/>
  <c r="K65" i="1"/>
  <c r="N78" i="1"/>
  <c r="N77" i="1"/>
  <c r="H33" i="1"/>
  <c r="K8" i="1"/>
  <c r="L60" i="1"/>
  <c r="I54" i="1"/>
  <c r="J55" i="1"/>
  <c r="J56" i="1" s="1"/>
  <c r="K15" i="1"/>
  <c r="K11" i="1"/>
  <c r="L66" i="1"/>
  <c r="K14" i="1"/>
  <c r="K13" i="1"/>
  <c r="K9" i="1"/>
  <c r="I73" i="1"/>
  <c r="H46" i="1"/>
  <c r="D46" i="1"/>
  <c r="F46" i="1"/>
  <c r="C47" i="1"/>
  <c r="H34" i="1"/>
  <c r="H35" i="1" s="1"/>
  <c r="H36" i="1" s="1"/>
  <c r="H37" i="1" s="1"/>
  <c r="H38" i="1" s="1"/>
  <c r="H39" i="1" s="1"/>
  <c r="H40" i="1" s="1"/>
  <c r="H41" i="1" s="1"/>
  <c r="H42" i="1" s="1"/>
  <c r="H43" i="1" s="1"/>
  <c r="K10" i="1"/>
  <c r="H54" i="1" l="1"/>
  <c r="I55" i="1"/>
  <c r="I56" i="1" s="1"/>
  <c r="J60" i="1"/>
  <c r="J61" i="1"/>
  <c r="J66" i="1"/>
  <c r="J70" i="1" s="1"/>
  <c r="H73" i="1"/>
  <c r="H47" i="1"/>
  <c r="D47" i="1"/>
  <c r="F47" i="1"/>
  <c r="C48" i="1"/>
  <c r="H48" i="1" s="1"/>
  <c r="J10" i="1"/>
  <c r="J8" i="1"/>
  <c r="J7" i="1"/>
  <c r="J15" i="1"/>
  <c r="J9" i="1"/>
  <c r="J11" i="1"/>
  <c r="J14" i="1"/>
  <c r="J12" i="1"/>
  <c r="J13" i="1"/>
  <c r="G54" i="1" l="1"/>
  <c r="H55" i="1"/>
  <c r="H56" i="1" s="1"/>
  <c r="H60" i="1" s="1"/>
  <c r="I66" i="1"/>
  <c r="I61" i="1"/>
  <c r="G73" i="1"/>
  <c r="C49" i="1"/>
  <c r="H49" i="1" s="1"/>
  <c r="F48" i="1"/>
  <c r="D48" i="1"/>
  <c r="I11" i="1"/>
  <c r="I7" i="1"/>
  <c r="I9" i="1"/>
  <c r="I8" i="1"/>
  <c r="I12" i="1"/>
  <c r="I14" i="1"/>
  <c r="N21" i="1"/>
  <c r="I15" i="1"/>
  <c r="I13" i="1"/>
  <c r="I10" i="1"/>
  <c r="N20" i="1"/>
  <c r="H61" i="1" l="1"/>
  <c r="H65" i="1" s="1"/>
  <c r="H66" i="1"/>
  <c r="F54" i="1"/>
  <c r="G55" i="1"/>
  <c r="G56" i="1" s="1"/>
  <c r="F73" i="1"/>
  <c r="D49" i="1"/>
  <c r="C50" i="1"/>
  <c r="H50" i="1" s="1"/>
  <c r="F49" i="1"/>
  <c r="H14" i="1"/>
  <c r="H8" i="1"/>
  <c r="H15" i="1"/>
  <c r="H9" i="1"/>
  <c r="H7" i="1"/>
  <c r="N23" i="1"/>
  <c r="H10" i="1"/>
  <c r="N24" i="1"/>
  <c r="H11" i="1"/>
  <c r="H13" i="1"/>
  <c r="H12" i="1"/>
  <c r="N22" i="1"/>
  <c r="G61" i="1" l="1"/>
  <c r="G66" i="1"/>
  <c r="E54" i="1"/>
  <c r="F55" i="1"/>
  <c r="F56" i="1" s="1"/>
  <c r="E73" i="1"/>
  <c r="D50" i="1"/>
  <c r="F50" i="1"/>
  <c r="C51" i="1"/>
  <c r="H51" i="1" s="1"/>
  <c r="G11" i="1"/>
  <c r="G8" i="1"/>
  <c r="G15" i="1"/>
  <c r="G9" i="1"/>
  <c r="G10" i="1"/>
  <c r="G13" i="1"/>
  <c r="G7" i="1"/>
  <c r="G14" i="1"/>
  <c r="G12" i="1"/>
  <c r="F61" i="1" l="1"/>
  <c r="F66" i="1"/>
  <c r="F70" i="1" s="1"/>
  <c r="F60" i="1"/>
  <c r="D54" i="1"/>
  <c r="D55" i="1" s="1"/>
  <c r="E55" i="1"/>
  <c r="E56" i="1" s="1"/>
  <c r="D73" i="1"/>
  <c r="D51" i="1"/>
  <c r="F51" i="1"/>
  <c r="F14" i="1"/>
  <c r="F11" i="1"/>
  <c r="F15" i="1"/>
  <c r="F13" i="1"/>
  <c r="F7" i="1"/>
  <c r="F10" i="1"/>
  <c r="F8" i="1"/>
  <c r="F12" i="1"/>
  <c r="F9" i="1"/>
  <c r="D56" i="1" l="1"/>
  <c r="D60" i="1" s="1"/>
  <c r="N55" i="1"/>
  <c r="O55" i="1"/>
  <c r="E66" i="1"/>
  <c r="E61" i="1"/>
  <c r="E65" i="1" s="1"/>
  <c r="E14" i="1"/>
  <c r="E11" i="1"/>
  <c r="E7" i="1"/>
  <c r="E9" i="1"/>
  <c r="E15" i="1"/>
  <c r="E8" i="1"/>
  <c r="E12" i="1"/>
  <c r="E10" i="1"/>
  <c r="E13" i="1"/>
  <c r="N60" i="1" l="1"/>
  <c r="O60" i="1"/>
  <c r="D61" i="1"/>
  <c r="D65" i="1" s="1"/>
  <c r="D66" i="1"/>
  <c r="D70" i="1" s="1"/>
  <c r="D10" i="1"/>
  <c r="D14" i="1"/>
  <c r="D12" i="1"/>
  <c r="D13" i="1"/>
  <c r="D9" i="1"/>
  <c r="D11" i="1"/>
  <c r="D7" i="1"/>
  <c r="D8" i="1"/>
  <c r="D15" i="1"/>
  <c r="N7" i="1" l="1"/>
  <c r="O7" i="1"/>
  <c r="N13" i="1"/>
  <c r="O13" i="1"/>
  <c r="N11" i="1"/>
  <c r="O11" i="1"/>
  <c r="N14" i="1"/>
  <c r="O14" i="1"/>
  <c r="N8" i="1"/>
  <c r="O8" i="1"/>
  <c r="N10" i="1"/>
  <c r="O10" i="1"/>
  <c r="N15" i="1"/>
  <c r="O15" i="1"/>
  <c r="N9" i="1"/>
  <c r="O9" i="1"/>
  <c r="N70" i="1"/>
  <c r="O70" i="1"/>
  <c r="O65" i="1"/>
  <c r="N65" i="1"/>
  <c r="N12" i="1"/>
  <c r="O12" i="1"/>
</calcChain>
</file>

<file path=xl/sharedStrings.xml><?xml version="1.0" encoding="utf-8"?>
<sst xmlns="http://schemas.openxmlformats.org/spreadsheetml/2006/main" count="127" uniqueCount="47">
  <si>
    <t>2^7</t>
  </si>
  <si>
    <t>2^6</t>
  </si>
  <si>
    <t>2^8</t>
  </si>
  <si>
    <t>2^9</t>
  </si>
  <si>
    <t>2^0</t>
  </si>
  <si>
    <t>2^1</t>
  </si>
  <si>
    <t>2^5</t>
  </si>
  <si>
    <t>2^4</t>
  </si>
  <si>
    <t>2^3</t>
  </si>
  <si>
    <t>2^2</t>
  </si>
  <si>
    <t>Σ</t>
  </si>
  <si>
    <t>Teste valores digitando aqui -&gt;</t>
  </si>
  <si>
    <t>Decimal para Binario</t>
  </si>
  <si>
    <t>Binario para Decimal</t>
  </si>
  <si>
    <r>
      <t>x</t>
    </r>
    <r>
      <rPr>
        <sz val="10"/>
        <color theme="1"/>
        <rFont val="Calibri"/>
        <family val="2"/>
        <scheme val="minor"/>
      </rPr>
      <t>(10)</t>
    </r>
  </si>
  <si>
    <r>
      <t>x</t>
    </r>
    <r>
      <rPr>
        <sz val="10"/>
        <color theme="1"/>
        <rFont val="Calibri"/>
        <family val="2"/>
        <scheme val="minor"/>
      </rPr>
      <t>(2)</t>
    </r>
  </si>
  <si>
    <t>Área automatizada</t>
  </si>
  <si>
    <r>
      <rPr>
        <sz val="15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>(10)</t>
    </r>
    <r>
      <rPr>
        <sz val="11"/>
        <color theme="1"/>
        <rFont val="Calibri"/>
        <family val="2"/>
        <scheme val="minor"/>
      </rPr>
      <t xml:space="preserve"> Quociente</t>
    </r>
  </si>
  <si>
    <r>
      <rPr>
        <sz val="15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>(10)</t>
    </r>
    <r>
      <rPr>
        <sz val="11"/>
        <color theme="1"/>
        <rFont val="Calibri"/>
        <family val="2"/>
        <scheme val="minor"/>
      </rPr>
      <t xml:space="preserve"> Resto</t>
    </r>
  </si>
  <si>
    <t>Teste aqui -&gt;</t>
  </si>
  <si>
    <r>
      <t>x</t>
    </r>
    <r>
      <rPr>
        <sz val="10"/>
        <color theme="1"/>
        <rFont val="Calibri"/>
        <family val="2"/>
        <scheme val="minor"/>
      </rPr>
      <t>(4)</t>
    </r>
  </si>
  <si>
    <t>4^0</t>
  </si>
  <si>
    <t>4^1</t>
  </si>
  <si>
    <t>4^2</t>
  </si>
  <si>
    <t>4^3</t>
  </si>
  <si>
    <t>4^4</t>
  </si>
  <si>
    <t>8^0</t>
  </si>
  <si>
    <t>8^2</t>
  </si>
  <si>
    <t>8^1</t>
  </si>
  <si>
    <t>16^0</t>
  </si>
  <si>
    <t>16^1</t>
  </si>
  <si>
    <t>8^3</t>
  </si>
  <si>
    <t>16^2</t>
  </si>
  <si>
    <r>
      <t>x</t>
    </r>
    <r>
      <rPr>
        <sz val="10"/>
        <color theme="1"/>
        <rFont val="Calibri"/>
        <family val="2"/>
        <scheme val="minor"/>
      </rPr>
      <t>(8)</t>
    </r>
  </si>
  <si>
    <r>
      <t>x</t>
    </r>
    <r>
      <rPr>
        <sz val="10"/>
        <color theme="1"/>
        <rFont val="Calibri"/>
        <family val="2"/>
        <scheme val="minor"/>
      </rPr>
      <t>(16)</t>
    </r>
  </si>
  <si>
    <t>ASCII para base</t>
  </si>
  <si>
    <t>Hexadecimal</t>
  </si>
  <si>
    <t>Decimal</t>
  </si>
  <si>
    <t>Octal</t>
  </si>
  <si>
    <t>Binario</t>
  </si>
  <si>
    <t>Teste</t>
  </si>
  <si>
    <t>Concatenacao</t>
  </si>
  <si>
    <t>Marcos Antônio Lommez Cândido Ribeiro</t>
  </si>
  <si>
    <t>Puc-Minas</t>
  </si>
  <si>
    <t>AC-1</t>
  </si>
  <si>
    <t>Manha</t>
  </si>
  <si>
    <t>Passos de conversão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</si>
</sst>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\ 0000\ 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1">
    <xf numFmtId="0" fontId="0" fillId="0" borderId="0" xfId="0"/>
    <xf numFmtId="1" fontId="0" fillId="3" borderId="7" xfId="0" applyNumberFormat="1" applyFill="1" applyBorder="1" applyAlignment="1">
      <alignment vertical="center"/>
    </xf>
    <xf numFmtId="1" fontId="0" fillId="3" borderId="8" xfId="0" applyNumberFormat="1" applyFill="1" applyBorder="1" applyAlignment="1">
      <alignment vertical="center"/>
    </xf>
    <xf numFmtId="1" fontId="0" fillId="0" borderId="1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3" borderId="7" xfId="0" applyNumberFormat="1" applyFill="1" applyBorder="1" applyAlignment="1">
      <alignment horizontal="right" vertical="center"/>
    </xf>
    <xf numFmtId="0" fontId="0" fillId="3" borderId="8" xfId="0" applyNumberFormat="1" applyFill="1" applyBorder="1" applyAlignment="1">
      <alignment horizontal="right" vertical="center"/>
    </xf>
    <xf numFmtId="0" fontId="0" fillId="3" borderId="9" xfId="0" applyNumberFormat="1" applyFill="1" applyBorder="1" applyAlignment="1">
      <alignment horizontal="right" vertical="center"/>
    </xf>
    <xf numFmtId="0" fontId="0" fillId="3" borderId="10" xfId="0" applyNumberFormat="1" applyFill="1" applyBorder="1" applyAlignment="1">
      <alignment horizontal="right" vertical="center"/>
    </xf>
    <xf numFmtId="1" fontId="0" fillId="0" borderId="0" xfId="0" applyNumberFormat="1"/>
    <xf numFmtId="1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3" borderId="20" xfId="0" applyNumberFormat="1" applyFill="1" applyBorder="1" applyAlignment="1">
      <alignment horizontal="right" vertical="center"/>
    </xf>
    <xf numFmtId="0" fontId="0" fillId="3" borderId="21" xfId="0" applyNumberFormat="1" applyFill="1" applyBorder="1" applyAlignment="1">
      <alignment horizontal="right" vertical="center"/>
    </xf>
    <xf numFmtId="0" fontId="0" fillId="3" borderId="22" xfId="0" applyNumberFormat="1" applyFill="1" applyBorder="1" applyAlignment="1">
      <alignment horizontal="right" vertical="center"/>
    </xf>
    <xf numFmtId="0" fontId="0" fillId="3" borderId="23" xfId="0" applyNumberFormat="1" applyFill="1" applyBorder="1" applyAlignment="1">
      <alignment horizontal="right" vertical="center"/>
    </xf>
    <xf numFmtId="1" fontId="0" fillId="2" borderId="30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3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64" fontId="0" fillId="3" borderId="20" xfId="1" applyNumberFormat="1" applyFont="1" applyFill="1" applyBorder="1" applyAlignment="1">
      <alignment vertical="center"/>
    </xf>
    <xf numFmtId="164" fontId="0" fillId="3" borderId="21" xfId="1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39" xfId="0" applyNumberFormat="1" applyFont="1" applyFill="1" applyBorder="1" applyAlignment="1">
      <alignment horizontal="center" vertical="center"/>
    </xf>
    <xf numFmtId="0" fontId="0" fillId="0" borderId="4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1" fontId="0" fillId="2" borderId="59" xfId="0" applyNumberFormat="1" applyFill="1" applyBorder="1" applyAlignment="1">
      <alignment horizontal="center" vertical="center"/>
    </xf>
    <xf numFmtId="1" fontId="0" fillId="2" borderId="36" xfId="0" applyNumberFormat="1" applyFill="1" applyBorder="1" applyAlignment="1">
      <alignment horizontal="center" vertical="center"/>
    </xf>
    <xf numFmtId="1" fontId="0" fillId="2" borderId="60" xfId="0" applyNumberFormat="1" applyFill="1" applyBorder="1" applyAlignment="1">
      <alignment horizontal="center" vertical="center"/>
    </xf>
    <xf numFmtId="1" fontId="0" fillId="2" borderId="63" xfId="0" applyNumberFormat="1" applyFill="1" applyBorder="1" applyAlignment="1">
      <alignment horizontal="center" vertical="center"/>
    </xf>
    <xf numFmtId="1" fontId="0" fillId="0" borderId="68" xfId="0" applyNumberFormat="1" applyBorder="1" applyAlignment="1">
      <alignment horizontal="center" vertical="center"/>
    </xf>
    <xf numFmtId="1" fontId="0" fillId="2" borderId="71" xfId="0" applyNumberForma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3" borderId="69" xfId="0" applyNumberFormat="1" applyFill="1" applyBorder="1" applyAlignment="1">
      <alignment horizontal="center" vertical="center"/>
    </xf>
    <xf numFmtId="164" fontId="0" fillId="3" borderId="84" xfId="0" applyNumberForma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1" xfId="0" applyNumberFormat="1" applyFont="1" applyFill="1" applyBorder="1" applyAlignment="1">
      <alignment horizontal="center" vertical="center"/>
    </xf>
    <xf numFmtId="1" fontId="0" fillId="3" borderId="53" xfId="0" applyNumberFormat="1" applyFill="1" applyBorder="1" applyAlignment="1">
      <alignment horizontal="right" vertical="center"/>
    </xf>
    <xf numFmtId="1" fontId="0" fillId="3" borderId="98" xfId="0" applyNumberFormat="1" applyFill="1" applyBorder="1" applyAlignment="1">
      <alignment horizontal="right" vertical="center"/>
    </xf>
    <xf numFmtId="1" fontId="0" fillId="3" borderId="99" xfId="0" applyNumberFormat="1" applyFill="1" applyBorder="1" applyAlignment="1">
      <alignment horizontal="right" vertical="center"/>
    </xf>
    <xf numFmtId="1" fontId="0" fillId="3" borderId="100" xfId="0" applyNumberFormat="1" applyFill="1" applyBorder="1" applyAlignment="1">
      <alignment horizontal="right" vertical="center"/>
    </xf>
    <xf numFmtId="1" fontId="0" fillId="0" borderId="101" xfId="0" applyNumberFormat="1" applyBorder="1" applyAlignment="1">
      <alignment horizontal="center" vertical="center"/>
    </xf>
    <xf numFmtId="1" fontId="0" fillId="0" borderId="102" xfId="0" applyNumberFormat="1" applyBorder="1" applyAlignment="1">
      <alignment horizontal="center" vertical="center"/>
    </xf>
    <xf numFmtId="0" fontId="0" fillId="3" borderId="95" xfId="0" applyNumberFormat="1" applyFill="1" applyBorder="1" applyAlignment="1">
      <alignment horizontal="right" vertical="center"/>
    </xf>
    <xf numFmtId="1" fontId="0" fillId="3" borderId="103" xfId="0" applyNumberFormat="1" applyFill="1" applyBorder="1" applyAlignment="1">
      <alignment horizontal="right" vertical="center"/>
    </xf>
    <xf numFmtId="164" fontId="0" fillId="3" borderId="53" xfId="0" applyNumberFormat="1" applyFill="1" applyBorder="1" applyAlignment="1">
      <alignment horizontal="right" vertical="center"/>
    </xf>
    <xf numFmtId="164" fontId="0" fillId="3" borderId="98" xfId="0" applyNumberFormat="1" applyFill="1" applyBorder="1" applyAlignment="1">
      <alignment horizontal="right" vertical="center"/>
    </xf>
    <xf numFmtId="164" fontId="0" fillId="3" borderId="99" xfId="0" applyNumberFormat="1" applyFill="1" applyBorder="1" applyAlignment="1">
      <alignment horizontal="right" vertical="center"/>
    </xf>
    <xf numFmtId="1" fontId="0" fillId="0" borderId="105" xfId="0" applyNumberFormat="1" applyBorder="1" applyAlignment="1">
      <alignment horizontal="center" vertical="center"/>
    </xf>
    <xf numFmtId="0" fontId="0" fillId="3" borderId="104" xfId="0" applyNumberFormat="1" applyFill="1" applyBorder="1" applyAlignment="1">
      <alignment horizontal="right" vertical="center"/>
    </xf>
    <xf numFmtId="164" fontId="0" fillId="3" borderId="103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" fontId="0" fillId="2" borderId="78" xfId="0" applyNumberFormat="1" applyFill="1" applyBorder="1" applyAlignment="1">
      <alignment horizontal="center" vertical="center"/>
    </xf>
    <xf numFmtId="0" fontId="0" fillId="0" borderId="70" xfId="0" applyFill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4" borderId="71" xfId="0" applyFill="1" applyBorder="1" applyAlignment="1">
      <alignment horizontal="center" vertical="center" wrapText="1"/>
    </xf>
    <xf numFmtId="0" fontId="0" fillId="4" borderId="67" xfId="0" applyFill="1" applyBorder="1" applyAlignment="1">
      <alignment horizontal="center" vertical="center" wrapText="1"/>
    </xf>
    <xf numFmtId="0" fontId="0" fillId="4" borderId="89" xfId="0" applyFill="1" applyBorder="1" applyAlignment="1">
      <alignment horizontal="center" vertical="center" wrapText="1"/>
    </xf>
    <xf numFmtId="0" fontId="0" fillId="0" borderId="72" xfId="0" applyFill="1" applyBorder="1" applyAlignment="1">
      <alignment horizontal="center"/>
    </xf>
    <xf numFmtId="0" fontId="0" fillId="0" borderId="70" xfId="0" applyFill="1" applyBorder="1" applyAlignment="1">
      <alignment horizontal="center"/>
    </xf>
    <xf numFmtId="1" fontId="0" fillId="2" borderId="49" xfId="0" applyNumberFormat="1" applyFill="1" applyBorder="1" applyAlignment="1">
      <alignment horizontal="center" vertical="center"/>
    </xf>
    <xf numFmtId="1" fontId="0" fillId="2" borderId="77" xfId="0" applyNumberFormat="1" applyFill="1" applyBorder="1" applyAlignment="1">
      <alignment horizontal="center" vertical="center"/>
    </xf>
    <xf numFmtId="1" fontId="0" fillId="2" borderId="76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2" borderId="78" xfId="0" applyNumberFormat="1" applyFill="1" applyBorder="1" applyAlignment="1">
      <alignment horizontal="center" vertical="center"/>
    </xf>
    <xf numFmtId="1" fontId="0" fillId="2" borderId="74" xfId="0" applyNumberFormat="1" applyFill="1" applyBorder="1" applyAlignment="1">
      <alignment horizontal="center" vertical="center"/>
    </xf>
    <xf numFmtId="1" fontId="0" fillId="2" borderId="57" xfId="0" applyNumberFormat="1" applyFill="1" applyBorder="1" applyAlignment="1">
      <alignment horizontal="center" vertical="center"/>
    </xf>
    <xf numFmtId="1" fontId="0" fillId="2" borderId="75" xfId="0" applyNumberFormat="1" applyFill="1" applyBorder="1" applyAlignment="1">
      <alignment horizontal="center" vertical="center"/>
    </xf>
    <xf numFmtId="0" fontId="4" fillId="2" borderId="82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1" fontId="0" fillId="2" borderId="63" xfId="0" applyNumberFormat="1" applyFill="1" applyBorder="1" applyAlignment="1">
      <alignment horizontal="center" vertical="center"/>
    </xf>
    <xf numFmtId="1" fontId="0" fillId="2" borderId="61" xfId="0" applyNumberFormat="1" applyFill="1" applyBorder="1" applyAlignment="1">
      <alignment horizontal="center" vertical="center"/>
    </xf>
    <xf numFmtId="0" fontId="4" fillId="2" borderId="83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3" fillId="5" borderId="86" xfId="0" applyFont="1" applyFill="1" applyBorder="1" applyAlignment="1">
      <alignment horizontal="center" vertical="center" wrapText="1"/>
    </xf>
    <xf numFmtId="0" fontId="3" fillId="5" borderId="8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66" xfId="0" applyFill="1" applyBorder="1" applyAlignment="1">
      <alignment horizontal="center"/>
    </xf>
    <xf numFmtId="0" fontId="0" fillId="3" borderId="95" xfId="0" applyFill="1" applyBorder="1" applyAlignment="1">
      <alignment horizontal="center"/>
    </xf>
    <xf numFmtId="0" fontId="0" fillId="3" borderId="94" xfId="0" applyFill="1" applyBorder="1" applyAlignment="1">
      <alignment horizontal="center"/>
    </xf>
    <xf numFmtId="0" fontId="0" fillId="3" borderId="96" xfId="0" applyFill="1" applyBorder="1" applyAlignment="1">
      <alignment horizontal="center"/>
    </xf>
    <xf numFmtId="0" fontId="0" fillId="4" borderId="56" xfId="0" applyFill="1" applyBorder="1" applyAlignment="1">
      <alignment horizontal="center" vertical="center" wrapText="1"/>
    </xf>
    <xf numFmtId="0" fontId="0" fillId="4" borderId="88" xfId="0" applyFill="1" applyBorder="1" applyAlignment="1">
      <alignment horizontal="center" vertical="center" wrapText="1"/>
    </xf>
    <xf numFmtId="0" fontId="0" fillId="4" borderId="90" xfId="0" applyFill="1" applyBorder="1" applyAlignment="1">
      <alignment horizontal="center" vertical="center" wrapText="1"/>
    </xf>
    <xf numFmtId="0" fontId="4" fillId="2" borderId="87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3" borderId="20" xfId="0" applyFont="1" applyFill="1" applyBorder="1" applyAlignment="1">
      <alignment horizontal="center" vertical="center"/>
    </xf>
    <xf numFmtId="0" fontId="0" fillId="3" borderId="50" xfId="0" applyFont="1" applyFill="1" applyBorder="1" applyAlignment="1">
      <alignment horizontal="center" vertical="center"/>
    </xf>
    <xf numFmtId="0" fontId="0" fillId="3" borderId="58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/>
    </xf>
    <xf numFmtId="0" fontId="0" fillId="0" borderId="94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4" borderId="79" xfId="0" applyFill="1" applyBorder="1" applyAlignment="1">
      <alignment horizontal="center"/>
    </xf>
    <xf numFmtId="0" fontId="0" fillId="4" borderId="81" xfId="0" applyFill="1" applyBorder="1" applyAlignment="1">
      <alignment horizontal="center"/>
    </xf>
    <xf numFmtId="0" fontId="0" fillId="4" borderId="85" xfId="0" applyFill="1" applyBorder="1" applyAlignment="1">
      <alignment horizontal="center"/>
    </xf>
    <xf numFmtId="0" fontId="3" fillId="5" borderId="64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38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0" fillId="0" borderId="113" xfId="0" applyNumberFormat="1" applyBorder="1" applyAlignment="1">
      <alignment horizontal="center" vertical="center"/>
    </xf>
    <xf numFmtId="1" fontId="0" fillId="3" borderId="111" xfId="0" applyNumberFormat="1" applyFill="1" applyBorder="1" applyAlignment="1">
      <alignment horizontal="center" vertical="center"/>
    </xf>
    <xf numFmtId="0" fontId="3" fillId="5" borderId="116" xfId="0" applyFont="1" applyFill="1" applyBorder="1" applyAlignment="1">
      <alignment horizontal="center" vertical="center" wrapText="1"/>
    </xf>
    <xf numFmtId="0" fontId="4" fillId="2" borderId="117" xfId="0" applyFont="1" applyFill="1" applyBorder="1" applyAlignment="1">
      <alignment horizontal="center" vertical="center"/>
    </xf>
    <xf numFmtId="1" fontId="0" fillId="2" borderId="118" xfId="0" applyNumberFormat="1" applyFill="1" applyBorder="1" applyAlignment="1">
      <alignment horizontal="center" vertical="center"/>
    </xf>
    <xf numFmtId="1" fontId="0" fillId="2" borderId="109" xfId="0" applyNumberFormat="1" applyFill="1" applyBorder="1" applyAlignment="1">
      <alignment horizontal="center" vertical="center"/>
    </xf>
    <xf numFmtId="1" fontId="0" fillId="2" borderId="119" xfId="0" applyNumberFormat="1" applyFill="1" applyBorder="1" applyAlignment="1">
      <alignment horizontal="center" vertical="center"/>
    </xf>
    <xf numFmtId="1" fontId="0" fillId="2" borderId="108" xfId="0" applyNumberFormat="1" applyFill="1" applyBorder="1" applyAlignment="1">
      <alignment horizontal="center" vertical="center"/>
    </xf>
    <xf numFmtId="1" fontId="0" fillId="2" borderId="120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15" xfId="0" applyNumberFormat="1" applyFill="1" applyBorder="1" applyAlignment="1">
      <alignment horizontal="center" vertical="center"/>
    </xf>
    <xf numFmtId="1" fontId="0" fillId="2" borderId="121" xfId="0" applyNumberForma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4" borderId="123" xfId="0" applyFill="1" applyBorder="1" applyAlignment="1">
      <alignment horizontal="center" vertical="center"/>
    </xf>
    <xf numFmtId="0" fontId="4" fillId="2" borderId="124" xfId="0" applyFont="1" applyFill="1" applyBorder="1" applyAlignment="1">
      <alignment horizontal="center" vertical="center"/>
    </xf>
    <xf numFmtId="1" fontId="3" fillId="8" borderId="122" xfId="0" applyNumberFormat="1" applyFont="1" applyFill="1" applyBorder="1" applyAlignment="1">
      <alignment horizontal="center" vertical="center"/>
    </xf>
    <xf numFmtId="0" fontId="0" fillId="4" borderId="73" xfId="0" applyFill="1" applyBorder="1" applyAlignment="1">
      <alignment horizontal="center" vertical="center"/>
    </xf>
    <xf numFmtId="1" fontId="0" fillId="0" borderId="70" xfId="0" applyNumberFormat="1" applyBorder="1" applyAlignment="1">
      <alignment horizontal="center" vertical="center"/>
    </xf>
    <xf numFmtId="0" fontId="4" fillId="2" borderId="125" xfId="0" applyFont="1" applyFill="1" applyBorder="1" applyAlignment="1">
      <alignment horizontal="center" vertical="center"/>
    </xf>
    <xf numFmtId="0" fontId="6" fillId="6" borderId="122" xfId="0" applyFont="1" applyFill="1" applyBorder="1" applyAlignment="1">
      <alignment horizontal="center" vertical="center"/>
    </xf>
    <xf numFmtId="0" fontId="0" fillId="4" borderId="126" xfId="0" applyFill="1" applyBorder="1" applyAlignment="1">
      <alignment horizontal="center" vertical="center" wrapText="1"/>
    </xf>
    <xf numFmtId="0" fontId="0" fillId="4" borderId="127" xfId="0" applyFill="1" applyBorder="1" applyAlignment="1">
      <alignment horizontal="center" vertical="center" wrapText="1"/>
    </xf>
    <xf numFmtId="0" fontId="0" fillId="4" borderId="123" xfId="0" applyFill="1" applyBorder="1" applyAlignment="1">
      <alignment horizontal="center" vertical="center" wrapText="1"/>
    </xf>
    <xf numFmtId="1" fontId="0" fillId="0" borderId="36" xfId="0" applyNumberFormat="1" applyBorder="1" applyAlignment="1">
      <alignment horizontal="center" vertical="center"/>
    </xf>
    <xf numFmtId="1" fontId="0" fillId="3" borderId="128" xfId="0" applyNumberFormat="1" applyFill="1" applyBorder="1" applyAlignment="1">
      <alignment vertical="center"/>
    </xf>
    <xf numFmtId="1" fontId="3" fillId="7" borderId="122" xfId="0" applyNumberFormat="1" applyFont="1" applyFill="1" applyBorder="1" applyAlignment="1">
      <alignment horizontal="center" vertical="center"/>
    </xf>
    <xf numFmtId="164" fontId="0" fillId="3" borderId="129" xfId="1" applyNumberFormat="1" applyFont="1" applyFill="1" applyBorder="1" applyAlignment="1">
      <alignment vertical="center"/>
    </xf>
    <xf numFmtId="164" fontId="3" fillId="7" borderId="122" xfId="1" applyNumberFormat="1" applyFont="1" applyFill="1" applyBorder="1" applyAlignment="1">
      <alignment horizontal="center" vertical="center"/>
    </xf>
    <xf numFmtId="0" fontId="4" fillId="2" borderId="130" xfId="0" applyFont="1" applyFill="1" applyBorder="1" applyAlignment="1">
      <alignment horizontal="center" vertical="center"/>
    </xf>
    <xf numFmtId="0" fontId="4" fillId="2" borderId="131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32" xfId="0" applyFon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133" xfId="0" applyNumberFormat="1" applyFill="1" applyBorder="1" applyAlignment="1">
      <alignment horizontal="center" vertical="center"/>
    </xf>
    <xf numFmtId="0" fontId="0" fillId="0" borderId="110" xfId="0" applyNumberFormat="1" applyBorder="1" applyAlignment="1">
      <alignment horizontal="center" vertical="center"/>
    </xf>
    <xf numFmtId="0" fontId="0" fillId="0" borderId="107" xfId="0" applyNumberFormat="1" applyBorder="1" applyAlignment="1">
      <alignment horizontal="center" vertical="center"/>
    </xf>
    <xf numFmtId="0" fontId="0" fillId="0" borderId="112" xfId="0" applyNumberFormat="1" applyBorder="1" applyAlignment="1">
      <alignment horizontal="center" vertical="center"/>
    </xf>
    <xf numFmtId="164" fontId="0" fillId="3" borderId="58" xfId="0" applyNumberFormat="1" applyFill="1" applyBorder="1" applyAlignment="1">
      <alignment horizontal="center" vertical="center"/>
    </xf>
    <xf numFmtId="1" fontId="0" fillId="0" borderId="105" xfId="0" applyNumberFormat="1" applyBorder="1" applyAlignment="1">
      <alignment horizontal="center" vertical="center"/>
    </xf>
    <xf numFmtId="1" fontId="0" fillId="0" borderId="101" xfId="0" applyNumberFormat="1" applyBorder="1" applyAlignment="1">
      <alignment horizontal="center" vertical="center"/>
    </xf>
    <xf numFmtId="1" fontId="0" fillId="3" borderId="114" xfId="0" applyNumberFormat="1" applyFill="1" applyBorder="1" applyAlignment="1">
      <alignment horizontal="center" vertical="center"/>
    </xf>
    <xf numFmtId="164" fontId="0" fillId="3" borderId="65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0" fillId="0" borderId="113" xfId="0" applyNumberFormat="1" applyBorder="1" applyAlignment="1">
      <alignment horizontal="center" vertical="center"/>
    </xf>
    <xf numFmtId="1" fontId="0" fillId="3" borderId="134" xfId="0" applyNumberFormat="1" applyFill="1" applyBorder="1" applyAlignment="1">
      <alignment horizontal="center" vertical="center"/>
    </xf>
    <xf numFmtId="1" fontId="0" fillId="3" borderId="111" xfId="0" applyNumberFormat="1" applyFill="1" applyBorder="1" applyAlignment="1">
      <alignment horizontal="center" vertical="center"/>
    </xf>
    <xf numFmtId="164" fontId="0" fillId="3" borderId="50" xfId="0" applyNumberFormat="1" applyFill="1" applyBorder="1" applyAlignment="1">
      <alignment horizontal="center" vertical="center"/>
    </xf>
    <xf numFmtId="164" fontId="0" fillId="3" borderId="37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3" borderId="37" xfId="0" applyNumberFormat="1" applyFill="1" applyBorder="1" applyAlignment="1">
      <alignment horizontal="center" vertical="center" wrapText="1"/>
    </xf>
    <xf numFmtId="164" fontId="0" fillId="3" borderId="65" xfId="0" applyNumberFormat="1" applyFill="1" applyBorder="1" applyAlignment="1">
      <alignment horizontal="center" vertical="center" wrapText="1"/>
    </xf>
    <xf numFmtId="164" fontId="0" fillId="3" borderId="113" xfId="0" applyNumberFormat="1" applyFill="1" applyBorder="1" applyAlignment="1">
      <alignment horizontal="center" vertical="center" wrapText="1"/>
    </xf>
    <xf numFmtId="164" fontId="0" fillId="3" borderId="106" xfId="0" applyNumberFormat="1" applyFill="1" applyBorder="1" applyAlignment="1">
      <alignment horizontal="center" vertical="center" wrapText="1"/>
    </xf>
    <xf numFmtId="164" fontId="3" fillId="7" borderId="136" xfId="1" applyNumberFormat="1" applyFont="1" applyFill="1" applyBorder="1" applyAlignment="1">
      <alignment horizontal="center" vertical="center"/>
    </xf>
    <xf numFmtId="1" fontId="3" fillId="7" borderId="136" xfId="0" applyNumberFormat="1" applyFont="1" applyFill="1" applyBorder="1" applyAlignment="1">
      <alignment horizontal="center" vertical="center"/>
    </xf>
    <xf numFmtId="0" fontId="0" fillId="9" borderId="137" xfId="0" applyFill="1" applyBorder="1" applyAlignment="1">
      <alignment horizontal="center"/>
    </xf>
    <xf numFmtId="0" fontId="0" fillId="9" borderId="138" xfId="0" applyFill="1" applyBorder="1" applyAlignment="1">
      <alignment horizontal="center"/>
    </xf>
    <xf numFmtId="0" fontId="0" fillId="9" borderId="138" xfId="0" applyFill="1" applyBorder="1" applyAlignment="1">
      <alignment horizontal="center"/>
    </xf>
    <xf numFmtId="14" fontId="0" fillId="9" borderId="139" xfId="0" applyNumberFormat="1" applyFill="1" applyBorder="1" applyAlignment="1">
      <alignment horizontal="center"/>
    </xf>
    <xf numFmtId="0" fontId="0" fillId="2" borderId="97" xfId="0" applyFill="1" applyBorder="1" applyAlignment="1">
      <alignment horizontal="center" vertical="center"/>
    </xf>
    <xf numFmtId="0" fontId="0" fillId="2" borderId="80" xfId="0" applyFill="1" applyBorder="1" applyAlignment="1">
      <alignment horizontal="center" vertical="center"/>
    </xf>
    <xf numFmtId="0" fontId="4" fillId="2" borderId="97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/>
    </xf>
    <xf numFmtId="0" fontId="4" fillId="2" borderId="135" xfId="0" applyFont="1" applyFill="1" applyBorder="1" applyAlignment="1">
      <alignment horizontal="center" vertical="center"/>
    </xf>
    <xf numFmtId="0" fontId="0" fillId="4" borderId="76" xfId="0" applyFill="1" applyBorder="1" applyAlignment="1">
      <alignment horizontal="center"/>
    </xf>
    <xf numFmtId="0" fontId="3" fillId="5" borderId="82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8AD4-BAA6-4477-89BB-A0951E8CE659}">
  <dimension ref="B2:P89"/>
  <sheetViews>
    <sheetView tabSelected="1" zoomScaleNormal="100" workbookViewId="0">
      <selection activeCell="T8" sqref="T8"/>
    </sheetView>
  </sheetViews>
  <sheetFormatPr defaultRowHeight="15" x14ac:dyDescent="0.25"/>
  <cols>
    <col min="1" max="1" width="4.140625" customWidth="1"/>
    <col min="2" max="2" width="16.140625" customWidth="1"/>
    <col min="3" max="3" width="15.7109375" bestFit="1" customWidth="1"/>
    <col min="9" max="9" width="9.140625" customWidth="1"/>
    <col min="13" max="13" width="9.140625" customWidth="1"/>
    <col min="14" max="14" width="24.5703125" customWidth="1"/>
    <col min="15" max="15" width="15.85546875" customWidth="1"/>
  </cols>
  <sheetData>
    <row r="2" spans="2:16" x14ac:dyDescent="0.25">
      <c r="C2" s="200" t="s">
        <v>42</v>
      </c>
      <c r="D2" s="201"/>
      <c r="E2" s="201"/>
      <c r="F2" s="201"/>
      <c r="G2" s="201"/>
      <c r="H2" s="201"/>
      <c r="I2" s="201"/>
      <c r="J2" s="201"/>
      <c r="K2" s="202">
        <v>771157</v>
      </c>
      <c r="L2" s="202" t="s">
        <v>45</v>
      </c>
      <c r="M2" s="202" t="s">
        <v>44</v>
      </c>
      <c r="N2" s="202" t="s">
        <v>43</v>
      </c>
      <c r="O2" s="203">
        <v>44776</v>
      </c>
    </row>
    <row r="3" spans="2:16" ht="15.75" thickBot="1" x14ac:dyDescent="0.3"/>
    <row r="4" spans="2:16" ht="15" customHeight="1" thickTop="1" thickBot="1" x14ac:dyDescent="0.3">
      <c r="C4" s="124" t="s">
        <v>16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6"/>
    </row>
    <row r="5" spans="2:16" ht="15.75" thickTop="1" x14ac:dyDescent="0.25">
      <c r="B5" s="95" t="s">
        <v>12</v>
      </c>
      <c r="C5" s="130" t="s">
        <v>14</v>
      </c>
      <c r="D5" s="27" t="s">
        <v>3</v>
      </c>
      <c r="E5" s="28" t="s">
        <v>2</v>
      </c>
      <c r="F5" s="28" t="s">
        <v>0</v>
      </c>
      <c r="G5" s="28" t="s">
        <v>1</v>
      </c>
      <c r="H5" s="28" t="s">
        <v>6</v>
      </c>
      <c r="I5" s="28" t="s">
        <v>7</v>
      </c>
      <c r="J5" s="28" t="s">
        <v>8</v>
      </c>
      <c r="K5" s="28" t="s">
        <v>9</v>
      </c>
      <c r="L5" s="28" t="s">
        <v>5</v>
      </c>
      <c r="M5" s="29" t="s">
        <v>4</v>
      </c>
      <c r="N5" s="130" t="s">
        <v>10</v>
      </c>
      <c r="O5" s="132" t="s">
        <v>15</v>
      </c>
    </row>
    <row r="6" spans="2:16" ht="15.75" thickBot="1" x14ac:dyDescent="0.3">
      <c r="B6" s="96"/>
      <c r="C6" s="131"/>
      <c r="D6" s="30">
        <f t="shared" ref="D6" si="0">E6*2</f>
        <v>512</v>
      </c>
      <c r="E6" s="31">
        <f t="shared" ref="E6" si="1">F6*2</f>
        <v>256</v>
      </c>
      <c r="F6" s="31">
        <f t="shared" ref="F6" si="2">G6*2</f>
        <v>128</v>
      </c>
      <c r="G6" s="31">
        <f t="shared" ref="G6" si="3">H6*2</f>
        <v>64</v>
      </c>
      <c r="H6" s="31">
        <f t="shared" ref="H6" si="4">I6*2</f>
        <v>32</v>
      </c>
      <c r="I6" s="31">
        <f t="shared" ref="I6" si="5">J6*2</f>
        <v>16</v>
      </c>
      <c r="J6" s="31">
        <f t="shared" ref="J6" si="6">K6*2</f>
        <v>8</v>
      </c>
      <c r="K6" s="31">
        <f t="shared" ref="K6" si="7">L6*2</f>
        <v>4</v>
      </c>
      <c r="L6" s="31">
        <f>M6*2</f>
        <v>2</v>
      </c>
      <c r="M6" s="32">
        <v>1</v>
      </c>
      <c r="N6" s="131"/>
      <c r="O6" s="107"/>
      <c r="P6" s="19"/>
    </row>
    <row r="7" spans="2:16" x14ac:dyDescent="0.25">
      <c r="B7" s="96"/>
      <c r="C7" s="1">
        <v>27</v>
      </c>
      <c r="D7" s="10">
        <f t="shared" ref="D7:D15" si="8">MOD(QUOTIENT(C7,$D$6),2)</f>
        <v>0</v>
      </c>
      <c r="E7" s="11">
        <f t="shared" ref="E7:E15" si="9">MOD(QUOTIENT(C7,$E$6),2)</f>
        <v>0</v>
      </c>
      <c r="F7" s="11">
        <f t="shared" ref="F7:F15" si="10">MOD(QUOTIENT(C7,$F$6),2)</f>
        <v>0</v>
      </c>
      <c r="G7" s="11">
        <f t="shared" ref="G7:G15" si="11">MOD(QUOTIENT(C7,$G$6),2)</f>
        <v>0</v>
      </c>
      <c r="H7" s="11">
        <f t="shared" ref="H7:H15" si="12">MOD(QUOTIENT(C7,$H$6),2)</f>
        <v>0</v>
      </c>
      <c r="I7" s="11">
        <f t="shared" ref="I7:I15" si="13">MOD(QUOTIENT(C7,$I$6),2)</f>
        <v>1</v>
      </c>
      <c r="J7" s="11">
        <f t="shared" ref="J7:J15" si="14">MOD(QUOTIENT(C7,$J$6),2)</f>
        <v>1</v>
      </c>
      <c r="K7" s="11">
        <f t="shared" ref="K7:K15" si="15">MOD(QUOTIENT(C7,$K$6),2)</f>
        <v>0</v>
      </c>
      <c r="L7" s="11">
        <f t="shared" ref="L7:L15" si="16">MOD(QUOTIENT(C7,$L$6),2)</f>
        <v>1</v>
      </c>
      <c r="M7" s="12">
        <f t="shared" ref="M7:M15" si="17">MOD(QUOTIENT(C7,$M$6),2)</f>
        <v>1</v>
      </c>
      <c r="N7" s="15" t="str">
        <f t="shared" ref="N7:N15" si="18">CONCATENATE(IF(D7,CONCATENATE($D$6,IF(SUM(E7:M7)&gt;0," + ",),),),  IF(E7,CONCATENATE($E$6,IF(SUM(F7:M7)&gt;0," + ",),),),  IF(F7,CONCATENATE($F$6,IF(SUM(G7:M7)&gt;0," + ",),),), IF(G7,CONCATENATE($G$6,IF(SUM(H7:M7)&gt;0," + ",),),),  IF(H7,CONCATENATE($H$6,IF(SUM(I7:M7)&gt;0," + ",),),),  IF(I7,CONCATENATE($I$6,IF(SUM(J7:M7)&gt;0," + ",),),),  IF(J7,CONCATENATE($J$6,IF(SUM(K7:M7)&gt;0," + ",),),),  IF(K7,CONCATENATE($K$6,IF(SUM(L7:M7)&gt;0," + ",),),),  IF(L7,CONCATENATE($L$6,IF(M7&gt;0," + ",),),),  IF(M7,$M$6,)  )</f>
        <v>16 + 8 + 2 + 1</v>
      </c>
      <c r="O7" s="60" t="str">
        <f>CONCATENATE("00",D7,E7," ",F7,G7,H7,I7," ",J7,K7,L7,M7)</f>
        <v>0000 0001 1011</v>
      </c>
    </row>
    <row r="8" spans="2:16" x14ac:dyDescent="0.25">
      <c r="B8" s="96"/>
      <c r="C8" s="2">
        <v>56</v>
      </c>
      <c r="D8" s="6">
        <f t="shared" si="8"/>
        <v>0</v>
      </c>
      <c r="E8" s="7">
        <f t="shared" si="9"/>
        <v>0</v>
      </c>
      <c r="F8" s="7">
        <f t="shared" si="10"/>
        <v>0</v>
      </c>
      <c r="G8" s="7">
        <f t="shared" si="11"/>
        <v>0</v>
      </c>
      <c r="H8" s="7">
        <f t="shared" si="12"/>
        <v>1</v>
      </c>
      <c r="I8" s="7">
        <f t="shared" si="13"/>
        <v>1</v>
      </c>
      <c r="J8" s="7">
        <f t="shared" si="14"/>
        <v>1</v>
      </c>
      <c r="K8" s="7">
        <f t="shared" si="15"/>
        <v>0</v>
      </c>
      <c r="L8" s="7">
        <f t="shared" si="16"/>
        <v>0</v>
      </c>
      <c r="M8" s="13">
        <f t="shared" si="17"/>
        <v>0</v>
      </c>
      <c r="N8" s="16" t="str">
        <f t="shared" si="18"/>
        <v>32 + 16 + 8</v>
      </c>
      <c r="O8" s="61" t="str">
        <f t="shared" ref="O8:O15" si="19">CONCATENATE("00",D8,E8," ",F8,G8,H8,I8," ",J8,K8,L8,M8)</f>
        <v>0000 0011 1000</v>
      </c>
    </row>
    <row r="9" spans="2:16" x14ac:dyDescent="0.25">
      <c r="B9" s="96"/>
      <c r="C9" s="2">
        <v>721</v>
      </c>
      <c r="D9" s="6">
        <f t="shared" si="8"/>
        <v>1</v>
      </c>
      <c r="E9" s="7">
        <f t="shared" si="9"/>
        <v>0</v>
      </c>
      <c r="F9" s="7">
        <f t="shared" si="10"/>
        <v>1</v>
      </c>
      <c r="G9" s="7">
        <f t="shared" si="11"/>
        <v>1</v>
      </c>
      <c r="H9" s="7">
        <f t="shared" si="12"/>
        <v>0</v>
      </c>
      <c r="I9" s="7">
        <f t="shared" si="13"/>
        <v>1</v>
      </c>
      <c r="J9" s="7">
        <f t="shared" si="14"/>
        <v>0</v>
      </c>
      <c r="K9" s="7">
        <f t="shared" si="15"/>
        <v>0</v>
      </c>
      <c r="L9" s="7">
        <f t="shared" si="16"/>
        <v>0</v>
      </c>
      <c r="M9" s="13">
        <f t="shared" si="17"/>
        <v>1</v>
      </c>
      <c r="N9" s="16" t="str">
        <f t="shared" si="18"/>
        <v>512 + 128 + 64 + 16 + 1</v>
      </c>
      <c r="O9" s="61" t="str">
        <f t="shared" si="19"/>
        <v>0010 1101 0001</v>
      </c>
    </row>
    <row r="10" spans="2:16" x14ac:dyDescent="0.25">
      <c r="B10" s="96"/>
      <c r="C10" s="2">
        <v>231</v>
      </c>
      <c r="D10" s="6">
        <f t="shared" si="8"/>
        <v>0</v>
      </c>
      <c r="E10" s="7">
        <f t="shared" si="9"/>
        <v>0</v>
      </c>
      <c r="F10" s="7">
        <f t="shared" si="10"/>
        <v>1</v>
      </c>
      <c r="G10" s="7">
        <f t="shared" si="11"/>
        <v>1</v>
      </c>
      <c r="H10" s="7">
        <f t="shared" si="12"/>
        <v>1</v>
      </c>
      <c r="I10" s="7">
        <f t="shared" si="13"/>
        <v>0</v>
      </c>
      <c r="J10" s="7">
        <f t="shared" si="14"/>
        <v>0</v>
      </c>
      <c r="K10" s="7">
        <f t="shared" si="15"/>
        <v>1</v>
      </c>
      <c r="L10" s="7">
        <f t="shared" si="16"/>
        <v>1</v>
      </c>
      <c r="M10" s="13">
        <f t="shared" si="17"/>
        <v>1</v>
      </c>
      <c r="N10" s="16" t="str">
        <f t="shared" si="18"/>
        <v>128 + 64 + 32 + 4 + 2 + 1</v>
      </c>
      <c r="O10" s="61" t="str">
        <f t="shared" si="19"/>
        <v>0000 1110 0111</v>
      </c>
    </row>
    <row r="11" spans="2:16" ht="15" customHeight="1" thickBot="1" x14ac:dyDescent="0.3">
      <c r="B11" s="127"/>
      <c r="C11" s="168">
        <v>365</v>
      </c>
      <c r="D11" s="8">
        <f t="shared" si="8"/>
        <v>0</v>
      </c>
      <c r="E11" s="9">
        <f t="shared" si="9"/>
        <v>1</v>
      </c>
      <c r="F11" s="9">
        <f t="shared" si="10"/>
        <v>0</v>
      </c>
      <c r="G11" s="9">
        <f t="shared" si="11"/>
        <v>1</v>
      </c>
      <c r="H11" s="9">
        <f t="shared" si="12"/>
        <v>1</v>
      </c>
      <c r="I11" s="9">
        <f t="shared" si="13"/>
        <v>0</v>
      </c>
      <c r="J11" s="9">
        <f t="shared" si="14"/>
        <v>1</v>
      </c>
      <c r="K11" s="9">
        <f t="shared" si="15"/>
        <v>1</v>
      </c>
      <c r="L11" s="9">
        <f t="shared" si="16"/>
        <v>0</v>
      </c>
      <c r="M11" s="14">
        <f t="shared" si="17"/>
        <v>1</v>
      </c>
      <c r="N11" s="17" t="str">
        <f t="shared" si="18"/>
        <v>256 + 64 + 32 + 8 + 4 + 1</v>
      </c>
      <c r="O11" s="62" t="str">
        <f t="shared" si="19"/>
        <v>0001 0110 1101</v>
      </c>
    </row>
    <row r="12" spans="2:16" ht="15.75" thickBot="1" x14ac:dyDescent="0.3">
      <c r="B12" s="164" t="s">
        <v>11</v>
      </c>
      <c r="C12" s="169"/>
      <c r="D12" s="167">
        <f t="shared" si="8"/>
        <v>0</v>
      </c>
      <c r="E12" s="4">
        <f t="shared" si="9"/>
        <v>0</v>
      </c>
      <c r="F12" s="4">
        <f t="shared" si="10"/>
        <v>0</v>
      </c>
      <c r="G12" s="4">
        <f t="shared" si="11"/>
        <v>0</v>
      </c>
      <c r="H12" s="4">
        <f t="shared" si="12"/>
        <v>0</v>
      </c>
      <c r="I12" s="4">
        <f t="shared" si="13"/>
        <v>0</v>
      </c>
      <c r="J12" s="4">
        <f t="shared" si="14"/>
        <v>0</v>
      </c>
      <c r="K12" s="4">
        <f t="shared" si="15"/>
        <v>0</v>
      </c>
      <c r="L12" s="4">
        <f t="shared" si="16"/>
        <v>0</v>
      </c>
      <c r="M12" s="5">
        <f t="shared" si="17"/>
        <v>0</v>
      </c>
      <c r="N12" s="18" t="str">
        <f t="shared" si="18"/>
        <v/>
      </c>
      <c r="O12" s="60" t="str">
        <f t="shared" si="19"/>
        <v>0000 0000 0000</v>
      </c>
    </row>
    <row r="13" spans="2:16" ht="15.75" thickBot="1" x14ac:dyDescent="0.3">
      <c r="B13" s="165"/>
      <c r="C13" s="169"/>
      <c r="D13" s="142">
        <f t="shared" si="8"/>
        <v>0</v>
      </c>
      <c r="E13" s="7">
        <f t="shared" si="9"/>
        <v>0</v>
      </c>
      <c r="F13" s="7">
        <f t="shared" si="10"/>
        <v>0</v>
      </c>
      <c r="G13" s="7">
        <f t="shared" si="11"/>
        <v>0</v>
      </c>
      <c r="H13" s="7">
        <f t="shared" si="12"/>
        <v>0</v>
      </c>
      <c r="I13" s="7">
        <f t="shared" si="13"/>
        <v>0</v>
      </c>
      <c r="J13" s="7">
        <f t="shared" si="14"/>
        <v>0</v>
      </c>
      <c r="K13" s="7">
        <f t="shared" si="15"/>
        <v>0</v>
      </c>
      <c r="L13" s="7">
        <f t="shared" si="16"/>
        <v>0</v>
      </c>
      <c r="M13" s="13">
        <f t="shared" si="17"/>
        <v>0</v>
      </c>
      <c r="N13" s="16" t="str">
        <f t="shared" si="18"/>
        <v/>
      </c>
      <c r="O13" s="61" t="str">
        <f t="shared" si="19"/>
        <v>0000 0000 0000</v>
      </c>
    </row>
    <row r="14" spans="2:16" ht="15.75" thickBot="1" x14ac:dyDescent="0.3">
      <c r="B14" s="165"/>
      <c r="C14" s="169"/>
      <c r="D14" s="142">
        <f t="shared" si="8"/>
        <v>0</v>
      </c>
      <c r="E14" s="7">
        <f t="shared" si="9"/>
        <v>0</v>
      </c>
      <c r="F14" s="7">
        <f t="shared" si="10"/>
        <v>0</v>
      </c>
      <c r="G14" s="7">
        <f t="shared" si="11"/>
        <v>0</v>
      </c>
      <c r="H14" s="7">
        <f t="shared" si="12"/>
        <v>0</v>
      </c>
      <c r="I14" s="7">
        <f t="shared" si="13"/>
        <v>0</v>
      </c>
      <c r="J14" s="7">
        <f t="shared" si="14"/>
        <v>0</v>
      </c>
      <c r="K14" s="7">
        <f t="shared" si="15"/>
        <v>0</v>
      </c>
      <c r="L14" s="7">
        <f t="shared" si="16"/>
        <v>0</v>
      </c>
      <c r="M14" s="13">
        <f t="shared" si="17"/>
        <v>0</v>
      </c>
      <c r="N14" s="16" t="str">
        <f t="shared" si="18"/>
        <v/>
      </c>
      <c r="O14" s="61" t="str">
        <f t="shared" si="19"/>
        <v>0000 0000 0000</v>
      </c>
    </row>
    <row r="15" spans="2:16" ht="15.75" thickBot="1" x14ac:dyDescent="0.3">
      <c r="B15" s="166"/>
      <c r="C15" s="199"/>
      <c r="D15" s="143">
        <f t="shared" si="8"/>
        <v>0</v>
      </c>
      <c r="E15" s="56">
        <f t="shared" si="9"/>
        <v>0</v>
      </c>
      <c r="F15" s="56">
        <f t="shared" si="10"/>
        <v>0</v>
      </c>
      <c r="G15" s="56">
        <f t="shared" si="11"/>
        <v>0</v>
      </c>
      <c r="H15" s="56">
        <f t="shared" si="12"/>
        <v>0</v>
      </c>
      <c r="I15" s="56">
        <f t="shared" si="13"/>
        <v>0</v>
      </c>
      <c r="J15" s="56">
        <f t="shared" si="14"/>
        <v>0</v>
      </c>
      <c r="K15" s="56">
        <f t="shared" si="15"/>
        <v>0</v>
      </c>
      <c r="L15" s="56">
        <f t="shared" si="16"/>
        <v>0</v>
      </c>
      <c r="M15" s="63">
        <f t="shared" si="17"/>
        <v>0</v>
      </c>
      <c r="N15" s="64" t="str">
        <f t="shared" si="18"/>
        <v/>
      </c>
      <c r="O15" s="65" t="str">
        <f t="shared" si="19"/>
        <v>0000 0000 0000</v>
      </c>
    </row>
    <row r="16" spans="2:16" ht="15" customHeight="1" thickTop="1" thickBot="1" x14ac:dyDescent="0.3"/>
    <row r="17" spans="2:15" ht="16.5" thickTop="1" thickBot="1" x14ac:dyDescent="0.3">
      <c r="C17" s="124" t="s">
        <v>16</v>
      </c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6"/>
    </row>
    <row r="18" spans="2:15" ht="15.75" customHeight="1" thickTop="1" x14ac:dyDescent="0.25">
      <c r="B18" s="95" t="s">
        <v>13</v>
      </c>
      <c r="C18" s="133" t="s">
        <v>15</v>
      </c>
      <c r="D18" s="27" t="s">
        <v>3</v>
      </c>
      <c r="E18" s="28" t="s">
        <v>2</v>
      </c>
      <c r="F18" s="28" t="s">
        <v>0</v>
      </c>
      <c r="G18" s="28" t="s">
        <v>1</v>
      </c>
      <c r="H18" s="28" t="s">
        <v>6</v>
      </c>
      <c r="I18" s="28" t="s">
        <v>7</v>
      </c>
      <c r="J18" s="28" t="s">
        <v>8</v>
      </c>
      <c r="K18" s="28" t="s">
        <v>9</v>
      </c>
      <c r="L18" s="28" t="s">
        <v>5</v>
      </c>
      <c r="M18" s="29" t="s">
        <v>4</v>
      </c>
      <c r="N18" s="128" t="s">
        <v>10</v>
      </c>
      <c r="O18" s="132" t="s">
        <v>14</v>
      </c>
    </row>
    <row r="19" spans="2:15" ht="15.75" thickBot="1" x14ac:dyDescent="0.3">
      <c r="B19" s="96"/>
      <c r="C19" s="134"/>
      <c r="D19" s="30">
        <f t="shared" ref="D19" si="20">E19*2</f>
        <v>512</v>
      </c>
      <c r="E19" s="31">
        <f t="shared" ref="E19" si="21">F19*2</f>
        <v>256</v>
      </c>
      <c r="F19" s="31">
        <f t="shared" ref="F19" si="22">G19*2</f>
        <v>128</v>
      </c>
      <c r="G19" s="31">
        <f t="shared" ref="G19" si="23">H19*2</f>
        <v>64</v>
      </c>
      <c r="H19" s="31">
        <f t="shared" ref="H19" si="24">I19*2</f>
        <v>32</v>
      </c>
      <c r="I19" s="31">
        <f t="shared" ref="I19" si="25">J19*2</f>
        <v>16</v>
      </c>
      <c r="J19" s="31">
        <f t="shared" ref="J19" si="26">K19*2</f>
        <v>8</v>
      </c>
      <c r="K19" s="31">
        <f t="shared" ref="K19" si="27">L19*2</f>
        <v>4</v>
      </c>
      <c r="L19" s="31">
        <f>M19*2</f>
        <v>2</v>
      </c>
      <c r="M19" s="32">
        <v>1</v>
      </c>
      <c r="N19" s="129"/>
      <c r="O19" s="107"/>
    </row>
    <row r="20" spans="2:15" x14ac:dyDescent="0.25">
      <c r="B20" s="96"/>
      <c r="C20" s="33">
        <v>10111</v>
      </c>
      <c r="D20" s="3">
        <f>IF(C20&gt;1000000000,MID(C20,LEN(C20)-9,1)*1,)</f>
        <v>0</v>
      </c>
      <c r="E20" s="4">
        <f>IF(C20&gt;100000000,MID(C20,LEN(C20)-8,1)*1,)</f>
        <v>0</v>
      </c>
      <c r="F20" s="4">
        <f>IF(C20&gt;10000000,MID(C20,LEN(C20)-7,1)*1,)</f>
        <v>0</v>
      </c>
      <c r="G20" s="4">
        <f>IF(C20&gt;1000000,MID(C20,LEN(C20)-6,1)*1,)</f>
        <v>0</v>
      </c>
      <c r="H20" s="4">
        <f>IF(C20&gt;100000,MID(C20,LEN(C20)-5,1)*1,)</f>
        <v>0</v>
      </c>
      <c r="I20" s="4">
        <f>IF(C20&gt;10000,MID(C20,LEN(C20)-4,1)*1,)</f>
        <v>1</v>
      </c>
      <c r="J20" s="4">
        <f>IF(C20&gt;1000,MID(C20,LEN(C20)-3,1)*1,)</f>
        <v>0</v>
      </c>
      <c r="K20" s="4">
        <f>IF(C20&gt;100,MID(C20,LEN(C20)-2,1)*1,)</f>
        <v>1</v>
      </c>
      <c r="L20" s="4">
        <f>IF(C20&gt;10,MID(C20,LEN(C20)-1,1)*1,)</f>
        <v>1</v>
      </c>
      <c r="M20" s="22">
        <f>IF(C20&gt;1,MID(C20,LEN(C20),1)*1,)</f>
        <v>1</v>
      </c>
      <c r="N20" s="23" t="str">
        <f t="shared" ref="N20:N28" si="28">CONCATENATE(IF(D20,CONCATENATE($D$6,IF(SUM(E20:M20)&gt;0," + ",),),),  IF(E20,CONCATENATE($E$6,IF(SUM(F20:M20)&gt;0," + ",),),),  IF(F20,CONCATENATE($F$6,IF(SUM(G20:M20)&gt;0," + ",),),), IF(G20,CONCATENATE($G$6,IF(SUM(H20:M20)&gt;0," + ",),),),  IF(H20,CONCATENATE($H$6,IF(SUM(I20:M20)&gt;0," + ",),),),  IF(I20,CONCATENATE($I$6,IF(SUM(J20:M20)&gt;0," + ",),),),  IF(J20,CONCATENATE($J$6,IF(SUM(K20:M20)&gt;0," + ",),),),  IF(K20,CONCATENATE($K$6,IF(SUM(L20:M20)&gt;0," + ",),),),  IF(L20,CONCATENATE($L$6,IF(M20&gt;0," + ",),),),  IF(M20,$M$6,)  )</f>
        <v>16 + 4 + 2 + 1</v>
      </c>
      <c r="O20" s="52">
        <f t="shared" ref="O20:O28" si="29">M20*$M$19+L20*$L$19+K20*$K$19+J20*$J$19+I20*$I$19+H20*$H$19+G20*$G$19+F20*$F$19+E20*$E$19+D20*$D$19</f>
        <v>23</v>
      </c>
    </row>
    <row r="21" spans="2:15" x14ac:dyDescent="0.25">
      <c r="B21" s="96"/>
      <c r="C21" s="34">
        <v>11100</v>
      </c>
      <c r="D21" s="6">
        <f t="shared" ref="D21:D28" si="30">IF(C21&gt;1000000000,MID(C21,LEN(C21)-9,1)*1,)</f>
        <v>0</v>
      </c>
      <c r="E21" s="7">
        <f t="shared" ref="E21:E28" si="31">IF(C21&gt;100000000,MID(C21,LEN(C21)-8,1)*1,)</f>
        <v>0</v>
      </c>
      <c r="F21" s="7">
        <f t="shared" ref="F21:F28" si="32">IF(C21&gt;10000000,MID(C21,LEN(C21)-7,1)*1,)</f>
        <v>0</v>
      </c>
      <c r="G21" s="7">
        <f t="shared" ref="G21:G28" si="33">IF(C21&gt;1000000,MID(C21,LEN(C21)-6,1)*1,)</f>
        <v>0</v>
      </c>
      <c r="H21" s="7">
        <f t="shared" ref="H21:H28" si="34">IF(C21&gt;100000,MID(C21,LEN(C21)-5,1)*1,)</f>
        <v>0</v>
      </c>
      <c r="I21" s="7">
        <f t="shared" ref="I21:I28" si="35">IF(C21&gt;10000,MID(C21,LEN(C21)-4,1)*1,)</f>
        <v>1</v>
      </c>
      <c r="J21" s="7">
        <f t="shared" ref="J21:J28" si="36">IF(C21&gt;1000,MID(C21,LEN(C21)-3,1)*1,)</f>
        <v>1</v>
      </c>
      <c r="K21" s="7">
        <f t="shared" ref="K21:K28" si="37">IF(C21&gt;100,MID(C21,LEN(C21)-2,1)*1,)</f>
        <v>1</v>
      </c>
      <c r="L21" s="7">
        <f t="shared" ref="L21:L28" si="38">IF(C21&gt;10,MID(C21,LEN(C21)-1,1)*1,)</f>
        <v>0</v>
      </c>
      <c r="M21" s="20">
        <f t="shared" ref="M21:M28" si="39">IF(C21&gt;1,MID(C21,LEN(C21),1)*1,)</f>
        <v>0</v>
      </c>
      <c r="N21" s="24" t="str">
        <f t="shared" si="28"/>
        <v>16 + 8 + 4</v>
      </c>
      <c r="O21" s="53">
        <f t="shared" si="29"/>
        <v>28</v>
      </c>
    </row>
    <row r="22" spans="2:15" x14ac:dyDescent="0.25">
      <c r="B22" s="96"/>
      <c r="C22" s="34">
        <v>101100</v>
      </c>
      <c r="D22" s="6">
        <f t="shared" si="30"/>
        <v>0</v>
      </c>
      <c r="E22" s="7">
        <f t="shared" si="31"/>
        <v>0</v>
      </c>
      <c r="F22" s="7">
        <f t="shared" si="32"/>
        <v>0</v>
      </c>
      <c r="G22" s="7">
        <f t="shared" si="33"/>
        <v>0</v>
      </c>
      <c r="H22" s="7">
        <f t="shared" si="34"/>
        <v>1</v>
      </c>
      <c r="I22" s="7">
        <f t="shared" si="35"/>
        <v>0</v>
      </c>
      <c r="J22" s="7">
        <f t="shared" si="36"/>
        <v>1</v>
      </c>
      <c r="K22" s="7">
        <f t="shared" si="37"/>
        <v>1</v>
      </c>
      <c r="L22" s="7">
        <f t="shared" si="38"/>
        <v>0</v>
      </c>
      <c r="M22" s="20">
        <f t="shared" si="39"/>
        <v>0</v>
      </c>
      <c r="N22" s="24" t="str">
        <f t="shared" si="28"/>
        <v>32 + 8 + 4</v>
      </c>
      <c r="O22" s="53">
        <f t="shared" si="29"/>
        <v>44</v>
      </c>
    </row>
    <row r="23" spans="2:15" ht="15" customHeight="1" x14ac:dyDescent="0.25">
      <c r="B23" s="96"/>
      <c r="C23" s="34">
        <v>110101</v>
      </c>
      <c r="D23" s="6">
        <f t="shared" si="30"/>
        <v>0</v>
      </c>
      <c r="E23" s="7">
        <f t="shared" si="31"/>
        <v>0</v>
      </c>
      <c r="F23" s="7">
        <f t="shared" si="32"/>
        <v>0</v>
      </c>
      <c r="G23" s="7">
        <f t="shared" si="33"/>
        <v>0</v>
      </c>
      <c r="H23" s="7">
        <f t="shared" si="34"/>
        <v>1</v>
      </c>
      <c r="I23" s="7">
        <f t="shared" si="35"/>
        <v>1</v>
      </c>
      <c r="J23" s="7">
        <f t="shared" si="36"/>
        <v>0</v>
      </c>
      <c r="K23" s="7">
        <f t="shared" si="37"/>
        <v>1</v>
      </c>
      <c r="L23" s="7">
        <f t="shared" si="38"/>
        <v>0</v>
      </c>
      <c r="M23" s="20">
        <f t="shared" si="39"/>
        <v>1</v>
      </c>
      <c r="N23" s="24" t="str">
        <f t="shared" si="28"/>
        <v>32 + 16 + 4 + 1</v>
      </c>
      <c r="O23" s="53">
        <f t="shared" si="29"/>
        <v>53</v>
      </c>
    </row>
    <row r="24" spans="2:15" ht="15" customHeight="1" thickBot="1" x14ac:dyDescent="0.3">
      <c r="B24" s="127"/>
      <c r="C24" s="170">
        <v>111001</v>
      </c>
      <c r="D24" s="8">
        <f t="shared" si="30"/>
        <v>0</v>
      </c>
      <c r="E24" s="9">
        <f t="shared" si="31"/>
        <v>0</v>
      </c>
      <c r="F24" s="9">
        <f t="shared" si="32"/>
        <v>0</v>
      </c>
      <c r="G24" s="9">
        <f t="shared" si="33"/>
        <v>0</v>
      </c>
      <c r="H24" s="9">
        <f t="shared" si="34"/>
        <v>1</v>
      </c>
      <c r="I24" s="9">
        <f t="shared" si="35"/>
        <v>1</v>
      </c>
      <c r="J24" s="9">
        <f t="shared" si="36"/>
        <v>1</v>
      </c>
      <c r="K24" s="9">
        <f t="shared" si="37"/>
        <v>0</v>
      </c>
      <c r="L24" s="9">
        <f t="shared" si="38"/>
        <v>0</v>
      </c>
      <c r="M24" s="21">
        <f t="shared" si="39"/>
        <v>1</v>
      </c>
      <c r="N24" s="25" t="str">
        <f t="shared" si="28"/>
        <v>32 + 16 + 8 + 1</v>
      </c>
      <c r="O24" s="54">
        <f t="shared" si="29"/>
        <v>57</v>
      </c>
    </row>
    <row r="25" spans="2:15" ht="15.75" thickBot="1" x14ac:dyDescent="0.3">
      <c r="B25" s="164" t="s">
        <v>11</v>
      </c>
      <c r="C25" s="171"/>
      <c r="D25" s="167">
        <f t="shared" si="30"/>
        <v>0</v>
      </c>
      <c r="E25" s="4">
        <f t="shared" si="31"/>
        <v>0</v>
      </c>
      <c r="F25" s="4">
        <f t="shared" si="32"/>
        <v>0</v>
      </c>
      <c r="G25" s="4">
        <f t="shared" si="33"/>
        <v>0</v>
      </c>
      <c r="H25" s="4">
        <f t="shared" si="34"/>
        <v>0</v>
      </c>
      <c r="I25" s="4">
        <f t="shared" si="35"/>
        <v>0</v>
      </c>
      <c r="J25" s="4">
        <f t="shared" si="36"/>
        <v>0</v>
      </c>
      <c r="K25" s="4">
        <f t="shared" si="37"/>
        <v>0</v>
      </c>
      <c r="L25" s="4">
        <f t="shared" si="38"/>
        <v>0</v>
      </c>
      <c r="M25" s="22">
        <f t="shared" si="39"/>
        <v>0</v>
      </c>
      <c r="N25" s="26" t="str">
        <f t="shared" si="28"/>
        <v/>
      </c>
      <c r="O25" s="55">
        <f t="shared" si="29"/>
        <v>0</v>
      </c>
    </row>
    <row r="26" spans="2:15" ht="15.75" thickBot="1" x14ac:dyDescent="0.3">
      <c r="B26" s="165"/>
      <c r="C26" s="171"/>
      <c r="D26" s="142">
        <f t="shared" si="30"/>
        <v>0</v>
      </c>
      <c r="E26" s="7">
        <f t="shared" si="31"/>
        <v>0</v>
      </c>
      <c r="F26" s="7">
        <f t="shared" si="32"/>
        <v>0</v>
      </c>
      <c r="G26" s="7">
        <f t="shared" si="33"/>
        <v>0</v>
      </c>
      <c r="H26" s="7">
        <f t="shared" si="34"/>
        <v>0</v>
      </c>
      <c r="I26" s="7">
        <f t="shared" si="35"/>
        <v>0</v>
      </c>
      <c r="J26" s="7">
        <f t="shared" si="36"/>
        <v>0</v>
      </c>
      <c r="K26" s="7">
        <f t="shared" si="37"/>
        <v>0</v>
      </c>
      <c r="L26" s="7">
        <f t="shared" si="38"/>
        <v>0</v>
      </c>
      <c r="M26" s="20">
        <f t="shared" si="39"/>
        <v>0</v>
      </c>
      <c r="N26" s="24" t="str">
        <f t="shared" si="28"/>
        <v/>
      </c>
      <c r="O26" s="53">
        <f t="shared" si="29"/>
        <v>0</v>
      </c>
    </row>
    <row r="27" spans="2:15" ht="15.75" thickBot="1" x14ac:dyDescent="0.3">
      <c r="B27" s="165"/>
      <c r="C27" s="171"/>
      <c r="D27" s="142">
        <f t="shared" si="30"/>
        <v>0</v>
      </c>
      <c r="E27" s="7">
        <f t="shared" si="31"/>
        <v>0</v>
      </c>
      <c r="F27" s="7">
        <f t="shared" si="32"/>
        <v>0</v>
      </c>
      <c r="G27" s="7">
        <f t="shared" si="33"/>
        <v>0</v>
      </c>
      <c r="H27" s="7">
        <f t="shared" si="34"/>
        <v>0</v>
      </c>
      <c r="I27" s="7">
        <f t="shared" si="35"/>
        <v>0</v>
      </c>
      <c r="J27" s="7">
        <f t="shared" si="36"/>
        <v>0</v>
      </c>
      <c r="K27" s="7">
        <f t="shared" si="37"/>
        <v>0</v>
      </c>
      <c r="L27" s="7">
        <f t="shared" si="38"/>
        <v>0</v>
      </c>
      <c r="M27" s="20">
        <f t="shared" si="39"/>
        <v>0</v>
      </c>
      <c r="N27" s="24" t="str">
        <f t="shared" si="28"/>
        <v/>
      </c>
      <c r="O27" s="53">
        <f t="shared" si="29"/>
        <v>0</v>
      </c>
    </row>
    <row r="28" spans="2:15" ht="15.75" thickBot="1" x14ac:dyDescent="0.3">
      <c r="B28" s="166"/>
      <c r="C28" s="198"/>
      <c r="D28" s="143">
        <f t="shared" si="30"/>
        <v>0</v>
      </c>
      <c r="E28" s="56">
        <f t="shared" si="31"/>
        <v>0</v>
      </c>
      <c r="F28" s="56">
        <f t="shared" si="32"/>
        <v>0</v>
      </c>
      <c r="G28" s="56">
        <f t="shared" si="33"/>
        <v>0</v>
      </c>
      <c r="H28" s="56">
        <f t="shared" si="34"/>
        <v>0</v>
      </c>
      <c r="I28" s="56">
        <f t="shared" si="35"/>
        <v>0</v>
      </c>
      <c r="J28" s="56">
        <f t="shared" si="36"/>
        <v>0</v>
      </c>
      <c r="K28" s="56">
        <f t="shared" si="37"/>
        <v>0</v>
      </c>
      <c r="L28" s="56">
        <f t="shared" si="38"/>
        <v>0</v>
      </c>
      <c r="M28" s="57">
        <f t="shared" si="39"/>
        <v>0</v>
      </c>
      <c r="N28" s="58" t="str">
        <f t="shared" si="28"/>
        <v/>
      </c>
      <c r="O28" s="59">
        <f t="shared" si="29"/>
        <v>0</v>
      </c>
    </row>
    <row r="29" spans="2:15" ht="16.5" thickTop="1" thickBot="1" x14ac:dyDescent="0.3"/>
    <row r="30" spans="2:15" ht="36" customHeight="1" thickTop="1" thickBot="1" x14ac:dyDescent="0.3">
      <c r="B30" s="210" t="s">
        <v>46</v>
      </c>
      <c r="C30" s="208" t="s">
        <v>14</v>
      </c>
      <c r="D30" s="204" t="s">
        <v>17</v>
      </c>
      <c r="E30" s="205"/>
      <c r="F30" s="204" t="s">
        <v>18</v>
      </c>
      <c r="G30" s="205"/>
      <c r="H30" s="206" t="s">
        <v>15</v>
      </c>
      <c r="I30" s="207"/>
      <c r="J30" s="87"/>
    </row>
    <row r="31" spans="2:15" ht="15.75" customHeight="1" thickBot="1" x14ac:dyDescent="0.3">
      <c r="B31" s="209" t="s">
        <v>19</v>
      </c>
      <c r="C31" s="163">
        <v>1028</v>
      </c>
      <c r="D31" s="122">
        <f>IF(AND(C31&gt;0,ISNUMBER(C31)),QUOTIENT(C31,2),"")</f>
        <v>514</v>
      </c>
      <c r="E31" s="123"/>
      <c r="F31" s="120">
        <f>IF(AND(C31&gt;0,ISNUMBER(C31)),MOD(C31,2),"")</f>
        <v>0</v>
      </c>
      <c r="G31" s="121"/>
      <c r="H31" s="112" t="str">
        <f>IF(AND(C31&gt;0,ISNUMBER(C31)),CONCATENATE("",F31),"")</f>
        <v>0</v>
      </c>
      <c r="I31" s="113"/>
      <c r="J31" s="114"/>
      <c r="K31" s="35"/>
      <c r="L31" s="35"/>
      <c r="M31" s="35"/>
      <c r="N31" s="35"/>
    </row>
    <row r="32" spans="2:15" ht="15" customHeight="1" x14ac:dyDescent="0.25">
      <c r="B32" s="103" t="s">
        <v>16</v>
      </c>
      <c r="C32" s="37">
        <f>IF(AND(C31&gt;0,ISNUMBER(C31)),QUOTIENT(C31,2),"")</f>
        <v>514</v>
      </c>
      <c r="D32" s="117">
        <f t="shared" ref="D32:D51" si="40">IF(AND(C32&gt;0,ISNUMBER(C32)),QUOTIENT(C32,2),"")</f>
        <v>257</v>
      </c>
      <c r="E32" s="119"/>
      <c r="F32" s="117">
        <f>IF(AND(C32&gt;0,ISNUMBER(C32)),MOD(C32,2),"")</f>
        <v>0</v>
      </c>
      <c r="G32" s="118"/>
      <c r="H32" s="97" t="str">
        <f>IF(AND(C32&gt;0,ISNUMBER(C32)),CONCATENATE(F32,H31),"")</f>
        <v>00</v>
      </c>
      <c r="I32" s="98"/>
      <c r="J32" s="99"/>
    </row>
    <row r="33" spans="2:10" x14ac:dyDescent="0.25">
      <c r="B33" s="104"/>
      <c r="C33" s="36">
        <f t="shared" ref="C33:C44" si="41">IF(AND(C32&gt;0,ISNUMBER(C32)),QUOTIENT(C32,2),"")</f>
        <v>257</v>
      </c>
      <c r="D33" s="117">
        <f t="shared" si="40"/>
        <v>128</v>
      </c>
      <c r="E33" s="119"/>
      <c r="F33" s="117">
        <f t="shared" ref="F33:F43" si="42">IF(AND(C33&gt;0,ISNUMBER(C33)),MOD(C33,2),"")</f>
        <v>1</v>
      </c>
      <c r="G33" s="118"/>
      <c r="H33" s="97" t="str">
        <f t="shared" ref="H33:H44" si="43">IF(AND(C33&gt;0,ISNUMBER(C33)),CONCATENATE(F33,H32),"")</f>
        <v>100</v>
      </c>
      <c r="I33" s="98"/>
      <c r="J33" s="99"/>
    </row>
    <row r="34" spans="2:10" x14ac:dyDescent="0.25">
      <c r="B34" s="104"/>
      <c r="C34" s="36">
        <f t="shared" si="41"/>
        <v>128</v>
      </c>
      <c r="D34" s="117">
        <f t="shared" si="40"/>
        <v>64</v>
      </c>
      <c r="E34" s="119"/>
      <c r="F34" s="117">
        <f t="shared" si="42"/>
        <v>0</v>
      </c>
      <c r="G34" s="118"/>
      <c r="H34" s="97" t="str">
        <f t="shared" si="43"/>
        <v>0100</v>
      </c>
      <c r="I34" s="98"/>
      <c r="J34" s="99"/>
    </row>
    <row r="35" spans="2:10" x14ac:dyDescent="0.25">
      <c r="B35" s="104"/>
      <c r="C35" s="36">
        <f t="shared" si="41"/>
        <v>64</v>
      </c>
      <c r="D35" s="117">
        <f t="shared" si="40"/>
        <v>32</v>
      </c>
      <c r="E35" s="119"/>
      <c r="F35" s="117">
        <f t="shared" si="42"/>
        <v>0</v>
      </c>
      <c r="G35" s="118"/>
      <c r="H35" s="97" t="str">
        <f t="shared" si="43"/>
        <v>00100</v>
      </c>
      <c r="I35" s="98"/>
      <c r="J35" s="99"/>
    </row>
    <row r="36" spans="2:10" x14ac:dyDescent="0.25">
      <c r="B36" s="104"/>
      <c r="C36" s="36">
        <f t="shared" si="41"/>
        <v>32</v>
      </c>
      <c r="D36" s="117">
        <f>IF(AND(C36&gt;0,ISNUMBER(C36)),QUOTIENT(C36,2),"")</f>
        <v>16</v>
      </c>
      <c r="E36" s="119"/>
      <c r="F36" s="117">
        <f t="shared" si="42"/>
        <v>0</v>
      </c>
      <c r="G36" s="118"/>
      <c r="H36" s="97" t="str">
        <f t="shared" si="43"/>
        <v>000100</v>
      </c>
      <c r="I36" s="98"/>
      <c r="J36" s="99"/>
    </row>
    <row r="37" spans="2:10" x14ac:dyDescent="0.25">
      <c r="B37" s="104"/>
      <c r="C37" s="36">
        <f t="shared" si="41"/>
        <v>16</v>
      </c>
      <c r="D37" s="117">
        <f t="shared" si="40"/>
        <v>8</v>
      </c>
      <c r="E37" s="119"/>
      <c r="F37" s="117">
        <f t="shared" si="42"/>
        <v>0</v>
      </c>
      <c r="G37" s="118"/>
      <c r="H37" s="97" t="str">
        <f t="shared" si="43"/>
        <v>0000100</v>
      </c>
      <c r="I37" s="98"/>
      <c r="J37" s="99"/>
    </row>
    <row r="38" spans="2:10" x14ac:dyDescent="0.25">
      <c r="B38" s="104"/>
      <c r="C38" s="36">
        <f t="shared" si="41"/>
        <v>8</v>
      </c>
      <c r="D38" s="117">
        <f t="shared" si="40"/>
        <v>4</v>
      </c>
      <c r="E38" s="119"/>
      <c r="F38" s="117">
        <f t="shared" si="42"/>
        <v>0</v>
      </c>
      <c r="G38" s="118"/>
      <c r="H38" s="97" t="str">
        <f t="shared" si="43"/>
        <v>00000100</v>
      </c>
      <c r="I38" s="98"/>
      <c r="J38" s="99"/>
    </row>
    <row r="39" spans="2:10" x14ac:dyDescent="0.25">
      <c r="B39" s="104"/>
      <c r="C39" s="36">
        <f t="shared" si="41"/>
        <v>4</v>
      </c>
      <c r="D39" s="117">
        <f t="shared" si="40"/>
        <v>2</v>
      </c>
      <c r="E39" s="119"/>
      <c r="F39" s="117">
        <f t="shared" si="42"/>
        <v>0</v>
      </c>
      <c r="G39" s="118"/>
      <c r="H39" s="97" t="str">
        <f t="shared" si="43"/>
        <v>000000100</v>
      </c>
      <c r="I39" s="98"/>
      <c r="J39" s="99"/>
    </row>
    <row r="40" spans="2:10" x14ac:dyDescent="0.25">
      <c r="B40" s="104"/>
      <c r="C40" s="36">
        <f t="shared" si="41"/>
        <v>2</v>
      </c>
      <c r="D40" s="117">
        <f t="shared" si="40"/>
        <v>1</v>
      </c>
      <c r="E40" s="119"/>
      <c r="F40" s="117">
        <f t="shared" si="42"/>
        <v>0</v>
      </c>
      <c r="G40" s="118"/>
      <c r="H40" s="97" t="str">
        <f t="shared" si="43"/>
        <v>0000000100</v>
      </c>
      <c r="I40" s="98"/>
      <c r="J40" s="99"/>
    </row>
    <row r="41" spans="2:10" x14ac:dyDescent="0.25">
      <c r="B41" s="104"/>
      <c r="C41" s="36">
        <f t="shared" si="41"/>
        <v>1</v>
      </c>
      <c r="D41" s="117">
        <f t="shared" si="40"/>
        <v>0</v>
      </c>
      <c r="E41" s="119"/>
      <c r="F41" s="117">
        <f t="shared" si="42"/>
        <v>1</v>
      </c>
      <c r="G41" s="118"/>
      <c r="H41" s="97" t="str">
        <f t="shared" si="43"/>
        <v>10000000100</v>
      </c>
      <c r="I41" s="98"/>
      <c r="J41" s="99"/>
    </row>
    <row r="42" spans="2:10" x14ac:dyDescent="0.25">
      <c r="B42" s="104"/>
      <c r="C42" s="36">
        <f t="shared" si="41"/>
        <v>0</v>
      </c>
      <c r="D42" s="117" t="str">
        <f t="shared" si="40"/>
        <v/>
      </c>
      <c r="E42" s="119"/>
      <c r="F42" s="117" t="str">
        <f t="shared" si="42"/>
        <v/>
      </c>
      <c r="G42" s="118"/>
      <c r="H42" s="97" t="str">
        <f t="shared" si="43"/>
        <v/>
      </c>
      <c r="I42" s="98"/>
      <c r="J42" s="99"/>
    </row>
    <row r="43" spans="2:10" x14ac:dyDescent="0.25">
      <c r="B43" s="104"/>
      <c r="C43" s="36" t="str">
        <f t="shared" si="41"/>
        <v/>
      </c>
      <c r="D43" s="108" t="str">
        <f t="shared" si="40"/>
        <v/>
      </c>
      <c r="E43" s="109"/>
      <c r="F43" s="108" t="str">
        <f t="shared" si="42"/>
        <v/>
      </c>
      <c r="G43" s="115"/>
      <c r="H43" s="97" t="str">
        <f t="shared" si="43"/>
        <v/>
      </c>
      <c r="I43" s="98"/>
      <c r="J43" s="99"/>
    </row>
    <row r="44" spans="2:10" x14ac:dyDescent="0.25">
      <c r="B44" s="104"/>
      <c r="C44" s="36" t="str">
        <f t="shared" si="41"/>
        <v/>
      </c>
      <c r="D44" s="108" t="str">
        <f t="shared" si="40"/>
        <v/>
      </c>
      <c r="E44" s="109"/>
      <c r="F44" s="108" t="str">
        <f>IF(AND(C44&gt;0,ISNUMBER(C44)),MOD(C44,2),"")</f>
        <v/>
      </c>
      <c r="G44" s="115"/>
      <c r="H44" s="97" t="str">
        <f t="shared" si="43"/>
        <v/>
      </c>
      <c r="I44" s="98"/>
      <c r="J44" s="99"/>
    </row>
    <row r="45" spans="2:10" x14ac:dyDescent="0.25">
      <c r="B45" s="104"/>
      <c r="C45" s="36" t="str">
        <f t="shared" ref="C45:C51" si="44">IF(AND(C44&gt;0,ISNUMBER(C44)),QUOTIENT(C44,2),"")</f>
        <v/>
      </c>
      <c r="D45" s="108" t="str">
        <f t="shared" si="40"/>
        <v/>
      </c>
      <c r="E45" s="109"/>
      <c r="F45" s="108" t="str">
        <f t="shared" ref="F45:F51" si="45">IF(AND(C45&gt;0,ISNUMBER(C45)),MOD(C45,2),"")</f>
        <v/>
      </c>
      <c r="G45" s="115"/>
      <c r="H45" s="97" t="str">
        <f t="shared" ref="H45:H51" si="46">IF(AND(C45&gt;0,ISNUMBER(C45)),CONCATENATE(F45,H44),"")</f>
        <v/>
      </c>
      <c r="I45" s="98"/>
      <c r="J45" s="99"/>
    </row>
    <row r="46" spans="2:10" x14ac:dyDescent="0.25">
      <c r="B46" s="104"/>
      <c r="C46" s="36" t="str">
        <f t="shared" si="44"/>
        <v/>
      </c>
      <c r="D46" s="108" t="str">
        <f t="shared" si="40"/>
        <v/>
      </c>
      <c r="E46" s="109"/>
      <c r="F46" s="108" t="str">
        <f t="shared" si="45"/>
        <v/>
      </c>
      <c r="G46" s="115"/>
      <c r="H46" s="97" t="str">
        <f t="shared" si="46"/>
        <v/>
      </c>
      <c r="I46" s="98"/>
      <c r="J46" s="99"/>
    </row>
    <row r="47" spans="2:10" x14ac:dyDescent="0.25">
      <c r="B47" s="104"/>
      <c r="C47" s="36" t="str">
        <f t="shared" si="44"/>
        <v/>
      </c>
      <c r="D47" s="108" t="str">
        <f t="shared" si="40"/>
        <v/>
      </c>
      <c r="E47" s="109"/>
      <c r="F47" s="108" t="str">
        <f t="shared" si="45"/>
        <v/>
      </c>
      <c r="G47" s="115"/>
      <c r="H47" s="97" t="str">
        <f t="shared" si="46"/>
        <v/>
      </c>
      <c r="I47" s="98"/>
      <c r="J47" s="99"/>
    </row>
    <row r="48" spans="2:10" x14ac:dyDescent="0.25">
      <c r="B48" s="104"/>
      <c r="C48" s="36" t="str">
        <f t="shared" si="44"/>
        <v/>
      </c>
      <c r="D48" s="108" t="str">
        <f t="shared" si="40"/>
        <v/>
      </c>
      <c r="E48" s="109"/>
      <c r="F48" s="108" t="str">
        <f t="shared" si="45"/>
        <v/>
      </c>
      <c r="G48" s="115"/>
      <c r="H48" s="97" t="str">
        <f t="shared" si="46"/>
        <v/>
      </c>
      <c r="I48" s="98"/>
      <c r="J48" s="99"/>
    </row>
    <row r="49" spans="2:15" x14ac:dyDescent="0.25">
      <c r="B49" s="104"/>
      <c r="C49" s="36" t="str">
        <f t="shared" si="44"/>
        <v/>
      </c>
      <c r="D49" s="108" t="str">
        <f t="shared" si="40"/>
        <v/>
      </c>
      <c r="E49" s="109"/>
      <c r="F49" s="108" t="str">
        <f t="shared" si="45"/>
        <v/>
      </c>
      <c r="G49" s="115"/>
      <c r="H49" s="97" t="str">
        <f t="shared" si="46"/>
        <v/>
      </c>
      <c r="I49" s="98"/>
      <c r="J49" s="99"/>
    </row>
    <row r="50" spans="2:15" x14ac:dyDescent="0.25">
      <c r="B50" s="104"/>
      <c r="C50" s="36" t="str">
        <f t="shared" si="44"/>
        <v/>
      </c>
      <c r="D50" s="108" t="str">
        <f t="shared" si="40"/>
        <v/>
      </c>
      <c r="E50" s="109"/>
      <c r="F50" s="108" t="str">
        <f t="shared" si="45"/>
        <v/>
      </c>
      <c r="G50" s="115"/>
      <c r="H50" s="97" t="str">
        <f t="shared" si="46"/>
        <v/>
      </c>
      <c r="I50" s="98"/>
      <c r="J50" s="99"/>
    </row>
    <row r="51" spans="2:15" ht="15.75" thickBot="1" x14ac:dyDescent="0.3">
      <c r="B51" s="105"/>
      <c r="C51" s="51" t="str">
        <f t="shared" si="44"/>
        <v/>
      </c>
      <c r="D51" s="110" t="str">
        <f t="shared" si="40"/>
        <v/>
      </c>
      <c r="E51" s="111"/>
      <c r="F51" s="110" t="str">
        <f t="shared" si="45"/>
        <v/>
      </c>
      <c r="G51" s="116"/>
      <c r="H51" s="100" t="str">
        <f t="shared" si="46"/>
        <v/>
      </c>
      <c r="I51" s="101"/>
      <c r="J51" s="102"/>
    </row>
    <row r="52" spans="2:15" ht="16.5" thickTop="1" thickBot="1" x14ac:dyDescent="0.3"/>
    <row r="53" spans="2:15" ht="15" customHeight="1" thickTop="1" thickBot="1" x14ac:dyDescent="0.3">
      <c r="B53" s="95" t="s">
        <v>12</v>
      </c>
      <c r="C53" s="106" t="s">
        <v>14</v>
      </c>
      <c r="D53" s="44" t="s">
        <v>3</v>
      </c>
      <c r="E53" s="44" t="s">
        <v>2</v>
      </c>
      <c r="F53" s="44" t="s">
        <v>0</v>
      </c>
      <c r="G53" s="44" t="s">
        <v>1</v>
      </c>
      <c r="H53" s="44" t="s">
        <v>6</v>
      </c>
      <c r="I53" s="44" t="s">
        <v>7</v>
      </c>
      <c r="J53" s="44" t="s">
        <v>8</v>
      </c>
      <c r="K53" s="44" t="s">
        <v>9</v>
      </c>
      <c r="L53" s="44" t="s">
        <v>5</v>
      </c>
      <c r="M53" s="44" t="s">
        <v>4</v>
      </c>
      <c r="N53" s="85" t="s">
        <v>10</v>
      </c>
      <c r="O53" s="93" t="s">
        <v>15</v>
      </c>
    </row>
    <row r="54" spans="2:15" ht="15.75" customHeight="1" thickBot="1" x14ac:dyDescent="0.3">
      <c r="B54" s="96"/>
      <c r="C54" s="162"/>
      <c r="D54" s="42">
        <f>E54*2</f>
        <v>512</v>
      </c>
      <c r="E54" s="42">
        <f t="shared" ref="E54:K54" si="47">F54*2</f>
        <v>256</v>
      </c>
      <c r="F54" s="42">
        <f t="shared" si="47"/>
        <v>128</v>
      </c>
      <c r="G54" s="42">
        <f t="shared" si="47"/>
        <v>64</v>
      </c>
      <c r="H54" s="42">
        <f t="shared" si="47"/>
        <v>32</v>
      </c>
      <c r="I54" s="42">
        <f t="shared" si="47"/>
        <v>16</v>
      </c>
      <c r="J54" s="42">
        <f t="shared" si="47"/>
        <v>8</v>
      </c>
      <c r="K54" s="42">
        <f t="shared" si="47"/>
        <v>4</v>
      </c>
      <c r="L54" s="42">
        <f>M54*2</f>
        <v>2</v>
      </c>
      <c r="M54" s="42">
        <v>1</v>
      </c>
      <c r="N54" s="86"/>
      <c r="O54" s="94"/>
    </row>
    <row r="55" spans="2:15" ht="15.75" thickBot="1" x14ac:dyDescent="0.3">
      <c r="B55" s="160" t="s">
        <v>19</v>
      </c>
      <c r="C55" s="163">
        <v>530</v>
      </c>
      <c r="D55" s="161">
        <f t="shared" ref="D55:L55" si="48">MOD(QUOTIENT($C$55,D54),2)</f>
        <v>1</v>
      </c>
      <c r="E55" s="43">
        <f t="shared" si="48"/>
        <v>0</v>
      </c>
      <c r="F55" s="43">
        <f t="shared" si="48"/>
        <v>0</v>
      </c>
      <c r="G55" s="43">
        <f t="shared" si="48"/>
        <v>0</v>
      </c>
      <c r="H55" s="43">
        <f t="shared" si="48"/>
        <v>0</v>
      </c>
      <c r="I55" s="43">
        <f t="shared" si="48"/>
        <v>1</v>
      </c>
      <c r="J55" s="43">
        <f t="shared" si="48"/>
        <v>0</v>
      </c>
      <c r="K55" s="43">
        <f t="shared" si="48"/>
        <v>0</v>
      </c>
      <c r="L55" s="43">
        <f t="shared" si="48"/>
        <v>1</v>
      </c>
      <c r="M55" s="43">
        <f>MOD(QUOTIENT($C$55,M54),2)</f>
        <v>0</v>
      </c>
      <c r="N55" s="46" t="str">
        <f t="shared" ref="N55" si="49">CONCATENATE(IF(D55,CONCATENATE($D$6,IF(SUM(E55:M55)&gt;0," + ",),),),  IF(E55,CONCATENATE($E$6,IF(SUM(F55:M55)&gt;0," + ",),),),  IF(F55,CONCATENATE($F$6,IF(SUM(G55:M55)&gt;0," + ",),),), IF(G55,CONCATENATE($G$6,IF(SUM(H55:M55)&gt;0," + ",),),),  IF(H55,CONCATENATE($H$6,IF(SUM(I55:M55)&gt;0," + ",),),),  IF(I55,CONCATENATE($I$6,IF(SUM(J55:M55)&gt;0," + ",),),),  IF(J55,CONCATENATE($J$6,IF(SUM(K55:M55)&gt;0," + ",),),),  IF(K55,CONCATENATE($K$6,IF(SUM(L55:M55)&gt;0," + ",),),),  IF(L55,CONCATENATE($L$6,IF(M55&gt;0," + ",),),),  IF(M55,$M$6,)  )</f>
        <v>512 + 16 + 2</v>
      </c>
      <c r="O55" s="47" t="str">
        <f>CONCATENATE("00",D55,E55," ",F55,G55,H55,I55," ",J55,K55,L55,M55)</f>
        <v>0010 0001 0010</v>
      </c>
    </row>
    <row r="56" spans="2:15" ht="21" customHeight="1" thickTop="1" thickBot="1" x14ac:dyDescent="0.3">
      <c r="B56" s="50"/>
      <c r="C56" s="73" t="s">
        <v>16</v>
      </c>
      <c r="D56" s="147">
        <f t="shared" ref="D56:K56" si="50">D55</f>
        <v>1</v>
      </c>
      <c r="E56" s="148">
        <f t="shared" si="50"/>
        <v>0</v>
      </c>
      <c r="F56" s="147">
        <f t="shared" si="50"/>
        <v>0</v>
      </c>
      <c r="G56" s="148">
        <f t="shared" si="50"/>
        <v>0</v>
      </c>
      <c r="H56" s="147">
        <f t="shared" si="50"/>
        <v>0</v>
      </c>
      <c r="I56" s="148">
        <f t="shared" si="50"/>
        <v>1</v>
      </c>
      <c r="J56" s="147">
        <f t="shared" si="50"/>
        <v>0</v>
      </c>
      <c r="K56" s="148">
        <f t="shared" si="50"/>
        <v>0</v>
      </c>
      <c r="L56" s="147">
        <f>L55</f>
        <v>1</v>
      </c>
      <c r="M56" s="148">
        <f>M55</f>
        <v>0</v>
      </c>
      <c r="N56" s="85" t="s">
        <v>10</v>
      </c>
      <c r="O56" s="87" t="s">
        <v>20</v>
      </c>
    </row>
    <row r="57" spans="2:15" ht="15" customHeight="1" thickBot="1" x14ac:dyDescent="0.3">
      <c r="B57" s="38"/>
      <c r="C57" s="73"/>
      <c r="D57" s="41" t="s">
        <v>5</v>
      </c>
      <c r="E57" s="39" t="s">
        <v>4</v>
      </c>
      <c r="F57" s="41" t="s">
        <v>5</v>
      </c>
      <c r="G57" s="39" t="s">
        <v>4</v>
      </c>
      <c r="H57" s="40" t="s">
        <v>5</v>
      </c>
      <c r="I57" s="39" t="s">
        <v>4</v>
      </c>
      <c r="J57" s="41" t="s">
        <v>5</v>
      </c>
      <c r="K57" s="39" t="s">
        <v>4</v>
      </c>
      <c r="L57" s="41" t="s">
        <v>5</v>
      </c>
      <c r="M57" s="39" t="s">
        <v>4</v>
      </c>
      <c r="N57" s="86"/>
      <c r="O57" s="88"/>
    </row>
    <row r="58" spans="2:15" ht="15" customHeight="1" thickBot="1" x14ac:dyDescent="0.3">
      <c r="B58" s="38"/>
      <c r="C58" s="73"/>
      <c r="D58" s="84" t="s">
        <v>25</v>
      </c>
      <c r="E58" s="92"/>
      <c r="F58" s="92" t="s">
        <v>24</v>
      </c>
      <c r="G58" s="92"/>
      <c r="H58" s="92" t="s">
        <v>23</v>
      </c>
      <c r="I58" s="92"/>
      <c r="J58" s="92" t="s">
        <v>22</v>
      </c>
      <c r="K58" s="92"/>
      <c r="L58" s="92" t="s">
        <v>21</v>
      </c>
      <c r="M58" s="92"/>
      <c r="N58" s="86"/>
      <c r="O58" s="88"/>
    </row>
    <row r="59" spans="2:15" ht="15.75" thickBot="1" x14ac:dyDescent="0.3">
      <c r="B59" s="38"/>
      <c r="C59" s="73"/>
      <c r="D59" s="78">
        <v>256</v>
      </c>
      <c r="E59" s="91"/>
      <c r="F59" s="91">
        <v>64</v>
      </c>
      <c r="G59" s="91"/>
      <c r="H59" s="91">
        <v>16</v>
      </c>
      <c r="I59" s="91"/>
      <c r="J59" s="91">
        <v>4</v>
      </c>
      <c r="K59" s="91"/>
      <c r="L59" s="91">
        <v>1</v>
      </c>
      <c r="M59" s="91"/>
      <c r="N59" s="86"/>
      <c r="O59" s="88"/>
    </row>
    <row r="60" spans="2:15" ht="15.75" thickBot="1" x14ac:dyDescent="0.3">
      <c r="C60" s="73"/>
      <c r="D60" s="71">
        <f>E56*M54+D56*L54</f>
        <v>2</v>
      </c>
      <c r="E60" s="90"/>
      <c r="F60" s="71">
        <f>G56*M54+F56*L54</f>
        <v>0</v>
      </c>
      <c r="G60" s="90"/>
      <c r="H60" s="89">
        <f>I56*M54+H56*L54</f>
        <v>1</v>
      </c>
      <c r="I60" s="90"/>
      <c r="J60" s="89">
        <f>K56*M54+J56*L54</f>
        <v>0</v>
      </c>
      <c r="K60" s="90"/>
      <c r="L60" s="89">
        <f>M56*M54+L56*L54</f>
        <v>2</v>
      </c>
      <c r="M60" s="89"/>
      <c r="N60" s="45" t="str">
        <f>CONCATENATE(    IF(D60&gt;0,CONCATENATE(D60,"*",D59,IF(SUM(F60:M60)&gt;0," + ",)),),    IF(F60&gt;0,CONCATENATE(F60,"*",F59,IF(SUM(H60:M60)&gt;0," + ",)),),    IF(H60&gt;0,CONCATENATE(H60,"*",H59,IF(SUM(J60:M60)&gt;0," + ",)),),    IF(J60&gt;0,CONCATENATE(J60,"*",J59,IF(SUM(L60:M60)&gt;0," + ",)),),    IF(L60&gt;0,CONCATENATE(L60,"*",L59),)    )</f>
        <v>2*256 + 1*16 + 2*1</v>
      </c>
      <c r="O60" s="48">
        <f>INT(CONCATENATE(D60,F60,H60,J60,L60))</f>
        <v>20102</v>
      </c>
    </row>
    <row r="61" spans="2:15" ht="20.25" customHeight="1" thickTop="1" thickBot="1" x14ac:dyDescent="0.3">
      <c r="C61" s="73"/>
      <c r="D61" s="44">
        <f t="shared" ref="D61:M61" si="51">D56</f>
        <v>1</v>
      </c>
      <c r="E61" s="149">
        <f t="shared" si="51"/>
        <v>0</v>
      </c>
      <c r="F61" s="150">
        <f t="shared" si="51"/>
        <v>0</v>
      </c>
      <c r="G61" s="148">
        <f t="shared" si="51"/>
        <v>0</v>
      </c>
      <c r="H61" s="149">
        <f t="shared" si="51"/>
        <v>0</v>
      </c>
      <c r="I61" s="150">
        <f t="shared" si="51"/>
        <v>1</v>
      </c>
      <c r="J61" s="148">
        <f t="shared" si="51"/>
        <v>0</v>
      </c>
      <c r="K61" s="149">
        <f t="shared" si="51"/>
        <v>0</v>
      </c>
      <c r="L61" s="150">
        <f t="shared" si="51"/>
        <v>1</v>
      </c>
      <c r="M61" s="148">
        <f t="shared" si="51"/>
        <v>0</v>
      </c>
      <c r="N61" s="85" t="s">
        <v>10</v>
      </c>
      <c r="O61" s="87" t="s">
        <v>33</v>
      </c>
    </row>
    <row r="62" spans="2:15" ht="15.75" thickBot="1" x14ac:dyDescent="0.3">
      <c r="C62" s="73"/>
      <c r="D62" s="151" t="s">
        <v>4</v>
      </c>
      <c r="E62" s="40" t="s">
        <v>9</v>
      </c>
      <c r="F62" s="152" t="s">
        <v>5</v>
      </c>
      <c r="G62" s="39" t="s">
        <v>4</v>
      </c>
      <c r="H62" s="40" t="s">
        <v>9</v>
      </c>
      <c r="I62" s="152" t="s">
        <v>5</v>
      </c>
      <c r="J62" s="39" t="s">
        <v>4</v>
      </c>
      <c r="K62" s="40" t="s">
        <v>9</v>
      </c>
      <c r="L62" s="152" t="s">
        <v>5</v>
      </c>
      <c r="M62" s="39" t="s">
        <v>4</v>
      </c>
      <c r="N62" s="86"/>
      <c r="O62" s="88"/>
    </row>
    <row r="63" spans="2:15" ht="15.75" thickBot="1" x14ac:dyDescent="0.3">
      <c r="C63" s="73"/>
      <c r="D63" s="67" t="s">
        <v>31</v>
      </c>
      <c r="E63" s="82" t="s">
        <v>27</v>
      </c>
      <c r="F63" s="83"/>
      <c r="G63" s="84"/>
      <c r="H63" s="82" t="s">
        <v>28</v>
      </c>
      <c r="I63" s="83"/>
      <c r="J63" s="84"/>
      <c r="K63" s="82" t="s">
        <v>26</v>
      </c>
      <c r="L63" s="83"/>
      <c r="M63" s="84"/>
      <c r="N63" s="86"/>
      <c r="O63" s="88"/>
    </row>
    <row r="64" spans="2:15" ht="15.75" thickBot="1" x14ac:dyDescent="0.3">
      <c r="C64" s="73"/>
      <c r="D64" s="67">
        <v>512</v>
      </c>
      <c r="E64" s="79">
        <v>64</v>
      </c>
      <c r="F64" s="77"/>
      <c r="G64" s="78"/>
      <c r="H64" s="79">
        <v>8</v>
      </c>
      <c r="I64" s="77"/>
      <c r="J64" s="78"/>
      <c r="K64" s="79">
        <v>1</v>
      </c>
      <c r="L64" s="77"/>
      <c r="M64" s="78"/>
      <c r="N64" s="86"/>
      <c r="O64" s="88"/>
    </row>
    <row r="65" spans="2:15" ht="15.75" thickBot="1" x14ac:dyDescent="0.3">
      <c r="C65" s="73"/>
      <c r="D65" s="68">
        <f>D61*$M$54</f>
        <v>1</v>
      </c>
      <c r="E65" s="69">
        <f t="shared" ref="E65" si="52">G61*$M$54+F61*$L$54+E61*$K$54</f>
        <v>0</v>
      </c>
      <c r="F65" s="70"/>
      <c r="G65" s="71"/>
      <c r="H65" s="69">
        <f t="shared" ref="H65" si="53">J61*$M$54+I61*$L$54+H61*$K$54</f>
        <v>2</v>
      </c>
      <c r="I65" s="70"/>
      <c r="J65" s="71"/>
      <c r="K65" s="69">
        <f>M61*$M$54+L61*$L$54+K61*$K$54</f>
        <v>2</v>
      </c>
      <c r="L65" s="70"/>
      <c r="M65" s="71"/>
      <c r="N65" s="45" t="str">
        <f>CONCATENATE(    IF(D65&gt;0,CONCATENATE(D65,"*",D64,IF(SUM(E65:K65)&gt;0," + ",)),),    IF(E65&gt;0,CONCATENATE(E65,"*",E64,IF(SUM(H65:K65)&gt;0," + ",)),),   IF(H65&gt;0,CONCATENATE(H65,"*",H64,IF(SUM(K65:K65)&gt;0," + ",)),),     IF(K65&gt;0,CONCATENATE(K65,"*",K64),)    )</f>
        <v>1*512 + 2*8 + 2*1</v>
      </c>
      <c r="O65" s="48">
        <f>INT(CONCATENATE(D65,E65,H65,K65))</f>
        <v>1022</v>
      </c>
    </row>
    <row r="66" spans="2:15" ht="16.5" thickTop="1" thickBot="1" x14ac:dyDescent="0.3">
      <c r="C66" s="73"/>
      <c r="D66" s="147">
        <f t="shared" ref="D66:M66" si="54">D56</f>
        <v>1</v>
      </c>
      <c r="E66" s="148">
        <f t="shared" si="54"/>
        <v>0</v>
      </c>
      <c r="F66" s="149">
        <f t="shared" si="54"/>
        <v>0</v>
      </c>
      <c r="G66" s="150">
        <f t="shared" si="54"/>
        <v>0</v>
      </c>
      <c r="H66" s="150">
        <f t="shared" si="54"/>
        <v>0</v>
      </c>
      <c r="I66" s="148">
        <f t="shared" si="54"/>
        <v>1</v>
      </c>
      <c r="J66" s="149">
        <f t="shared" si="54"/>
        <v>0</v>
      </c>
      <c r="K66" s="150">
        <f t="shared" si="54"/>
        <v>0</v>
      </c>
      <c r="L66" s="150">
        <f t="shared" si="54"/>
        <v>1</v>
      </c>
      <c r="M66" s="148">
        <f t="shared" si="54"/>
        <v>0</v>
      </c>
      <c r="N66" s="85" t="s">
        <v>10</v>
      </c>
      <c r="O66" s="87" t="s">
        <v>34</v>
      </c>
    </row>
    <row r="67" spans="2:15" ht="15.75" thickBot="1" x14ac:dyDescent="0.3">
      <c r="C67" s="73"/>
      <c r="D67" s="41" t="s">
        <v>5</v>
      </c>
      <c r="E67" s="39" t="s">
        <v>4</v>
      </c>
      <c r="F67" s="41" t="s">
        <v>5</v>
      </c>
      <c r="G67" s="152" t="s">
        <v>4</v>
      </c>
      <c r="H67" s="152" t="s">
        <v>5</v>
      </c>
      <c r="I67" s="39" t="s">
        <v>4</v>
      </c>
      <c r="J67" s="40" t="s">
        <v>5</v>
      </c>
      <c r="K67" s="152" t="s">
        <v>4</v>
      </c>
      <c r="L67" s="152" t="s">
        <v>5</v>
      </c>
      <c r="M67" s="39" t="s">
        <v>4</v>
      </c>
      <c r="N67" s="86"/>
      <c r="O67" s="88"/>
    </row>
    <row r="68" spans="2:15" ht="15.75" thickBot="1" x14ac:dyDescent="0.3">
      <c r="C68" s="73"/>
      <c r="D68" s="80" t="s">
        <v>32</v>
      </c>
      <c r="E68" s="81"/>
      <c r="F68" s="82" t="s">
        <v>30</v>
      </c>
      <c r="G68" s="83"/>
      <c r="H68" s="83"/>
      <c r="I68" s="84"/>
      <c r="J68" s="82" t="s">
        <v>29</v>
      </c>
      <c r="K68" s="83"/>
      <c r="L68" s="83"/>
      <c r="M68" s="84"/>
      <c r="N68" s="86"/>
      <c r="O68" s="88"/>
    </row>
    <row r="69" spans="2:15" ht="15.75" thickBot="1" x14ac:dyDescent="0.3">
      <c r="C69" s="73"/>
      <c r="D69" s="77">
        <v>256</v>
      </c>
      <c r="E69" s="78"/>
      <c r="F69" s="79">
        <v>16</v>
      </c>
      <c r="G69" s="77"/>
      <c r="H69" s="77"/>
      <c r="I69" s="78"/>
      <c r="J69" s="79">
        <v>1</v>
      </c>
      <c r="K69" s="77"/>
      <c r="L69" s="77"/>
      <c r="M69" s="78"/>
      <c r="N69" s="86"/>
      <c r="O69" s="88"/>
    </row>
    <row r="70" spans="2:15" ht="15.75" thickBot="1" x14ac:dyDescent="0.3">
      <c r="C70" s="74"/>
      <c r="D70" s="75">
        <f>E66*$M$54+D66*$L$54</f>
        <v>2</v>
      </c>
      <c r="E70" s="76"/>
      <c r="F70" s="69">
        <f>I66*$M$54+H66*$L$54+G66*$K$54+F66*$J$54</f>
        <v>1</v>
      </c>
      <c r="G70" s="70"/>
      <c r="H70" s="70"/>
      <c r="I70" s="71"/>
      <c r="J70" s="69">
        <f>M66*$M$54+L66*$L$54+K66*$K$54+J66*$J$54</f>
        <v>2</v>
      </c>
      <c r="K70" s="70"/>
      <c r="L70" s="70"/>
      <c r="M70" s="71"/>
      <c r="N70" s="45" t="str">
        <f>CONCATENATE(    IF(D70&gt;0,CONCATENATE(D70,"*",D69,IF(SUM(F70:J70)&gt;0," + ",)),),    IF(F70&gt;0,CONCATENATE(F70,"*",F69,IF(SUM(J70:J70)&gt;0," + ",)),),    IF(J70&gt;0,CONCATENATE(J70,"*",J69),)    )</f>
        <v>2*256 + 1*16 + 2*1</v>
      </c>
      <c r="O70" s="49" t="str">
        <f>CONCATENATE(    IF(D70&gt;0,DEC2HEX(D70),),    IF(OR(F70&gt;0,D70&gt;0),DEC2HEX(F70),),     IF(OR(J70&gt;0,D70&gt;0,F70&gt;0),DEC2HEX(J70),)   )</f>
        <v>212</v>
      </c>
    </row>
    <row r="71" spans="2:15" ht="16.5" thickTop="1" thickBot="1" x14ac:dyDescent="0.3">
      <c r="C71" s="66"/>
    </row>
    <row r="72" spans="2:15" ht="15.75" customHeight="1" thickTop="1" x14ac:dyDescent="0.25">
      <c r="B72" s="95" t="s">
        <v>35</v>
      </c>
      <c r="C72" s="146" t="s">
        <v>14</v>
      </c>
      <c r="D72" s="153" t="s">
        <v>3</v>
      </c>
      <c r="E72" s="150" t="s">
        <v>2</v>
      </c>
      <c r="F72" s="150" t="s">
        <v>0</v>
      </c>
      <c r="G72" s="150" t="s">
        <v>1</v>
      </c>
      <c r="H72" s="150" t="s">
        <v>6</v>
      </c>
      <c r="I72" s="150" t="s">
        <v>7</v>
      </c>
      <c r="J72" s="150" t="s">
        <v>8</v>
      </c>
      <c r="K72" s="150" t="s">
        <v>9</v>
      </c>
      <c r="L72" s="150" t="s">
        <v>5</v>
      </c>
      <c r="M72" s="154" t="s">
        <v>4</v>
      </c>
      <c r="N72" s="172" t="s">
        <v>41</v>
      </c>
      <c r="O72" s="173"/>
    </row>
    <row r="73" spans="2:15" ht="15.75" customHeight="1" thickBot="1" x14ac:dyDescent="0.3">
      <c r="B73" s="145"/>
      <c r="C73" s="158"/>
      <c r="D73" s="155">
        <f>E73*2</f>
        <v>512</v>
      </c>
      <c r="E73" s="152">
        <f t="shared" ref="E73" si="55">F73*2</f>
        <v>256</v>
      </c>
      <c r="F73" s="152">
        <f t="shared" ref="F73" si="56">G73*2</f>
        <v>128</v>
      </c>
      <c r="G73" s="152">
        <f t="shared" ref="G73" si="57">H73*2</f>
        <v>64</v>
      </c>
      <c r="H73" s="152">
        <f t="shared" ref="H73" si="58">I73*2</f>
        <v>32</v>
      </c>
      <c r="I73" s="152">
        <f t="shared" ref="I73" si="59">J73*2</f>
        <v>16</v>
      </c>
      <c r="J73" s="152">
        <f t="shared" ref="J73" si="60">K73*2</f>
        <v>8</v>
      </c>
      <c r="K73" s="152">
        <f t="shared" ref="K73" si="61">L73*2</f>
        <v>4</v>
      </c>
      <c r="L73" s="152">
        <f>M73*2</f>
        <v>2</v>
      </c>
      <c r="M73" s="156">
        <v>1</v>
      </c>
      <c r="N73" s="174"/>
      <c r="O73" s="175"/>
    </row>
    <row r="74" spans="2:15" ht="15.75" thickBot="1" x14ac:dyDescent="0.3">
      <c r="B74" s="157" t="s">
        <v>19</v>
      </c>
      <c r="C74" s="159" t="s">
        <v>40</v>
      </c>
      <c r="D74" s="178" t="str">
        <f>IF(LEN(C74)&gt;9,  MID(C74,LEN(C74)-9,1),"")</f>
        <v/>
      </c>
      <c r="E74" s="179" t="str">
        <f>IF(LEN(C74)&gt;8,  MID(C74,LEN(C74)-8,1),"")</f>
        <v/>
      </c>
      <c r="F74" s="179" t="str">
        <f>IF(LEN(C74)&gt;7,  MID(C74,LEN(C74)-7,1),"")</f>
        <v/>
      </c>
      <c r="G74" s="179" t="str">
        <f>IF(LEN(C74)&gt;6,  MID(C74,LEN(C74)-6,1),"")</f>
        <v/>
      </c>
      <c r="H74" s="179" t="str">
        <f>IF(LEN(C74)&gt;5,  MID(C74,LEN(C74)-5,1),"")</f>
        <v/>
      </c>
      <c r="I74" s="179" t="str">
        <f>IF(LEN(C74)&gt;4,  MID(C74,LEN(C74)-4,1),"")</f>
        <v>T</v>
      </c>
      <c r="J74" s="179" t="str">
        <f>IF(LEN(C74)&gt;3,  MID(C74,LEN(C74)-3,1),"")</f>
        <v>e</v>
      </c>
      <c r="K74" s="179" t="str">
        <f>IF(LEN(C74)&gt;2,  MID(C74,LEN(C74)-2,1),"")</f>
        <v>s</v>
      </c>
      <c r="L74" s="179" t="str">
        <f>IF(LEN(C74)&gt;1,  MID(C74,LEN(C74)-1,1),"")</f>
        <v>t</v>
      </c>
      <c r="M74" s="180" t="str">
        <f>IF(LEN(C74)&gt;0,  MID(C74,LEN(C74)-0,1),"")</f>
        <v>e</v>
      </c>
      <c r="N74" s="176" t="str">
        <f>CONCATENATE(D74,E74,F74,G74,H74,I74,J74,K74,L74,M74)</f>
        <v>Teste</v>
      </c>
      <c r="O74" s="177"/>
    </row>
    <row r="75" spans="2:15" ht="15.75" customHeight="1" thickTop="1" x14ac:dyDescent="0.25">
      <c r="B75" s="72" t="s">
        <v>16</v>
      </c>
      <c r="C75" s="189" t="s">
        <v>36</v>
      </c>
      <c r="D75" s="141" t="str">
        <f>IF(NOT(D76=""),DEC2HEX(D76),"")</f>
        <v/>
      </c>
      <c r="E75" s="11" t="str">
        <f t="shared" ref="E75:K75" si="62">IF(NOT(E76=""),DEC2HEX(E76),"")</f>
        <v/>
      </c>
      <c r="F75" s="11" t="str">
        <f t="shared" si="62"/>
        <v/>
      </c>
      <c r="G75" s="11" t="str">
        <f t="shared" si="62"/>
        <v/>
      </c>
      <c r="H75" s="11" t="str">
        <f t="shared" si="62"/>
        <v/>
      </c>
      <c r="I75" s="11" t="str">
        <f t="shared" si="62"/>
        <v>54</v>
      </c>
      <c r="J75" s="11" t="str">
        <f t="shared" si="62"/>
        <v>65</v>
      </c>
      <c r="K75" s="11" t="str">
        <f t="shared" si="62"/>
        <v>73</v>
      </c>
      <c r="L75" s="11" t="str">
        <f>IF(NOT(L76=""),DEC2HEX(L76),"")</f>
        <v>74</v>
      </c>
      <c r="M75" s="135" t="str">
        <f>IF(NOT(M76=""),DEC2HEX(M76),"")</f>
        <v>65</v>
      </c>
      <c r="N75" s="191" t="str">
        <f>CONCATENATE(D75," ",E75," ",F75," ",G75," ",H75," ",I75," ",J75," ",K75," ",L75," ",M75)</f>
        <v xml:space="preserve">     54 65 73 74 65</v>
      </c>
      <c r="O75" s="181"/>
    </row>
    <row r="76" spans="2:15" x14ac:dyDescent="0.25">
      <c r="B76" s="73"/>
      <c r="C76" s="144" t="s">
        <v>37</v>
      </c>
      <c r="D76" s="142" t="str">
        <f>IF(NOT(D74=""),CODE(D74),"")</f>
        <v/>
      </c>
      <c r="E76" s="7" t="str">
        <f t="shared" ref="E76:K76" si="63">IF(NOT(E74=""),CODE(E74),"")</f>
        <v/>
      </c>
      <c r="F76" s="7" t="str">
        <f t="shared" si="63"/>
        <v/>
      </c>
      <c r="G76" s="7" t="str">
        <f t="shared" si="63"/>
        <v/>
      </c>
      <c r="H76" s="7" t="str">
        <f t="shared" si="63"/>
        <v/>
      </c>
      <c r="I76" s="7">
        <f t="shared" si="63"/>
        <v>84</v>
      </c>
      <c r="J76" s="7">
        <f t="shared" si="63"/>
        <v>101</v>
      </c>
      <c r="K76" s="7">
        <f t="shared" si="63"/>
        <v>115</v>
      </c>
      <c r="L76" s="7">
        <f>IF(NOT(L74=""),CODE(L74),"")</f>
        <v>116</v>
      </c>
      <c r="M76" s="13">
        <f>IF(NOT(M74=""),CODE(M74),"")</f>
        <v>101</v>
      </c>
      <c r="N76" s="192" t="str">
        <f t="shared" ref="N76:N78" si="64">CONCATENATE(D76," ",E76," ",F76," ",G76," ",H76," ",I76," ",J76," ",K76," ",L76," ",M76)</f>
        <v xml:space="preserve">     84 101 115 116 101</v>
      </c>
      <c r="O76" s="185"/>
    </row>
    <row r="77" spans="2:15" x14ac:dyDescent="0.25">
      <c r="B77" s="73"/>
      <c r="C77" s="144" t="s">
        <v>38</v>
      </c>
      <c r="D77" s="142" t="str">
        <f>IF(NOT(D76=""),DEC2OCT(D76),"")</f>
        <v/>
      </c>
      <c r="E77" s="7" t="str">
        <f t="shared" ref="E77:K77" si="65">IF(NOT(E76=""),DEC2OCT(E76),"")</f>
        <v/>
      </c>
      <c r="F77" s="7" t="str">
        <f t="shared" si="65"/>
        <v/>
      </c>
      <c r="G77" s="7" t="str">
        <f t="shared" si="65"/>
        <v/>
      </c>
      <c r="H77" s="7" t="str">
        <f t="shared" si="65"/>
        <v/>
      </c>
      <c r="I77" s="7" t="str">
        <f t="shared" si="65"/>
        <v>124</v>
      </c>
      <c r="J77" s="7" t="str">
        <f t="shared" si="65"/>
        <v>145</v>
      </c>
      <c r="K77" s="7" t="str">
        <f t="shared" si="65"/>
        <v>163</v>
      </c>
      <c r="L77" s="7" t="str">
        <f>IF(NOT(L76=""),DEC2OCT(L76),"")</f>
        <v>164</v>
      </c>
      <c r="M77" s="13" t="str">
        <f>IF(NOT(M76=""),DEC2OCT(M76),"")</f>
        <v>145</v>
      </c>
      <c r="N77" s="192" t="str">
        <f t="shared" si="64"/>
        <v xml:space="preserve">     124 145 163 164 145</v>
      </c>
      <c r="O77" s="185"/>
    </row>
    <row r="78" spans="2:15" x14ac:dyDescent="0.25">
      <c r="B78" s="73"/>
      <c r="C78" s="190" t="s">
        <v>39</v>
      </c>
      <c r="D78" s="187" t="str">
        <f>IF(NOT(D76=""),DEC2BIN(D76),"")</f>
        <v/>
      </c>
      <c r="E78" s="186" t="str">
        <f t="shared" ref="E78:K78" si="66">IF(NOT(E76=""),DEC2BIN(E76),"")</f>
        <v/>
      </c>
      <c r="F78" s="186" t="str">
        <f t="shared" si="66"/>
        <v/>
      </c>
      <c r="G78" s="186" t="str">
        <f t="shared" si="66"/>
        <v/>
      </c>
      <c r="H78" s="186" t="str">
        <f t="shared" si="66"/>
        <v/>
      </c>
      <c r="I78" s="186" t="str">
        <f t="shared" si="66"/>
        <v>1010100</v>
      </c>
      <c r="J78" s="186" t="str">
        <f t="shared" si="66"/>
        <v>1100101</v>
      </c>
      <c r="K78" s="186" t="str">
        <f t="shared" si="66"/>
        <v>1110011</v>
      </c>
      <c r="L78" s="186" t="str">
        <f>IF(NOT(L76=""),DEC2BIN(L76),"")</f>
        <v>1110100</v>
      </c>
      <c r="M78" s="193" t="str">
        <f>IF(NOT(M76=""),DEC2BIN(M76),"")</f>
        <v>1100101</v>
      </c>
      <c r="N78" s="194" t="str">
        <f t="shared" si="64"/>
        <v xml:space="preserve">     1010100 1100101 1110011 1110100 1100101</v>
      </c>
      <c r="O78" s="195"/>
    </row>
    <row r="79" spans="2:15" ht="15.75" thickBot="1" x14ac:dyDescent="0.3">
      <c r="B79" s="74"/>
      <c r="C79" s="184"/>
      <c r="D79" s="188"/>
      <c r="E79" s="183"/>
      <c r="F79" s="183"/>
      <c r="G79" s="183"/>
      <c r="H79" s="183"/>
      <c r="I79" s="183"/>
      <c r="J79" s="183"/>
      <c r="K79" s="183"/>
      <c r="L79" s="183"/>
      <c r="M79" s="182"/>
      <c r="N79" s="196"/>
      <c r="O79" s="197"/>
    </row>
    <row r="80" spans="2:15" ht="15" customHeight="1" thickTop="1" x14ac:dyDescent="0.25">
      <c r="C80" s="6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9"/>
      <c r="O80" s="139"/>
    </row>
    <row r="81" spans="3:15" ht="15" customHeight="1" x14ac:dyDescent="0.25">
      <c r="C81" s="66"/>
      <c r="D81" s="136"/>
      <c r="E81" s="140"/>
      <c r="F81" s="140"/>
      <c r="G81" s="140"/>
      <c r="H81" s="140"/>
      <c r="I81" s="140"/>
      <c r="J81" s="140"/>
      <c r="K81" s="140"/>
      <c r="L81" s="140"/>
      <c r="M81" s="140"/>
      <c r="N81" s="139"/>
      <c r="O81" s="139"/>
    </row>
    <row r="82" spans="3:15" ht="15" customHeight="1" x14ac:dyDescent="0.25">
      <c r="C82" s="66"/>
      <c r="D82" s="136"/>
      <c r="E82" s="140"/>
      <c r="F82" s="140"/>
      <c r="G82" s="140"/>
      <c r="H82" s="140"/>
      <c r="I82" s="140"/>
      <c r="J82" s="140"/>
      <c r="K82" s="140"/>
      <c r="L82" s="140"/>
      <c r="M82" s="140"/>
      <c r="N82" s="139"/>
      <c r="O82" s="139"/>
    </row>
    <row r="83" spans="3:15" ht="15" customHeight="1" x14ac:dyDescent="0.25">
      <c r="C83" s="66"/>
      <c r="D83" s="136"/>
      <c r="E83" s="140"/>
      <c r="F83" s="140"/>
      <c r="G83" s="140"/>
      <c r="H83" s="140"/>
      <c r="I83" s="140"/>
      <c r="J83" s="140"/>
      <c r="K83" s="140"/>
      <c r="L83" s="140"/>
      <c r="M83" s="140"/>
      <c r="N83" s="139"/>
      <c r="O83" s="139"/>
    </row>
    <row r="84" spans="3:15" x14ac:dyDescent="0.25">
      <c r="C84" s="66"/>
      <c r="D84" s="137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</row>
    <row r="85" spans="3:15" ht="15" customHeight="1" x14ac:dyDescent="0.25">
      <c r="C85" s="6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9"/>
      <c r="O85" s="139"/>
    </row>
    <row r="86" spans="3:15" ht="15" customHeight="1" x14ac:dyDescent="0.25">
      <c r="C86" s="66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39"/>
      <c r="O86" s="139"/>
    </row>
    <row r="87" spans="3:15" ht="15" customHeight="1" x14ac:dyDescent="0.25">
      <c r="C87" s="66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39"/>
      <c r="O87" s="139"/>
    </row>
    <row r="88" spans="3:15" ht="15" customHeight="1" x14ac:dyDescent="0.25">
      <c r="C88" s="66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39"/>
      <c r="O88" s="139"/>
    </row>
    <row r="89" spans="3:15" x14ac:dyDescent="0.25">
      <c r="C89" s="66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137"/>
      <c r="O89" s="138"/>
    </row>
  </sheetData>
  <mergeCells count="144">
    <mergeCell ref="K78:K79"/>
    <mergeCell ref="J78:J79"/>
    <mergeCell ref="H78:H79"/>
    <mergeCell ref="F78:F79"/>
    <mergeCell ref="D78:D79"/>
    <mergeCell ref="C2:J2"/>
    <mergeCell ref="B75:B79"/>
    <mergeCell ref="N72:O73"/>
    <mergeCell ref="N74:O74"/>
    <mergeCell ref="N75:O75"/>
    <mergeCell ref="N76:O76"/>
    <mergeCell ref="N77:O77"/>
    <mergeCell ref="N78:O79"/>
    <mergeCell ref="M78:M79"/>
    <mergeCell ref="L78:L79"/>
    <mergeCell ref="C78:C79"/>
    <mergeCell ref="E78:E79"/>
    <mergeCell ref="G78:G79"/>
    <mergeCell ref="I78:I79"/>
    <mergeCell ref="B72:B73"/>
    <mergeCell ref="C72:C73"/>
    <mergeCell ref="C4:O4"/>
    <mergeCell ref="B5:B11"/>
    <mergeCell ref="B12:B15"/>
    <mergeCell ref="B18:B24"/>
    <mergeCell ref="B25:B28"/>
    <mergeCell ref="C17:O17"/>
    <mergeCell ref="N18:N19"/>
    <mergeCell ref="N5:N6"/>
    <mergeCell ref="O5:O6"/>
    <mergeCell ref="O18:O19"/>
    <mergeCell ref="C5:C6"/>
    <mergeCell ref="C18:C19"/>
    <mergeCell ref="D30:E30"/>
    <mergeCell ref="F30:G30"/>
    <mergeCell ref="D31:E31"/>
    <mergeCell ref="D32:E32"/>
    <mergeCell ref="D33:E33"/>
    <mergeCell ref="D34:E34"/>
    <mergeCell ref="D35:E35"/>
    <mergeCell ref="D36:E36"/>
    <mergeCell ref="D37:E37"/>
    <mergeCell ref="D42:E42"/>
    <mergeCell ref="D43:E43"/>
    <mergeCell ref="D44:E44"/>
    <mergeCell ref="D45:E45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D38:E38"/>
    <mergeCell ref="D39:E39"/>
    <mergeCell ref="D40:E40"/>
    <mergeCell ref="D41:E41"/>
    <mergeCell ref="H44:J44"/>
    <mergeCell ref="H45:J45"/>
    <mergeCell ref="H47:J47"/>
    <mergeCell ref="H48:J48"/>
    <mergeCell ref="H49:J49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H46:J46"/>
    <mergeCell ref="D46:E46"/>
    <mergeCell ref="D47:E47"/>
    <mergeCell ref="D48:E48"/>
    <mergeCell ref="D49:E49"/>
    <mergeCell ref="N53:N54"/>
    <mergeCell ref="O53:O54"/>
    <mergeCell ref="B53:B54"/>
    <mergeCell ref="L58:M58"/>
    <mergeCell ref="H50:J50"/>
    <mergeCell ref="H51:J51"/>
    <mergeCell ref="H30:J30"/>
    <mergeCell ref="B32:B51"/>
    <mergeCell ref="C53:C54"/>
    <mergeCell ref="D50:E50"/>
    <mergeCell ref="D51:E51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42:J42"/>
    <mergeCell ref="H43:J43"/>
    <mergeCell ref="N66:N69"/>
    <mergeCell ref="N61:N64"/>
    <mergeCell ref="N56:N59"/>
    <mergeCell ref="O66:O69"/>
    <mergeCell ref="O61:O64"/>
    <mergeCell ref="O56:O59"/>
    <mergeCell ref="E65:G65"/>
    <mergeCell ref="H65:J65"/>
    <mergeCell ref="K65:M65"/>
    <mergeCell ref="E64:G64"/>
    <mergeCell ref="H64:J64"/>
    <mergeCell ref="K64:M64"/>
    <mergeCell ref="E63:G63"/>
    <mergeCell ref="H63:J63"/>
    <mergeCell ref="K63:M63"/>
    <mergeCell ref="L60:M60"/>
    <mergeCell ref="F60:G60"/>
    <mergeCell ref="J60:K60"/>
    <mergeCell ref="D60:E60"/>
    <mergeCell ref="H60:I60"/>
    <mergeCell ref="L59:M59"/>
    <mergeCell ref="J58:K58"/>
    <mergeCell ref="J59:K59"/>
    <mergeCell ref="D58:E58"/>
    <mergeCell ref="J70:M70"/>
    <mergeCell ref="F70:I70"/>
    <mergeCell ref="C56:C70"/>
    <mergeCell ref="D70:E70"/>
    <mergeCell ref="D69:E69"/>
    <mergeCell ref="J69:M69"/>
    <mergeCell ref="F69:I69"/>
    <mergeCell ref="D68:E68"/>
    <mergeCell ref="J68:M68"/>
    <mergeCell ref="F68:I68"/>
    <mergeCell ref="H58:I58"/>
    <mergeCell ref="H59:I59"/>
    <mergeCell ref="F58:G58"/>
    <mergeCell ref="D59:E59"/>
    <mergeCell ref="F59:G59"/>
  </mergeCells>
  <phoneticPr fontId="1" type="noConversion"/>
  <pageMargins left="0.511811024" right="0.511811024" top="0.78740157499999996" bottom="0.78740157499999996" header="0.31496062000000002" footer="0.31496062000000002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Lommez</dc:creator>
  <cp:lastModifiedBy>Toni Lommez</cp:lastModifiedBy>
  <dcterms:created xsi:type="dcterms:W3CDTF">2022-08-03T19:08:35Z</dcterms:created>
  <dcterms:modified xsi:type="dcterms:W3CDTF">2022-08-05T13:15:15Z</dcterms:modified>
</cp:coreProperties>
</file>