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llo\Tool\CACER simulator - DEVELOPER\CACER_simulator\"/>
    </mc:Choice>
  </mc:AlternateContent>
  <xr:revisionPtr revIDLastSave="0" documentId="13_ncr:1_{871BB7B8-3BA0-4D49-8039-32B2CDC608EB}" xr6:coauthVersionLast="47" xr6:coauthVersionMax="47" xr10:uidLastSave="{00000000-0000-0000-0000-000000000000}"/>
  <bookViews>
    <workbookView xWindow="3252" yWindow="3252" windowWidth="17280" windowHeight="8880" activeTab="2" xr2:uid="{5737FCCB-D602-492E-A685-31017A5527F2}"/>
  </bookViews>
  <sheets>
    <sheet name="Description" sheetId="2" r:id="rId1"/>
    <sheet name="Summary" sheetId="3" r:id="rId2"/>
    <sheet name="Utenti" sheetId="1" r:id="rId3"/>
  </sheets>
  <definedNames>
    <definedName name="_xlnm._FilterDatabase" localSheetId="2" hidden="1">Utenti!$A$1:$AM$65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4" i="3" l="1"/>
  <c r="I54" i="3"/>
  <c r="J54" i="3"/>
  <c r="AJ21" i="1"/>
  <c r="AC61" i="1"/>
  <c r="H61" i="1"/>
  <c r="G61" i="1"/>
  <c r="AC64" i="1"/>
  <c r="H64" i="1"/>
  <c r="G64" i="1"/>
  <c r="AC62" i="1"/>
  <c r="H62" i="1"/>
  <c r="G62" i="1"/>
  <c r="AC60" i="1"/>
  <c r="H60" i="1"/>
  <c r="G60" i="1"/>
  <c r="AC65" i="1"/>
  <c r="H65" i="1"/>
  <c r="G65" i="1"/>
  <c r="AC63" i="1"/>
  <c r="H63" i="1"/>
  <c r="G63" i="1"/>
  <c r="AI56" i="1"/>
  <c r="AJ56" i="1" s="1"/>
  <c r="AC56" i="1"/>
  <c r="AA56" i="1"/>
  <c r="H56" i="1"/>
  <c r="G56" i="1"/>
  <c r="F60" i="1" l="1" a="1"/>
  <c r="F60" i="1" s="1"/>
  <c r="Y61" i="1"/>
  <c r="F61" i="1" a="1"/>
  <c r="F61" i="1" s="1"/>
  <c r="Y64" i="1"/>
  <c r="F64" i="1" a="1"/>
  <c r="F64" i="1" s="1"/>
  <c r="Y60" i="1"/>
  <c r="Y62" i="1"/>
  <c r="F62" i="1" a="1"/>
  <c r="F62" i="1" s="1"/>
  <c r="Y63" i="1"/>
  <c r="Y65" i="1"/>
  <c r="F65" i="1" a="1"/>
  <c r="F65" i="1" s="1"/>
  <c r="F63" i="1" a="1"/>
  <c r="F63" i="1" s="1"/>
  <c r="Y56" i="1"/>
  <c r="F56" i="1" a="1"/>
  <c r="F56" i="1" s="1"/>
  <c r="AC10" i="1"/>
  <c r="H10" i="1"/>
  <c r="G10" i="1"/>
  <c r="C10" i="1"/>
  <c r="AC9" i="1"/>
  <c r="H9" i="1"/>
  <c r="G9" i="1"/>
  <c r="C9" i="1"/>
  <c r="AC12" i="1"/>
  <c r="H12" i="1"/>
  <c r="G12" i="1"/>
  <c r="C12" i="1"/>
  <c r="AC11" i="1"/>
  <c r="H11" i="1"/>
  <c r="G11" i="1"/>
  <c r="C11" i="1"/>
  <c r="AC14" i="1"/>
  <c r="H14" i="1"/>
  <c r="G14" i="1"/>
  <c r="C14" i="1"/>
  <c r="AC13" i="1"/>
  <c r="H13" i="1"/>
  <c r="G13" i="1"/>
  <c r="C13" i="1"/>
  <c r="C2" i="1"/>
  <c r="AC6" i="1"/>
  <c r="H6" i="1"/>
  <c r="G6" i="1"/>
  <c r="C6" i="1"/>
  <c r="AC5" i="1"/>
  <c r="H5" i="1"/>
  <c r="G5" i="1"/>
  <c r="C5" i="1"/>
  <c r="AC8" i="1"/>
  <c r="H8" i="1"/>
  <c r="G8" i="1"/>
  <c r="C8" i="1"/>
  <c r="AC7" i="1"/>
  <c r="H7" i="1"/>
  <c r="G7" i="1"/>
  <c r="C7" i="1"/>
  <c r="AC2" i="1"/>
  <c r="H2" i="1"/>
  <c r="G2" i="1"/>
  <c r="AC16" i="1"/>
  <c r="H16" i="1"/>
  <c r="G16" i="1"/>
  <c r="C16" i="1"/>
  <c r="AC15" i="1"/>
  <c r="H15" i="1"/>
  <c r="G15" i="1"/>
  <c r="C15" i="1"/>
  <c r="A2" i="1" a="1"/>
  <c r="F10" i="1" l="1" a="1"/>
  <c r="F10" i="1" s="1"/>
  <c r="F9" i="1" a="1"/>
  <c r="F9" i="1" s="1"/>
  <c r="F7" i="1" a="1"/>
  <c r="F7" i="1" s="1"/>
  <c r="Y10" i="1"/>
  <c r="F14" i="1" a="1"/>
  <c r="F14" i="1" s="1"/>
  <c r="F12" i="1" a="1"/>
  <c r="F12" i="1" s="1"/>
  <c r="Y9" i="1"/>
  <c r="Y11" i="1"/>
  <c r="F13" i="1" a="1"/>
  <c r="F13" i="1" s="1"/>
  <c r="F11" i="1" a="1"/>
  <c r="F11" i="1" s="1"/>
  <c r="Y12" i="1"/>
  <c r="Y13" i="1"/>
  <c r="F2" i="1" a="1"/>
  <c r="F2" i="1" s="1"/>
  <c r="Y14" i="1"/>
  <c r="Y8" i="1"/>
  <c r="Y6" i="1"/>
  <c r="F6" i="1" a="1"/>
  <c r="F6" i="1" s="1"/>
  <c r="F5" i="1" a="1"/>
  <c r="F5" i="1" s="1"/>
  <c r="F8" i="1" a="1"/>
  <c r="F8" i="1" s="1"/>
  <c r="Y5" i="1"/>
  <c r="Y7" i="1"/>
  <c r="Y16" i="1"/>
  <c r="Y2" i="1"/>
  <c r="A2" i="1"/>
  <c r="Y15" i="1"/>
  <c r="F16" i="1" a="1"/>
  <c r="F16" i="1" s="1"/>
  <c r="F15" i="1" a="1"/>
  <c r="F15" i="1" s="1"/>
  <c r="C4" i="1" l="1"/>
  <c r="AC4" i="1"/>
  <c r="H4" i="1"/>
  <c r="G4" i="1"/>
  <c r="C3" i="1"/>
  <c r="AJ17" i="1"/>
  <c r="AC17" i="1"/>
  <c r="H17" i="1"/>
  <c r="G17" i="1"/>
  <c r="C17" i="1"/>
  <c r="Y17" i="1" l="1"/>
  <c r="F4" i="1" a="1"/>
  <c r="F4" i="1" s="1"/>
  <c r="Y4" i="1"/>
  <c r="F17" i="1" a="1"/>
  <c r="F17" i="1" s="1"/>
  <c r="C38" i="1" l="1"/>
  <c r="AJ38" i="1"/>
  <c r="AC38" i="1"/>
  <c r="AA38" i="1"/>
  <c r="H38" i="1"/>
  <c r="G38" i="1"/>
  <c r="AC59" i="1"/>
  <c r="H59" i="1"/>
  <c r="G59" i="1"/>
  <c r="AJ29" i="1"/>
  <c r="AC29" i="1"/>
  <c r="H29" i="1"/>
  <c r="G29" i="1"/>
  <c r="C29" i="1"/>
  <c r="AJ27" i="1"/>
  <c r="AC27" i="1"/>
  <c r="H27" i="1"/>
  <c r="G27" i="1"/>
  <c r="C27" i="1"/>
  <c r="AJ28" i="1"/>
  <c r="AC28" i="1"/>
  <c r="H28" i="1"/>
  <c r="G28" i="1"/>
  <c r="C28" i="1"/>
  <c r="AJ44" i="1"/>
  <c r="AC44" i="1"/>
  <c r="AA44" i="1"/>
  <c r="H44" i="1"/>
  <c r="G44" i="1"/>
  <c r="C44" i="1"/>
  <c r="AJ43" i="1"/>
  <c r="AC43" i="1"/>
  <c r="AA43" i="1"/>
  <c r="H43" i="1"/>
  <c r="G43" i="1"/>
  <c r="C43" i="1"/>
  <c r="AJ41" i="1"/>
  <c r="AC41" i="1"/>
  <c r="AA41" i="1"/>
  <c r="H41" i="1"/>
  <c r="G41" i="1"/>
  <c r="C41" i="1"/>
  <c r="AJ40" i="1"/>
  <c r="AC40" i="1"/>
  <c r="AA40" i="1"/>
  <c r="H40" i="1"/>
  <c r="G40" i="1"/>
  <c r="C40" i="1"/>
  <c r="AJ26" i="1"/>
  <c r="AC26" i="1"/>
  <c r="H26" i="1"/>
  <c r="G26" i="1"/>
  <c r="C26" i="1"/>
  <c r="AJ23" i="1"/>
  <c r="AC23" i="1"/>
  <c r="H23" i="1"/>
  <c r="G23" i="1"/>
  <c r="C23" i="1"/>
  <c r="AC21" i="1"/>
  <c r="H21" i="1"/>
  <c r="G21" i="1"/>
  <c r="C21" i="1"/>
  <c r="AC18" i="1"/>
  <c r="AC19" i="1"/>
  <c r="AC20" i="1"/>
  <c r="AC22" i="1"/>
  <c r="AC24" i="1"/>
  <c r="AC25" i="1"/>
  <c r="AC30" i="1"/>
  <c r="AC31" i="1"/>
  <c r="AC32" i="1"/>
  <c r="AC33" i="1"/>
  <c r="AC34" i="1"/>
  <c r="AC35" i="1"/>
  <c r="AC36" i="1"/>
  <c r="AC37" i="1"/>
  <c r="AC39" i="1"/>
  <c r="AC42" i="1"/>
  <c r="AC45" i="1"/>
  <c r="AC46" i="1"/>
  <c r="AC47" i="1"/>
  <c r="AC48" i="1"/>
  <c r="AC49" i="1"/>
  <c r="AC50" i="1"/>
  <c r="AC51" i="1"/>
  <c r="AC52" i="1"/>
  <c r="AC53" i="1"/>
  <c r="AC54" i="1"/>
  <c r="AC55" i="1"/>
  <c r="AC57" i="1"/>
  <c r="AC58" i="1"/>
  <c r="AC3" i="1"/>
  <c r="F38" i="1" l="1" a="1"/>
  <c r="F38" i="1" s="1"/>
  <c r="Y38" i="1"/>
  <c r="Y59" i="1"/>
  <c r="Y29" i="1"/>
  <c r="F59" i="1" a="1"/>
  <c r="F59" i="1" s="1"/>
  <c r="F29" i="1" a="1"/>
  <c r="F29" i="1" s="1"/>
  <c r="F41" i="1" a="1"/>
  <c r="F41" i="1" s="1"/>
  <c r="Y27" i="1"/>
  <c r="F44" i="1" a="1"/>
  <c r="F44" i="1" s="1"/>
  <c r="F27" i="1" a="1"/>
  <c r="F27" i="1" s="1"/>
  <c r="Y28" i="1"/>
  <c r="Y44" i="1"/>
  <c r="F28" i="1" a="1"/>
  <c r="F28" i="1" s="1"/>
  <c r="Y43" i="1"/>
  <c r="F43" i="1" a="1"/>
  <c r="F43" i="1" s="1"/>
  <c r="F40" i="1" a="1"/>
  <c r="F40" i="1" s="1"/>
  <c r="Y41" i="1"/>
  <c r="F26" i="1" a="1"/>
  <c r="F26" i="1" s="1"/>
  <c r="Y40" i="1"/>
  <c r="Y26" i="1"/>
  <c r="Y23" i="1"/>
  <c r="F23" i="1" a="1"/>
  <c r="F23" i="1" s="1"/>
  <c r="F21" i="1" a="1"/>
  <c r="F21" i="1" s="1"/>
  <c r="Y21" i="1"/>
  <c r="AJ24" i="1"/>
  <c r="H24" i="1"/>
  <c r="G24" i="1"/>
  <c r="C24" i="1"/>
  <c r="AJ35" i="1"/>
  <c r="H35" i="1"/>
  <c r="G35" i="1"/>
  <c r="H3" i="1"/>
  <c r="G3" i="1"/>
  <c r="AA39" i="1"/>
  <c r="AA42" i="1"/>
  <c r="C18" i="1"/>
  <c r="C46" i="1"/>
  <c r="C45" i="1"/>
  <c r="C42" i="1"/>
  <c r="C39" i="1"/>
  <c r="C34" i="1"/>
  <c r="C31" i="1"/>
  <c r="C25" i="1"/>
  <c r="C22" i="1"/>
  <c r="C19" i="1"/>
  <c r="P36" i="1"/>
  <c r="C36" i="1" s="1"/>
  <c r="AJ34" i="1"/>
  <c r="H34" i="1"/>
  <c r="G34" i="1"/>
  <c r="P32" i="1"/>
  <c r="H32" i="1" s="1"/>
  <c r="AJ31" i="1"/>
  <c r="H31" i="1"/>
  <c r="G31" i="1"/>
  <c r="AJ22" i="1"/>
  <c r="H22" i="1"/>
  <c r="G22" i="1"/>
  <c r="AJ18" i="1"/>
  <c r="H18" i="1"/>
  <c r="G18" i="1"/>
  <c r="AA46" i="1"/>
  <c r="AA45" i="1"/>
  <c r="AJ42" i="1"/>
  <c r="H42" i="1"/>
  <c r="G42" i="1"/>
  <c r="AJ39" i="1"/>
  <c r="H39" i="1"/>
  <c r="G39" i="1"/>
  <c r="AJ45" i="1"/>
  <c r="H45" i="1"/>
  <c r="G45" i="1"/>
  <c r="AJ46" i="1"/>
  <c r="H46" i="1"/>
  <c r="G46" i="1"/>
  <c r="AJ36" i="1"/>
  <c r="G36" i="1"/>
  <c r="H37" i="1"/>
  <c r="G37" i="1"/>
  <c r="AJ32" i="1"/>
  <c r="G32" i="1"/>
  <c r="H33" i="1"/>
  <c r="G33" i="1"/>
  <c r="A3" i="1" a="1"/>
  <c r="Y3" i="1" l="1"/>
  <c r="F34" i="1" a="1"/>
  <c r="F34" i="1" s="1"/>
  <c r="Y24" i="1"/>
  <c r="F22" i="1" a="1"/>
  <c r="F22" i="1" s="1"/>
  <c r="F24" i="1" a="1"/>
  <c r="F24" i="1" s="1"/>
  <c r="Y35" i="1"/>
  <c r="F35" i="1" a="1"/>
  <c r="F35" i="1" s="1"/>
  <c r="C35" i="1"/>
  <c r="Y34" i="1"/>
  <c r="H36" i="1"/>
  <c r="Y36" i="1" s="1"/>
  <c r="F3" i="1" a="1"/>
  <c r="F3" i="1" s="1"/>
  <c r="A3" i="1"/>
  <c r="F31" i="1" a="1"/>
  <c r="F31" i="1" s="1"/>
  <c r="C32" i="1"/>
  <c r="Y31" i="1"/>
  <c r="Y22" i="1"/>
  <c r="Y18" i="1"/>
  <c r="F18" i="1" a="1"/>
  <c r="F18" i="1" s="1"/>
  <c r="F39" i="1" a="1"/>
  <c r="F39" i="1" s="1"/>
  <c r="Y42" i="1"/>
  <c r="Y39" i="1"/>
  <c r="Y45" i="1"/>
  <c r="F42" i="1" a="1"/>
  <c r="F42" i="1" s="1"/>
  <c r="F45" i="1" a="1"/>
  <c r="F45" i="1" s="1"/>
  <c r="Y37" i="1"/>
  <c r="Y46" i="1"/>
  <c r="Y33" i="1"/>
  <c r="F32" i="1" a="1"/>
  <c r="F32" i="1" s="1"/>
  <c r="F46" i="1" a="1"/>
  <c r="F46" i="1" s="1"/>
  <c r="F37" i="1" a="1"/>
  <c r="F37" i="1" s="1"/>
  <c r="F33" i="1" a="1"/>
  <c r="F33" i="1" s="1"/>
  <c r="Y32" i="1"/>
  <c r="F36" i="1" l="1" a="1"/>
  <c r="F36" i="1" s="1"/>
  <c r="AJ25" i="1"/>
  <c r="H25" i="1"/>
  <c r="G25" i="1"/>
  <c r="H30" i="1"/>
  <c r="G30" i="1"/>
  <c r="H20" i="1"/>
  <c r="G20" i="1"/>
  <c r="AI48" i="1"/>
  <c r="AJ48" i="1" s="1"/>
  <c r="H48" i="1"/>
  <c r="G48" i="1"/>
  <c r="C48" i="1"/>
  <c r="A4" i="1" a="1"/>
  <c r="A4" i="1" l="1"/>
  <c r="Y30" i="1"/>
  <c r="F30" i="1" a="1"/>
  <c r="F30" i="1" s="1"/>
  <c r="F25" i="1" a="1"/>
  <c r="F25" i="1" s="1"/>
  <c r="F48" i="1" a="1"/>
  <c r="F48" i="1" s="1"/>
  <c r="Y25" i="1"/>
  <c r="Y20" i="1"/>
  <c r="Y48" i="1"/>
  <c r="F20" i="1" a="1"/>
  <c r="F20" i="1" s="1"/>
  <c r="AI49" i="1" l="1"/>
  <c r="AJ49" i="1" s="1"/>
  <c r="AI50" i="1"/>
  <c r="AJ50" i="1" s="1"/>
  <c r="AI51" i="1"/>
  <c r="AJ51" i="1" s="1"/>
  <c r="AI52" i="1"/>
  <c r="AJ52" i="1" s="1"/>
  <c r="AI53" i="1"/>
  <c r="AJ53" i="1" s="1"/>
  <c r="AI57" i="1"/>
  <c r="AJ57" i="1" s="1"/>
  <c r="AJ19" i="1"/>
  <c r="G53" i="1" l="1"/>
  <c r="AA55" i="1"/>
  <c r="AA57" i="1"/>
  <c r="AA58" i="1"/>
  <c r="AA54" i="1"/>
  <c r="A5" i="1" a="1"/>
  <c r="A5" i="1" l="1"/>
  <c r="C50" i="1"/>
  <c r="G19" i="1"/>
  <c r="H49" i="1"/>
  <c r="G49" i="1"/>
  <c r="A6" i="1" a="1"/>
  <c r="A6" i="1" l="1"/>
  <c r="Y49" i="1"/>
  <c r="C49" i="1"/>
  <c r="F49" i="1" a="1"/>
  <c r="F49" i="1" s="1"/>
  <c r="H57" i="1"/>
  <c r="G57" i="1"/>
  <c r="G51" i="1"/>
  <c r="H51" i="1"/>
  <c r="H50" i="1"/>
  <c r="G50" i="1"/>
  <c r="H52" i="1"/>
  <c r="G52" i="1"/>
  <c r="H53" i="1"/>
  <c r="Y53" i="1" s="1"/>
  <c r="H47" i="1"/>
  <c r="G47" i="1"/>
  <c r="H58" i="1"/>
  <c r="G58" i="1"/>
  <c r="H55" i="1"/>
  <c r="G55" i="1"/>
  <c r="G54" i="1"/>
  <c r="H54" i="1"/>
  <c r="C19" i="3"/>
  <c r="D19" i="3"/>
  <c r="E19" i="3"/>
  <c r="B19" i="3"/>
  <c r="A7" i="1" a="1"/>
  <c r="A7" i="1" l="1"/>
  <c r="Y47" i="1"/>
  <c r="Y58" i="1"/>
  <c r="Y51" i="1"/>
  <c r="Y50" i="1"/>
  <c r="Y57" i="1"/>
  <c r="Y54" i="1"/>
  <c r="Y55" i="1"/>
  <c r="Y52" i="1"/>
  <c r="F57" i="1" a="1"/>
  <c r="F57" i="1" s="1"/>
  <c r="F50" i="1" a="1"/>
  <c r="F50" i="1" s="1"/>
  <c r="F51" i="1" a="1"/>
  <c r="F51" i="1" s="1"/>
  <c r="F53" i="1" a="1"/>
  <c r="F53" i="1" s="1"/>
  <c r="F52" i="1" a="1"/>
  <c r="F52" i="1" s="1"/>
  <c r="F47" i="1" a="1"/>
  <c r="F47" i="1" s="1"/>
  <c r="F58" i="1" a="1"/>
  <c r="F58" i="1" s="1"/>
  <c r="F55" i="1" a="1"/>
  <c r="F55" i="1" s="1"/>
  <c r="F54" i="1" a="1"/>
  <c r="F54" i="1" s="1"/>
  <c r="A8" i="1" a="1"/>
  <c r="A8" i="1" l="1"/>
  <c r="H19" i="1"/>
  <c r="Y19" i="1" s="1"/>
  <c r="A9" i="1" a="1"/>
  <c r="A9" i="1" l="1"/>
  <c r="F19" i="1" a="1"/>
  <c r="F19" i="1" s="1"/>
  <c r="B2" i="3" s="1"/>
  <c r="A10" i="1" a="1"/>
  <c r="A10" i="1" l="1"/>
  <c r="G3" i="3" a="1"/>
  <c r="A11" i="1" a="1"/>
  <c r="A11" i="1" l="1"/>
  <c r="J55" i="3"/>
  <c r="I55" i="3"/>
  <c r="H55" i="3"/>
  <c r="I53" i="3"/>
  <c r="J53" i="3"/>
  <c r="H53" i="3"/>
  <c r="I52" i="3"/>
  <c r="J52" i="3"/>
  <c r="H52" i="3"/>
  <c r="I51" i="3"/>
  <c r="J51" i="3"/>
  <c r="H51" i="3"/>
  <c r="H50" i="3"/>
  <c r="I50" i="3"/>
  <c r="J50" i="3"/>
  <c r="H49" i="3"/>
  <c r="I49" i="3"/>
  <c r="J49" i="3"/>
  <c r="I48" i="3"/>
  <c r="J48" i="3"/>
  <c r="H48" i="3"/>
  <c r="H47" i="3"/>
  <c r="J47" i="3"/>
  <c r="I47" i="3"/>
  <c r="J46" i="3"/>
  <c r="I46" i="3"/>
  <c r="H46" i="3"/>
  <c r="I45" i="3"/>
  <c r="H45" i="3"/>
  <c r="J45" i="3"/>
  <c r="I44" i="3"/>
  <c r="J44" i="3"/>
  <c r="H44" i="3"/>
  <c r="J43" i="3"/>
  <c r="I43" i="3"/>
  <c r="H43" i="3"/>
  <c r="J42" i="3"/>
  <c r="H42" i="3"/>
  <c r="I42" i="3"/>
  <c r="I41" i="3"/>
  <c r="J41" i="3"/>
  <c r="H41" i="3"/>
  <c r="J40" i="3"/>
  <c r="H40" i="3"/>
  <c r="I40" i="3"/>
  <c r="J39" i="3"/>
  <c r="I39" i="3"/>
  <c r="H39" i="3"/>
  <c r="H38" i="3"/>
  <c r="J38" i="3"/>
  <c r="I38" i="3"/>
  <c r="H37" i="3"/>
  <c r="I37" i="3"/>
  <c r="J37" i="3"/>
  <c r="J36" i="3"/>
  <c r="I36" i="3"/>
  <c r="H36" i="3"/>
  <c r="J35" i="3"/>
  <c r="H35" i="3"/>
  <c r="I35" i="3"/>
  <c r="J34" i="3"/>
  <c r="H34" i="3"/>
  <c r="I34" i="3"/>
  <c r="H33" i="3"/>
  <c r="I33" i="3"/>
  <c r="J33" i="3"/>
  <c r="I32" i="3"/>
  <c r="H32" i="3"/>
  <c r="J32" i="3"/>
  <c r="J31" i="3"/>
  <c r="I31" i="3"/>
  <c r="H31" i="3"/>
  <c r="J30" i="3"/>
  <c r="I30" i="3"/>
  <c r="H30" i="3"/>
  <c r="I29" i="3"/>
  <c r="H29" i="3"/>
  <c r="J29" i="3"/>
  <c r="J28" i="3"/>
  <c r="I28" i="3"/>
  <c r="H28" i="3"/>
  <c r="H27" i="3"/>
  <c r="J27" i="3"/>
  <c r="I27" i="3"/>
  <c r="I21" i="3"/>
  <c r="I22" i="3"/>
  <c r="H19" i="3"/>
  <c r="H18" i="3"/>
  <c r="I24" i="3"/>
  <c r="I14" i="3"/>
  <c r="I25" i="3"/>
  <c r="I19" i="3"/>
  <c r="H14" i="3"/>
  <c r="H23" i="3"/>
  <c r="H25" i="3"/>
  <c r="H15" i="3"/>
  <c r="J14" i="3"/>
  <c r="I15" i="3"/>
  <c r="I16" i="3"/>
  <c r="H13" i="3"/>
  <c r="I18" i="3"/>
  <c r="H26" i="3"/>
  <c r="J25" i="3"/>
  <c r="I23" i="3"/>
  <c r="J13" i="3"/>
  <c r="I10" i="3"/>
  <c r="H16" i="3"/>
  <c r="H21" i="3"/>
  <c r="H17" i="3"/>
  <c r="J15" i="3"/>
  <c r="I26" i="3"/>
  <c r="H11" i="3"/>
  <c r="I20" i="3"/>
  <c r="J12" i="3"/>
  <c r="H12" i="3"/>
  <c r="J19" i="3"/>
  <c r="J17" i="3"/>
  <c r="J23" i="3"/>
  <c r="J18" i="3"/>
  <c r="J20" i="3"/>
  <c r="H22" i="3"/>
  <c r="H20" i="3"/>
  <c r="J21" i="3"/>
  <c r="I11" i="3"/>
  <c r="J10" i="3"/>
  <c r="J22" i="3"/>
  <c r="I17" i="3"/>
  <c r="J16" i="3"/>
  <c r="H10" i="3"/>
  <c r="J26" i="3"/>
  <c r="I12" i="3"/>
  <c r="H24" i="3"/>
  <c r="J24" i="3"/>
  <c r="J11" i="3"/>
  <c r="I13" i="3"/>
  <c r="H9" i="3"/>
  <c r="I9" i="3"/>
  <c r="J9" i="3"/>
  <c r="H8" i="3"/>
  <c r="J4" i="3"/>
  <c r="I4" i="3"/>
  <c r="H7" i="3"/>
  <c r="J6" i="3"/>
  <c r="I8" i="3"/>
  <c r="J7" i="3"/>
  <c r="G3" i="3"/>
  <c r="I7" i="3"/>
  <c r="I5" i="3"/>
  <c r="J8" i="3"/>
  <c r="H5" i="3"/>
  <c r="I6" i="3"/>
  <c r="J5" i="3"/>
  <c r="H6" i="3"/>
  <c r="H4" i="3"/>
  <c r="D2" i="3"/>
  <c r="C2" i="3"/>
  <c r="A12" i="1" a="1"/>
  <c r="A12" i="1" l="1"/>
  <c r="E2" i="3"/>
  <c r="I3" i="3"/>
  <c r="I1" i="3" s="1"/>
  <c r="J3" i="3"/>
  <c r="J1" i="3" s="1"/>
  <c r="H3" i="3"/>
  <c r="H1" i="3" s="1"/>
  <c r="A13" i="1" a="1"/>
  <c r="A13" i="1" l="1"/>
  <c r="A14" i="1" a="1"/>
  <c r="A14" i="1" l="1"/>
  <c r="A15" i="1" a="1"/>
  <c r="A15" i="1" l="1"/>
  <c r="A16" i="1" a="1"/>
  <c r="A16" i="1" l="1"/>
  <c r="A17" i="1" a="1"/>
  <c r="A17" i="1" l="1"/>
  <c r="A18" i="1" a="1"/>
  <c r="A18" i="1" l="1"/>
  <c r="A19" i="1" a="1"/>
  <c r="A19" i="1" l="1"/>
  <c r="A20" i="1" a="1"/>
  <c r="A20" i="1" l="1"/>
  <c r="A21" i="1" a="1"/>
  <c r="A21" i="1" l="1"/>
  <c r="A22" i="1" a="1"/>
  <c r="A22" i="1" l="1"/>
  <c r="A23" i="1" a="1"/>
  <c r="A23" i="1" l="1"/>
  <c r="A24" i="1" a="1"/>
  <c r="A24" i="1" l="1"/>
  <c r="A25" i="1" a="1"/>
  <c r="A25" i="1" l="1"/>
  <c r="A26" i="1" a="1"/>
  <c r="A26" i="1" l="1"/>
  <c r="A27" i="1" a="1"/>
  <c r="A27" i="1" l="1"/>
  <c r="A28" i="1" a="1"/>
  <c r="A28" i="1" l="1"/>
  <c r="A29" i="1" a="1"/>
  <c r="A29" i="1" l="1"/>
  <c r="A30" i="1" a="1"/>
  <c r="A30" i="1" l="1"/>
  <c r="A31" i="1" a="1"/>
  <c r="A31" i="1" l="1"/>
  <c r="A32" i="1" a="1"/>
  <c r="A32" i="1" l="1"/>
  <c r="A33" i="1" a="1"/>
  <c r="A33" i="1" l="1"/>
  <c r="A34" i="1" a="1"/>
  <c r="A34" i="1" l="1"/>
  <c r="A35" i="1" a="1"/>
  <c r="A35" i="1" l="1"/>
  <c r="A36" i="1" a="1"/>
  <c r="A36" i="1" l="1"/>
  <c r="A37" i="1" a="1"/>
  <c r="A37" i="1" l="1"/>
  <c r="A38" i="1" a="1"/>
  <c r="A38" i="1" l="1"/>
  <c r="A39" i="1" a="1"/>
  <c r="A39" i="1" l="1"/>
  <c r="A40" i="1" a="1"/>
  <c r="A40" i="1" l="1"/>
  <c r="A41" i="1" a="1"/>
  <c r="A41" i="1" l="1"/>
  <c r="A42" i="1" a="1"/>
  <c r="A42" i="1" l="1"/>
  <c r="A43" i="1" a="1"/>
  <c r="A43" i="1" l="1"/>
  <c r="A44" i="1" a="1"/>
  <c r="A44" i="1" l="1"/>
  <c r="A45" i="1" a="1"/>
  <c r="A45" i="1" l="1"/>
  <c r="A46" i="1" a="1"/>
  <c r="A46" i="1" l="1"/>
  <c r="A47" i="1" a="1"/>
  <c r="A47" i="1" l="1"/>
  <c r="A48" i="1" a="1"/>
  <c r="A48" i="1" l="1"/>
  <c r="A49" i="1" a="1"/>
  <c r="A49" i="1" l="1"/>
  <c r="A50" i="1" a="1"/>
  <c r="A50" i="1" l="1"/>
  <c r="A51" i="1" a="1"/>
  <c r="A51" i="1" l="1"/>
  <c r="A52" i="1" a="1"/>
  <c r="A52" i="1" l="1"/>
  <c r="A53" i="1" a="1"/>
  <c r="A53" i="1" l="1"/>
  <c r="A54" i="1" a="1"/>
  <c r="A54" i="1" l="1"/>
  <c r="A55" i="1" a="1"/>
  <c r="A55" i="1" l="1"/>
  <c r="A56" i="1" a="1"/>
  <c r="A56" i="1" l="1"/>
  <c r="A57" i="1" a="1"/>
  <c r="A57" i="1" l="1"/>
  <c r="A58" i="1" a="1"/>
  <c r="A58" i="1" l="1"/>
  <c r="A59" i="1" a="1"/>
  <c r="A59" i="1" l="1"/>
  <c r="A60" i="1" a="1"/>
  <c r="A60" i="1" l="1"/>
  <c r="A61" i="1" a="1"/>
  <c r="A61" i="1" l="1"/>
  <c r="A62" i="1" a="1"/>
  <c r="A62" i="1" l="1"/>
  <c r="A63" i="1" a="1"/>
  <c r="A63" i="1" l="1"/>
  <c r="A64" i="1" a="1"/>
  <c r="A64" i="1" l="1"/>
  <c r="A65" i="1" a="1"/>
  <c r="A6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Aleotti Federico (RSE)</author>
    <author>tc={B8C28A67-A4F9-4B4F-BC15-B091B3484E7A}</author>
    <author>tc={A5F3336A-4780-49F9-B875-1892D205E932}</author>
  </authors>
  <commentList>
    <comment ref="N1" authorId="0" shapeId="0" xr:uid="{9C3BFD2D-5A93-49E2-8384-D2CC502904C4}">
      <text>
        <r>
          <rPr>
            <b/>
            <sz val="9"/>
            <color indexed="81"/>
            <rFont val="Tahoma"/>
            <family val="2"/>
          </rPr>
          <t>Aleotti Federico (RSE):</t>
        </r>
        <r>
          <rPr>
            <sz val="9"/>
            <color indexed="81"/>
            <rFont val="Tahoma"/>
            <family val="2"/>
          </rPr>
          <t xml:space="preserve">
indicare "arera" o il nome dei profili di riferimento, come da denominazione in file "load_profiles.xlsx"</t>
        </r>
      </text>
    </comment>
    <comment ref="Q1" authorId="1" shapeId="0" xr:uid="{B8C28A67-A4F9-4B4F-BC15-B091B3484E7A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Inclination of the module in degree</t>
      </text>
    </comment>
    <comment ref="R1" authorId="2" shapeId="0" xr:uid="{A5F3336A-4780-49F9-B875-1892D205E932}">
      <text>
        <t>[Threaded comment]
Your version of Excel allows you to read this threaded comment; however, any edits to it will get removed if the file is opened in a newer version of Excel. Learn more: https://go.microsoft.com/fwlink/?linkid=870924
Comment:
    Orientation of the modules in degree (180° is the south)
Reply:
    90° East, 270° West</t>
      </text>
    </comment>
    <comment ref="Y1" authorId="0" shapeId="0" xr:uid="{D516B1CB-A671-40F2-8B75-CC190DCA145F}">
      <text>
        <r>
          <rPr>
            <b/>
            <sz val="9"/>
            <color indexed="81"/>
            <rFont val="Tahoma"/>
            <family val="2"/>
          </rPr>
          <t>Aleotti Federico (RSE):</t>
        </r>
        <r>
          <rPr>
            <sz val="9"/>
            <color indexed="81"/>
            <rFont val="Tahoma"/>
            <family val="2"/>
          </rPr>
          <t xml:space="preserve">
check sul singolo user</t>
        </r>
      </text>
    </comment>
    <comment ref="AD1" authorId="0" shapeId="0" xr:uid="{9200B462-9305-4421-B79F-660EA40029D5}">
      <text>
        <r>
          <rPr>
            <b/>
            <sz val="9"/>
            <color indexed="81"/>
            <rFont val="Tahoma"/>
            <family val="2"/>
          </rPr>
          <t>Aleotti Federico (RSE):</t>
        </r>
        <r>
          <rPr>
            <sz val="9"/>
            <color indexed="81"/>
            <rFont val="Tahoma"/>
            <family val="2"/>
          </rPr>
          <t xml:space="preserve">
specify if it's the condominium shared POD, so electricity bills savings can be allocated to all other users </t>
        </r>
      </text>
    </comment>
    <comment ref="AF1" authorId="0" shapeId="0" xr:uid="{105ED02A-B716-405B-8F77-750F37E9720D}">
      <text>
        <r>
          <rPr>
            <b/>
            <sz val="9"/>
            <color indexed="81"/>
            <rFont val="Tahoma"/>
            <family val="2"/>
          </rPr>
          <t xml:space="preserve">Aleotti Federico (RSE): </t>
        </r>
        <r>
          <rPr>
            <sz val="9"/>
            <color indexed="81"/>
            <rFont val="Tahoma"/>
            <family val="2"/>
          </rPr>
          <t>X% over plant capex
it could include also  forms of grants other than  PNRR</t>
        </r>
      </text>
    </comment>
    <comment ref="AG1" authorId="0" shapeId="0" xr:uid="{25754A29-0A99-451C-9C37-158C14678BAB}">
      <text>
        <r>
          <rPr>
            <b/>
            <sz val="9"/>
            <color indexed="81"/>
            <rFont val="Tahoma"/>
            <family val="2"/>
          </rPr>
          <t>Aleotti Federico (RSE):</t>
        </r>
        <r>
          <rPr>
            <sz val="9"/>
            <color indexed="81"/>
            <rFont val="Tahoma"/>
            <family val="2"/>
          </rPr>
          <t xml:space="preserve">
 X% over the total plant capex (inclusive of grants!). The equity is the remaing percentage (equity% = 100% - grant_private_% - grant_pnrr_% - debt_%) </t>
        </r>
      </text>
    </comment>
    <comment ref="AH1" authorId="0" shapeId="0" xr:uid="{410C27A4-DCDE-4593-9999-DA0167F7D065}">
      <text>
        <r>
          <rPr>
            <b/>
            <sz val="9"/>
            <color indexed="81"/>
            <rFont val="Tahoma"/>
            <family val="2"/>
          </rPr>
          <t xml:space="preserve">Aleotti Federico (RSE): </t>
        </r>
        <r>
          <rPr>
            <sz val="9"/>
            <color indexed="81"/>
            <rFont val="Tahoma"/>
            <family val="2"/>
          </rPr>
          <t>starting from 1</t>
        </r>
      </text>
    </comment>
    <comment ref="AJ1" authorId="0" shapeId="0" xr:uid="{5F7E1604-3DE9-4C85-AEB3-ECEB20F45750}">
      <text>
        <r>
          <rPr>
            <b/>
            <sz val="9"/>
            <color indexed="81"/>
            <rFont val="Tahoma"/>
            <family val="2"/>
          </rPr>
          <t xml:space="preserve">Aleotti Federico (RSE): </t>
        </r>
        <r>
          <rPr>
            <sz val="9"/>
            <color indexed="81"/>
            <rFont val="Tahoma"/>
            <family val="2"/>
          </rPr>
          <t xml:space="preserve">starting from 1
</t>
        </r>
      </text>
    </comment>
    <comment ref="AK1" authorId="0" shapeId="0" xr:uid="{CF91506C-8B0F-4316-90C3-E20742D9C95B}">
      <text>
        <r>
          <rPr>
            <b/>
            <sz val="9"/>
            <color indexed="81"/>
            <rFont val="Tahoma"/>
            <family val="2"/>
          </rPr>
          <t xml:space="preserve">Aleotti Federico (RSE): </t>
        </r>
        <r>
          <rPr>
            <sz val="9"/>
            <color indexed="81"/>
            <rFont val="Tahoma"/>
            <family val="2"/>
          </rPr>
          <t>starting from 1
. Indicare "end" if user does not leave the CER for the entire duration of the project</t>
        </r>
      </text>
    </comment>
    <comment ref="AL1" authorId="0" shapeId="0" xr:uid="{4F49932C-9638-4046-B9DC-74243E68B63D}">
      <text>
        <r>
          <rPr>
            <b/>
            <sz val="9"/>
            <color indexed="81"/>
            <rFont val="Tahoma"/>
            <family val="2"/>
          </rPr>
          <t xml:space="preserve">Aleotti Federico (RSE): </t>
        </r>
        <r>
          <rPr>
            <sz val="9"/>
            <color indexed="81"/>
            <rFont val="Tahoma"/>
            <family val="2"/>
          </rPr>
          <t xml:space="preserve">Cabina Primaria. Insert any ID (number or string) unique for the given substation. It will be needed for the calculation of the premium tariff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<sst xmlns="http://schemas.openxmlformats.org/spreadsheetml/2006/main" count="877" uniqueCount="214">
  <si>
    <t>Classe potenza</t>
  </si>
  <si>
    <t>Pmax</t>
  </si>
  <si>
    <t>Categoria</t>
  </si>
  <si>
    <t>Tipologia</t>
  </si>
  <si>
    <t>Modelli finanziamento</t>
  </si>
  <si>
    <t>dummy_user</t>
  </si>
  <si>
    <t>disbursment</t>
  </si>
  <si>
    <t>Fornitori</t>
  </si>
  <si>
    <t>tariffa</t>
  </si>
  <si>
    <t>0&lt;P&lt;=1.5</t>
  </si>
  <si>
    <t>domestico</t>
  </si>
  <si>
    <t>prosumer</t>
  </si>
  <si>
    <t>Individuale</t>
  </si>
  <si>
    <t>2022-01</t>
  </si>
  <si>
    <t>indicizzato</t>
  </si>
  <si>
    <t>schema_1</t>
  </si>
  <si>
    <t>1.5&lt;P&lt;=3</t>
  </si>
  <si>
    <t>pubblico</t>
  </si>
  <si>
    <t>consumer</t>
  </si>
  <si>
    <t>Individuale - ESCo</t>
  </si>
  <si>
    <t>2022-02</t>
  </si>
  <si>
    <t>flat_11</t>
  </si>
  <si>
    <t>schema_2</t>
  </si>
  <si>
    <t>3&lt;P&lt;=4.5</t>
  </si>
  <si>
    <t>producer</t>
  </si>
  <si>
    <t>Collettivo - Equity crowdfunding</t>
  </si>
  <si>
    <t>2022-03</t>
  </si>
  <si>
    <t>flat_15</t>
  </si>
  <si>
    <t>schema_3</t>
  </si>
  <si>
    <t>4.5&lt;P&lt;=6</t>
  </si>
  <si>
    <t>commerciale</t>
  </si>
  <si>
    <t>Comunitario</t>
  </si>
  <si>
    <t>2022-04</t>
  </si>
  <si>
    <t>maggior_tutela</t>
  </si>
  <si>
    <t>P&gt;6</t>
  </si>
  <si>
    <t>comune</t>
  </si>
  <si>
    <t>Comunitario - Lending crowdfunding</t>
  </si>
  <si>
    <t>2022-05</t>
  </si>
  <si>
    <t>-</t>
  </si>
  <si>
    <t>Altro</t>
  </si>
  <si>
    <t>scuola</t>
  </si>
  <si>
    <t>Comunitario - ESCo</t>
  </si>
  <si>
    <t>2022-06</t>
  </si>
  <si>
    <t>industriale</t>
  </si>
  <si>
    <t>2022-07</t>
  </si>
  <si>
    <t>supermercato</t>
  </si>
  <si>
    <t>2022-08</t>
  </si>
  <si>
    <t>ristorazione</t>
  </si>
  <si>
    <t>2022-09</t>
  </si>
  <si>
    <t>religioso</t>
  </si>
  <si>
    <t>2022-10</t>
  </si>
  <si>
    <t>bar</t>
  </si>
  <si>
    <t>2022-11</t>
  </si>
  <si>
    <t>albergo</t>
  </si>
  <si>
    <t>2022-12</t>
  </si>
  <si>
    <t>ufficio</t>
  </si>
  <si>
    <t>2023-01</t>
  </si>
  <si>
    <t>parrucchiere</t>
  </si>
  <si>
    <t>2023-02</t>
  </si>
  <si>
    <t>colonnina</t>
  </si>
  <si>
    <t>2023-03</t>
  </si>
  <si>
    <t>altro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</si>
  <si>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</si>
  <si>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</si>
  <si>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</si>
  <si>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</si>
  <si>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</si>
  <si>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</si>
  <si>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</si>
  <si>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</si>
  <si>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</si>
  <si>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</si>
  <si>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</si>
  <si>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</si>
  <si>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</si>
  <si>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</si>
  <si>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</si>
  <si>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</si>
  <si>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</si>
  <si>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</si>
  <si>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</si>
  <si>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</si>
  <si>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</si>
  <si>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</si>
  <si>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</si>
  <si>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</si>
  <si>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</si>
  <si>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</si>
  <si>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</si>
  <si>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</si>
  <si>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</si>
  <si>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</si>
  <si>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</si>
  <si>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</si>
  <si>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</si>
  <si>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</si>
  <si>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</si>
  <si>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</si>
  <si>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</si>
  <si>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</si>
  <si>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</si>
  <si>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</si>
  <si>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</si>
  <si>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</si>
  <si>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</si>
  <si>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</si>
  <si>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</si>
  <si>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</si>
  <si>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</si>
  <si>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</si>
  <si>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</si>
  <si>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</si>
  <si>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</si>
  <si>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</si>
  <si>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</si>
  <si>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</si>
  <si>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</si>
  <si>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</si>
  <si>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</si>
  <si>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number_type_id</t>
  </si>
  <si>
    <t>flag</t>
  </si>
  <si>
    <t>user_type</t>
  </si>
  <si>
    <t>num</t>
  </si>
  <si>
    <t>type</t>
  </si>
  <si>
    <t>consuming</t>
  </si>
  <si>
    <t>producing</t>
  </si>
  <si>
    <t>category</t>
  </si>
  <si>
    <t>power_range</t>
  </si>
  <si>
    <t>supplier</t>
  </si>
  <si>
    <t>tariff</t>
  </si>
  <si>
    <t>load_profile_id</t>
  </si>
  <si>
    <t>pv</t>
  </si>
  <si>
    <t>battery</t>
  </si>
  <si>
    <t>wind</t>
  </si>
  <si>
    <t>new_plant</t>
  </si>
  <si>
    <t>voltage</t>
  </si>
  <si>
    <t>pv_mounting</t>
  </si>
  <si>
    <t>mv_cabinet</t>
  </si>
  <si>
    <t>error</t>
  </si>
  <si>
    <t>denomination</t>
  </si>
  <si>
    <t>funding_scheme</t>
  </si>
  <si>
    <t>condominium</t>
  </si>
  <si>
    <t>grant_private</t>
  </si>
  <si>
    <t>grant_pnrr</t>
  </si>
  <si>
    <t>debt</t>
  </si>
  <si>
    <t>disbursement_month</t>
  </si>
  <si>
    <t>commissioning_month</t>
  </si>
  <si>
    <t>entry_month</t>
  </si>
  <si>
    <t>exit_month</t>
  </si>
  <si>
    <t>CP</t>
  </si>
  <si>
    <t>location</t>
  </si>
  <si>
    <t>IND_AL_1turno</t>
  </si>
  <si>
    <t>MT</t>
  </si>
  <si>
    <t>azienda media consumer</t>
  </si>
  <si>
    <t>end</t>
  </si>
  <si>
    <t>CP1</t>
  </si>
  <si>
    <t>Torino</t>
  </si>
  <si>
    <t>roof</t>
  </si>
  <si>
    <t>azienda media prosumer</t>
  </si>
  <si>
    <t>ground</t>
  </si>
  <si>
    <t>impianto cessione totale</t>
  </si>
  <si>
    <t>IND_micro_1turno_PIEM</t>
  </si>
  <si>
    <t>azienda micro PR</t>
  </si>
  <si>
    <t>IND_micro_1t</t>
  </si>
  <si>
    <t>azienda micro</t>
  </si>
  <si>
    <t>IND_micro_3turni_PIEM</t>
  </si>
  <si>
    <t>IND_micro_3t</t>
  </si>
  <si>
    <t>IND_piccola_1turno_PIEM</t>
  </si>
  <si>
    <t>azienda piccola PR</t>
  </si>
  <si>
    <t>IND_piccola_1t</t>
  </si>
  <si>
    <t>azienda piccola</t>
  </si>
  <si>
    <t>IND_piccola_3turni_PIEM</t>
  </si>
  <si>
    <t>IND_piccola_3t</t>
  </si>
  <si>
    <t>IND_micro_1turno</t>
  </si>
  <si>
    <t>IND_micro_1turno_festivo</t>
  </si>
  <si>
    <t>BT</t>
  </si>
  <si>
    <t>IND_piccola_1turno_festivo</t>
  </si>
  <si>
    <t>IND_micro_1turno_PR_100kW</t>
  </si>
  <si>
    <t>IND_piccola_3turni_PR_1MW</t>
  </si>
  <si>
    <t>IND_piccola_3turni_festivo</t>
  </si>
  <si>
    <t>IND_media_1turno_PR_1MW</t>
  </si>
  <si>
    <t>IND_media_1turno_festivo</t>
  </si>
  <si>
    <t>azienda media</t>
  </si>
  <si>
    <t>Residenziale Piccolo</t>
  </si>
  <si>
    <t>arera</t>
  </si>
  <si>
    <t>Residenziale Medio</t>
  </si>
  <si>
    <t>Residenziale Medio Prosumer</t>
  </si>
  <si>
    <t>Residenziale Grande Prosumer</t>
  </si>
  <si>
    <t>Residenziale Grande</t>
  </si>
  <si>
    <t>RES_3</t>
  </si>
  <si>
    <t>residenziale</t>
  </si>
  <si>
    <t>consumer_config1</t>
  </si>
  <si>
    <t>prosumer_15_config1</t>
  </si>
  <si>
    <t>prosumer_10_config1</t>
  </si>
  <si>
    <t>consumer_config2</t>
  </si>
  <si>
    <t>TOT</t>
  </si>
  <si>
    <t>TOTALS</t>
  </si>
  <si>
    <t># utenti</t>
  </si>
  <si>
    <t>prosumer/producer</t>
  </si>
  <si>
    <t>PV_capacity</t>
  </si>
  <si>
    <t>battery_capacity</t>
  </si>
  <si>
    <t>wind_capacity</t>
  </si>
  <si>
    <t>flag_DSM</t>
  </si>
  <si>
    <t>stakeholder</t>
  </si>
  <si>
    <t>flag_cacer</t>
  </si>
  <si>
    <t>contractual_power</t>
  </si>
  <si>
    <t>utenza condominiale</t>
  </si>
  <si>
    <t>res_pros</t>
  </si>
  <si>
    <t>res_cons</t>
  </si>
  <si>
    <t>residenziale_pros</t>
  </si>
  <si>
    <t>residenziale_cons</t>
  </si>
  <si>
    <t>Milano</t>
  </si>
  <si>
    <t>tilt_angle</t>
  </si>
  <si>
    <t>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</si>
</sst>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7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color theme="9" tint="-0.499984740745262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# utenti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Summary!$B$1:$D$1</c:f>
              <c:strCache>
                <c:ptCount val="3"/>
                <c:pt idx="0">
                  <c:v>prosumer</c:v>
                </c:pt>
                <c:pt idx="1">
                  <c:v>consumer</c:v>
                </c:pt>
                <c:pt idx="2">
                  <c:v>producer</c:v>
                </c:pt>
              </c:strCache>
            </c:strRef>
          </c:cat>
          <c:val>
            <c:numRef>
              <c:f>Summary!$B$2:$D$2</c:f>
              <c:numCache>
                <c:formatCode>General</c:formatCode>
                <c:ptCount val="3"/>
                <c:pt idx="0">
                  <c:v>35</c:v>
                </c:pt>
                <c:pt idx="1">
                  <c:v>13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7-4050-9F3F-A349FBEE7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162319"/>
        <c:axId val="399170639"/>
      </c:barChart>
      <c:catAx>
        <c:axId val="39916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9170639"/>
        <c:crosses val="autoZero"/>
        <c:auto val="1"/>
        <c:lblAlgn val="ctr"/>
        <c:lblOffset val="100"/>
        <c:noMultiLvlLbl val="0"/>
      </c:catAx>
      <c:valAx>
        <c:axId val="39917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916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Installed capacity</a:t>
            </a:r>
            <a:r>
              <a:rPr lang="en-US" baseline="0"/>
              <a:t> [kW or kWh]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8560185185185185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Summary!$G$3</c:f>
              <c:strCache>
                <c:ptCount val="1"/>
                <c:pt idx="0">
                  <c:v>IND_AL_PR_500kW_FV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Summary!$H$2:$J$2</c:f>
              <c:strCache>
                <c:ptCount val="3"/>
                <c:pt idx="0">
                  <c:v>PV_capacity</c:v>
                </c:pt>
                <c:pt idx="1">
                  <c:v>battery_capacity</c:v>
                </c:pt>
                <c:pt idx="2">
                  <c:v>wind_capacity</c:v>
                </c:pt>
              </c:strCache>
            </c:strRef>
          </c:cat>
          <c:val>
            <c:numRef>
              <c:f>Summary!$H$3:$J$3</c:f>
              <c:numCache>
                <c:formatCode>General</c:formatCode>
                <c:ptCount val="3"/>
                <c:pt idx="0">
                  <c:v>500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1-4C66-98AE-7A9D5E385F95}"/>
            </c:ext>
          </c:extLst>
        </c:ser>
        <c:ser>
          <c:idx val="1"/>
          <c:order val="1"/>
          <c:tx>
            <c:strRef>
              <c:f>Summary!$G$4</c:f>
              <c:strCache>
                <c:ptCount val="1"/>
                <c:pt idx="0">
                  <c:v>ICT_AL_500kW_FV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Summary!$H$2:$J$2</c:f>
              <c:strCache>
                <c:ptCount val="3"/>
                <c:pt idx="0">
                  <c:v>PV_capacity</c:v>
                </c:pt>
                <c:pt idx="1">
                  <c:v>battery_capacity</c:v>
                </c:pt>
                <c:pt idx="2">
                  <c:v>wind_capacity</c:v>
                </c:pt>
              </c:strCache>
            </c:strRef>
          </c:cat>
          <c:val>
            <c:numRef>
              <c:f>Summary!$H$4:$J$4</c:f>
              <c:numCache>
                <c:formatCode>General</c:formatCode>
                <c:ptCount val="3"/>
                <c:pt idx="0">
                  <c:v>500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D1-4C66-98AE-7A9D5E385F95}"/>
            </c:ext>
          </c:extLst>
        </c:ser>
        <c:ser>
          <c:idx val="2"/>
          <c:order val="2"/>
          <c:tx>
            <c:strRef>
              <c:f>Summary!$G$5</c:f>
              <c:strCache>
                <c:ptCount val="1"/>
                <c:pt idx="0">
                  <c:v>IND_AL_PR_450kW_FV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Summary!$H$2:$J$2</c:f>
              <c:strCache>
                <c:ptCount val="3"/>
                <c:pt idx="0">
                  <c:v>PV_capacity</c:v>
                </c:pt>
                <c:pt idx="1">
                  <c:v>battery_capacity</c:v>
                </c:pt>
                <c:pt idx="2">
                  <c:v>wind_capacity</c:v>
                </c:pt>
              </c:strCache>
            </c:strRef>
          </c:cat>
          <c:val>
            <c:numRef>
              <c:f>Summary!$H$5:$J$5</c:f>
              <c:numCache>
                <c:formatCode>General</c:formatCode>
                <c:ptCount val="3"/>
                <c:pt idx="0">
                  <c:v>450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D1-4C66-98AE-7A9D5E385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457407"/>
        <c:axId val="787464063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Summary!$G$6</c15:sqref>
                        </c15:formulaRef>
                      </c:ext>
                    </c:extLst>
                    <c:strCache>
                      <c:ptCount val="1"/>
                      <c:pt idx="0">
                        <c:v>ICT_AL_450kW_FV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Summary!$H$6:$J$6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450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7D1-4C66-98AE-7A9D5E385F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Summary!$G$7</c15:sqref>
                        </c15:formulaRef>
                      </c:ext>
                    </c:extLst>
                    <c:strCache>
                      <c:ptCount val="1"/>
                      <c:pt idx="0">
                        <c:v>IND_AL_PR_400kW_FV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Summary!$H$7:$J$7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400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7D1-4C66-98AE-7A9D5E385F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Summary!$G$8</c15:sqref>
                        </c15:formulaRef>
                      </c:ext>
                    </c:extLst>
                    <c:strCache>
                      <c:ptCount val="1"/>
                      <c:pt idx="0">
                        <c:v>ICT_AL_400kW_FV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Summary!$H$8:$J$8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400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7D1-4C66-98AE-7A9D5E385F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Summary!$G$9</c15:sqref>
                        </c15:formulaRef>
                      </c:ext>
                    </c:extLst>
                    <c:strCache>
                      <c:ptCount val="1"/>
                      <c:pt idx="0">
                        <c:v>IND_AL_PR_350kW_FV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Summary!$H$9:$J$9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350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7D1-4C66-98AE-7A9D5E385F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Summary!$G$10</c15:sqref>
                        </c15:formulaRef>
                      </c:ext>
                    </c:extLst>
                    <c:strCache>
                      <c:ptCount val="1"/>
                      <c:pt idx="0">
                        <c:v>ICT_AL_350kW_FV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Summary!$H$10:$J$10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350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7D1-4C66-98AE-7A9D5E385F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Summary!$G$11</c15:sqref>
                        </c15:formulaRef>
                      </c:ext>
                    </c:extLst>
                    <c:strCache>
                      <c:ptCount val="1"/>
                      <c:pt idx="0">
                        <c:v>IND_AL_PR_320kW_FV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Summary!$H$11:$J$11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320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7D1-4C66-98AE-7A9D5E385F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Summary!$G$12</c15:sqref>
                        </c15:formulaRef>
                      </c:ext>
                    </c:extLst>
                    <c:strCache>
                      <c:ptCount val="1"/>
                      <c:pt idx="0">
                        <c:v>ICT_AL_320kW_FV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Summary!$H$12:$J$12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320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7D1-4C66-98AE-7A9D5E385F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Summary!$G$13</c15:sqref>
                        </c15:formulaRef>
                      </c:ext>
                    </c:extLst>
                    <c:strCache>
                      <c:ptCount val="1"/>
                      <c:pt idx="0">
                        <c:v>IND_AL_PR_300kW_FV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Summary!$H$13:$J$13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7D1-4C66-98AE-7A9D5E385F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Summary!$G$14</c15:sqref>
                        </c15:formulaRef>
                      </c:ext>
                    </c:extLst>
                    <c:strCache>
                      <c:ptCount val="1"/>
                      <c:pt idx="0">
                        <c:v>ICT_AL_300kW_FV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Summary!$H$14:$J$14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7D1-4C66-98AE-7A9D5E385F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Summary!$G$15</c15:sqref>
                        </c15:formulaRef>
                      </c:ext>
                    </c:extLst>
                    <c:strCache>
                      <c:ptCount val="1"/>
                      <c:pt idx="0">
                        <c:v>IND_AL_PR_280kW_FV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Summary!$H$15:$J$15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280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7D1-4C66-98AE-7A9D5E385F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Summary!$G$16</c15:sqref>
                        </c15:formulaRef>
                      </c:ext>
                    </c:extLst>
                    <c:strCache>
                      <c:ptCount val="1"/>
                      <c:pt idx="0">
                        <c:v>ICT_AL_280kW_FV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Summary!$H$16:$J$16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280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7D1-4C66-98AE-7A9D5E385F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Summary!$G$17</c15:sqref>
                        </c15:formulaRef>
                      </c:ext>
                    </c:extLst>
                    <c:strCache>
                      <c:ptCount val="1"/>
                      <c:pt idx="0">
                        <c:v>IND_micro_1t_PR_80kW_FV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Summary!$H$17:$J$17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80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7D1-4C66-98AE-7A9D5E385F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Summary!$G$18</c15:sqref>
                        </c15:formulaRef>
                      </c:ext>
                    </c:extLst>
                    <c:strCache>
                      <c:ptCount val="1"/>
                      <c:pt idx="0">
                        <c:v>IND_micro_1t_PR_100kW_FV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Summary!$H$18:$J$18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7D1-4C66-98AE-7A9D5E385F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Summary!$G$19</c15:sqref>
                        </c15:formulaRef>
                      </c:ext>
                    </c:extLst>
                    <c:strCache>
                      <c:ptCount val="1"/>
                      <c:pt idx="0">
                        <c:v>IND_micro_1t_PR_120kW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Summary!$H$19:$J$19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120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7D1-4C66-98AE-7A9D5E385F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Summary!$G$20</c15:sqref>
                        </c15:formulaRef>
                      </c:ext>
                    </c:extLst>
                    <c:strCache>
                      <c:ptCount val="1"/>
                      <c:pt idx="0">
                        <c:v>IND_micro_3t_PR_40kW_FV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Summary!$H$20:$J$20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7D1-4C66-98AE-7A9D5E385F95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Summary!$G$21</c15:sqref>
                        </c15:formulaRef>
                      </c:ext>
                    </c:extLst>
                    <c:strCache>
                      <c:ptCount val="1"/>
                      <c:pt idx="0">
                        <c:v>IND_micro_3t_PR_50kW_FV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Summary!$H$21:$J$21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7D1-4C66-98AE-7A9D5E385F95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Summary!$G$22</c15:sqref>
                        </c15:formulaRef>
                      </c:ext>
                    </c:extLst>
                    <c:strCache>
                      <c:ptCount val="1"/>
                      <c:pt idx="0">
                        <c:v>IND_micro_3t_PR_50kW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Summary!$H$22:$J$22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7D1-4C66-98AE-7A9D5E385F95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Summary!$G$23</c15:sqref>
                        </c15:formulaRef>
                      </c:ext>
                    </c:extLst>
                    <c:strCache>
                      <c:ptCount val="1"/>
                      <c:pt idx="0">
                        <c:v>IND_micro_3t_PR_60kW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Summary!$H$23:$J$23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7D1-4C66-98AE-7A9D5E385F95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Summary!$G$24</c15:sqref>
                        </c15:formulaRef>
                      </c:ext>
                    </c:extLst>
                    <c:strCache>
                      <c:ptCount val="1"/>
                      <c:pt idx="0">
                        <c:v>IND_micro_3t_PR_70kW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Summary!$H$24:$J$24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70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7D1-4C66-98AE-7A9D5E385F95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Summary!$G$25</c15:sqref>
                        </c15:formulaRef>
                      </c:ext>
                    </c:extLst>
                    <c:strCache>
                      <c:ptCount val="1"/>
                      <c:pt idx="0">
                        <c:v>IND_micro_3t_PR_80kW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Summary!$H$25:$J$25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80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7D1-4C66-98AE-7A9D5E385F95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Summary!$G$26</c15:sqref>
                        </c15:formulaRef>
                      </c:ext>
                    </c:extLst>
                    <c:strCache>
                      <c:ptCount val="1"/>
                      <c:pt idx="0">
                        <c:v>IND_micro_3t_PR_90kW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Summary!$H$26:$J$26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90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7D1-4C66-98AE-7A9D5E385F95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Summary!$G$27</c15:sqref>
                        </c15:formulaRef>
                      </c:ext>
                    </c:extLst>
                    <c:strCache>
                      <c:ptCount val="1"/>
                      <c:pt idx="0">
                        <c:v>IND_micro_3t_PR_100kW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Summary!$H$27:$J$27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7D1-4C66-98AE-7A9D5E385F95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Summary!$G$28</c15:sqref>
                        </c15:formulaRef>
                      </c:ext>
                    </c:extLst>
                    <c:strCache>
                      <c:ptCount val="1"/>
                      <c:pt idx="0">
                        <c:v>IND_micro_3t_PR_110kW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Summary!$H$28:$J$28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110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7D1-4C66-98AE-7A9D5E385F95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Summary!$G$29</c15:sqref>
                        </c15:formulaRef>
                      </c:ext>
                    </c:extLst>
                    <c:strCache>
                      <c:ptCount val="1"/>
                      <c:pt idx="0">
                        <c:v>IND_piccola_1t_PR_300kW_FV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Summary!$H$29:$J$29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7D1-4C66-98AE-7A9D5E385F95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Summary!$G$30</c15:sqref>
                        </c15:formulaRef>
                      </c:ext>
                    </c:extLst>
                    <c:strCache>
                      <c:ptCount val="1"/>
                      <c:pt idx="0">
                        <c:v>IND_piccola_1t_PR_360kW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Summary!$H$30:$J$30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360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7D1-4C66-98AE-7A9D5E385F95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Summary!$G$31</c15:sqref>
                        </c15:formulaRef>
                      </c:ext>
                    </c:extLst>
                    <c:strCache>
                      <c:ptCount val="1"/>
                      <c:pt idx="0">
                        <c:v>IND_piccola_3t_PR_150kW_FV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Summary!$H$31:$J$31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150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7D1-4C66-98AE-7A9D5E385F95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Summary!$G$32</c15:sqref>
                        </c15:formulaRef>
                      </c:ext>
                    </c:extLst>
                    <c:strCache>
                      <c:ptCount val="1"/>
                      <c:pt idx="0">
                        <c:v>IND_piccola_3t_PR_180kW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Summary!$H$32:$J$32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180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7D1-4C66-98AE-7A9D5E385F95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Summary!$G$33</c15:sqref>
                        </c15:formulaRef>
                      </c:ext>
                    </c:extLst>
                    <c:strCache>
                      <c:ptCount val="1"/>
                      <c:pt idx="0">
                        <c:v>IND_piccola_3t_PR_210kW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Summary!$H$33:$J$33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210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7D1-4C66-98AE-7A9D5E385F95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Summary!$G$34</c15:sqref>
                        </c15:formulaRef>
                      </c:ext>
                    </c:extLst>
                    <c:strCache>
                      <c:ptCount val="1"/>
                      <c:pt idx="0">
                        <c:v>ICT_100kW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Summary!$H$34:$J$34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7D1-4C66-98AE-7A9D5E385F95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Summary!$G$35</c15:sqref>
                        </c15:formulaRef>
                      </c:ext>
                    </c:extLst>
                    <c:strCache>
                      <c:ptCount val="1"/>
                      <c:pt idx="0">
                        <c:v>ICT_micro_1t_100kW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Summary!$H$35:$J$35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7D1-4C66-98AE-7A9D5E385F95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Summary!$G$36</c15:sqref>
                        </c15:formulaRef>
                      </c:ext>
                    </c:extLst>
                    <c:strCache>
                      <c:ptCount val="1"/>
                      <c:pt idx="0">
                        <c:v>ICT_micro_3t_30kW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Summary!$H$36:$J$36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7D1-4C66-98AE-7A9D5E385F95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Summary!$G$37</c15:sqref>
                        </c15:formulaRef>
                      </c:ext>
                    </c:extLst>
                    <c:strCache>
                      <c:ptCount val="1"/>
                      <c:pt idx="0">
                        <c:v>ICT_micro_3t_40kW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Summary!$H$37:$J$37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7D1-4C66-98AE-7A9D5E385F95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Summary!$G$38</c15:sqref>
                        </c15:formulaRef>
                      </c:ext>
                    </c:extLst>
                    <c:strCache>
                      <c:ptCount val="1"/>
                      <c:pt idx="0">
                        <c:v>ICT_micro_3t_50kW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Summary!$H$38:$J$38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7D1-4C66-98AE-7A9D5E385F95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Summary!$G$39</c15:sqref>
                        </c15:formulaRef>
                      </c:ext>
                    </c:extLst>
                    <c:strCache>
                      <c:ptCount val="1"/>
                      <c:pt idx="0">
                        <c:v>ICT_micro_3t_60kW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Summary!$H$39:$J$39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7D1-4C66-98AE-7A9D5E385F95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Summary!$G$40</c15:sqref>
                        </c15:formulaRef>
                      </c:ext>
                    </c:extLst>
                    <c:strCache>
                      <c:ptCount val="1"/>
                      <c:pt idx="0">
                        <c:v>ICT_micro_3t_80kW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Summary!$H$40:$J$40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80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67D1-4C66-98AE-7A9D5E385F95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Summary!$G$41</c15:sqref>
                        </c15:formulaRef>
                      </c:ext>
                    </c:extLst>
                    <c:strCache>
                      <c:ptCount val="1"/>
                      <c:pt idx="0">
                        <c:v>ICT_piccola_1t_300kW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Summary!$H$41:$J$41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67D1-4C66-98AE-7A9D5E385F95}"/>
                  </c:ext>
                </c:extLst>
              </c15:ser>
            </c15:filteredBarSeries>
            <c15:filteredB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Summary!$G$42</c15:sqref>
                        </c15:formulaRef>
                      </c:ext>
                    </c:extLst>
                    <c:strCache>
                      <c:ptCount val="1"/>
                      <c:pt idx="0">
                        <c:v>ICT_piccola_3t_150kW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Summary!$H$42:$J$42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150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67D1-4C66-98AE-7A9D5E385F95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Summary!$G$43</c15:sqref>
                        </c15:formulaRef>
                      </c:ext>
                    </c:extLst>
                    <c:strCache>
                      <c:ptCount val="1"/>
                      <c:pt idx="0">
                        <c:v>IND_piccola_1turno_PR_100kW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Summary!$H$43:$J$43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67D1-4C66-98AE-7A9D5E385F95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Summary!$G$44</c15:sqref>
                        </c15:formulaRef>
                      </c:ext>
                    </c:extLst>
                    <c:strCache>
                      <c:ptCount val="1"/>
                      <c:pt idx="0">
                        <c:v>IND_piccola_1turno_PR_200kW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Summary!$H$44:$J$44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67D1-4C66-98AE-7A9D5E385F95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Summary!$G$45</c15:sqref>
                        </c15:formulaRef>
                      </c:ext>
                    </c:extLst>
                    <c:strCache>
                      <c:ptCount val="1"/>
                      <c:pt idx="0">
                        <c:v>IND_piccola_1turno_PR_1000kW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Summary!$H$45:$J$45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67D1-4C66-98AE-7A9D5E385F95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Summary!$G$46</c15:sqref>
                        </c15:formulaRef>
                      </c:ext>
                    </c:extLst>
                    <c:strCache>
                      <c:ptCount val="1"/>
                      <c:pt idx="0">
                        <c:v>IND_micro_1turno_PR_100kW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Summary!$H$46:$J$46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67D1-4C66-98AE-7A9D5E385F95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Summary!$G$47</c15:sqref>
                        </c15:formulaRef>
                      </c:ext>
                    </c:extLst>
                    <c:strCache>
                      <c:ptCount val="1"/>
                      <c:pt idx="0">
                        <c:v>IND_piccola_3turni_PR_1MW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Summary!$H$47:$J$47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67D1-4C66-98AE-7A9D5E385F95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Summary!$G$48</c15:sqref>
                        </c15:formulaRef>
                      </c:ext>
                    </c:extLst>
                    <c:strCache>
                      <c:ptCount val="1"/>
                      <c:pt idx="0">
                        <c:v>IND_media_1turno_PR_1MW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Summary!$H$48:$J$48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67D1-4C66-98AE-7A9D5E385F95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Summary!$G$49</c15:sqref>
                        </c15:formulaRef>
                      </c:ext>
                    </c:extLst>
                    <c:strCache>
                      <c:ptCount val="1"/>
                      <c:pt idx="0">
                        <c:v>Residenziale Medio Prosumer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Summary!$H$49:$J$49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67D1-4C66-98AE-7A9D5E385F95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Summary!$G$50</c15:sqref>
                        </c15:formulaRef>
                      </c:ext>
                    </c:extLst>
                    <c:strCache>
                      <c:ptCount val="1"/>
                      <c:pt idx="0">
                        <c:v>Residenziale Grande Prosumer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Summary!$H$50:$J$50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67D1-4C66-98AE-7A9D5E385F95}"/>
                  </c:ext>
                </c:extLst>
              </c15:ser>
            </c15:filteredBarSeries>
            <c15:filteredB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Summary!$G$51</c15:sqref>
                        </c15:formulaRef>
                      </c:ext>
                    </c:extLst>
                    <c:strCache>
                      <c:ptCount val="1"/>
                      <c:pt idx="0">
                        <c:v>prosumer_15_config1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Summary!$H$51:$J$51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15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67D1-4C66-98AE-7A9D5E385F95}"/>
                  </c:ext>
                </c:extLst>
              </c15:ser>
            </c15:filteredBarSeries>
            <c15:filteredB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Summary!$G$52</c15:sqref>
                        </c15:formulaRef>
                      </c:ext>
                    </c:extLst>
                    <c:strCache>
                      <c:ptCount val="1"/>
                      <c:pt idx="0">
                        <c:v>prosumer_10_config1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Summary!$H$52:$J$52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67D1-4C66-98AE-7A9D5E385F95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Summary!$G$53</c15:sqref>
                        </c15:formulaRef>
                      </c:ext>
                    </c:extLst>
                    <c:strCache>
                      <c:ptCount val="1"/>
                      <c:pt idx="0">
                        <c:v>res_pros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Summary!$H$53:$J$53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</c:v>
                      </c:pt>
                      <c:pt idx="1">
                        <c:v>10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67D1-4C66-98AE-7A9D5E385F95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Summary!$H$54:$J$54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67D1-4C66-98AE-7A9D5E385F95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Summary!$H$55:$J$55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67D1-4C66-98AE-7A9D5E385F95}"/>
                  </c:ext>
                </c:extLst>
              </c15:ser>
            </c15:filteredBarSeries>
          </c:ext>
        </c:extLst>
      </c:barChart>
      <c:catAx>
        <c:axId val="78745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7464063"/>
        <c:crosses val="autoZero"/>
        <c:auto val="1"/>
        <c:lblAlgn val="ctr"/>
        <c:lblOffset val="100"/>
        <c:noMultiLvlLbl val="0"/>
      </c:catAx>
      <c:valAx>
        <c:axId val="78746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745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Summary!$A$19</c:f>
              <c:strCache>
                <c:ptCount val="1"/>
                <c:pt idx="0">
                  <c:v># utenti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Summary!$B$18:$E$18</c:f>
              <c:strCache>
                <c:ptCount val="4"/>
                <c:pt idx="0">
                  <c:v>domestico</c:v>
                </c:pt>
                <c:pt idx="1">
                  <c:v>commerciale</c:v>
                </c:pt>
                <c:pt idx="2">
                  <c:v>pubblico</c:v>
                </c:pt>
                <c:pt idx="3">
                  <c:v>industriale</c:v>
                </c:pt>
              </c:strCache>
            </c:strRef>
          </c:cat>
          <c:val>
            <c:numRef>
              <c:f>Summary!$B$19:$E$19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31-4A42-A655-D5868AD3A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426623"/>
        <c:axId val="787450335"/>
      </c:barChart>
      <c:catAx>
        <c:axId val="78742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7450335"/>
        <c:crosses val="autoZero"/>
        <c:auto val="1"/>
        <c:lblAlgn val="ctr"/>
        <c:lblOffset val="100"/>
        <c:noMultiLvlLbl val="0"/>
      </c:catAx>
      <c:valAx>
        <c:axId val="78745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742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158349</xdr:rowOff>
    </xdr:from>
    <xdr:to>
      <xdr:col>5</xdr:col>
      <xdr:colOff>17929</xdr:colOff>
      <xdr:row>15</xdr:row>
      <xdr:rowOff>71718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D3523D-B7FE-6659-7CF5-ECF90151F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588641</xdr:colOff>
      <xdr:row>1</xdr:row>
      <xdr:rowOff>11041</xdr:rowOff>
    </xdr:from>
    <xdr:to>
      <xdr:col>22</xdr:col>
      <xdr:colOff>8965</xdr:colOff>
      <xdr:row>16</xdr:row>
      <xdr:rowOff>17929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BA34B6-C1F8-B635-232A-F9EE19704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19</xdr:row>
      <xdr:rowOff>99391</xdr:rowOff>
    </xdr:from>
    <xdr:to>
      <xdr:col>5</xdr:col>
      <xdr:colOff>62753</xdr:colOff>
      <xdr:row>30</xdr:row>
      <xdr:rowOff>8965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F8E548-692B-879C-9D19-9D6ADC0D8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llo Antonino (RSE)" id="{DF19B7C8-BDBC-4790-ABA5-7428AEE2A9AF}" userId="S::ROLLO@rse-web.it::e52e0e77-6c2c-4ec1-9555-c742020b589f" providerId="AD"/>
  <person displayName="Aleotti Federico (RSE)" id="{0E490BA2-9DF1-4D03-A4F7-6B638CC68909}" userId="S::FALEOTTI@rse-web.it::4cbc9131-cd3b-471f-8434-66c146bad7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4-09-10T10:21:54.53" personId="{DF19B7C8-BDBC-4790-ABA5-7428AEE2A9AF}" id="{B8C28A67-A4F9-4B4F-BC15-B091B3484E7A}">
    <text>Inclination of the module in degree</text>
  </threadedComment>
  <threadedComment ref="R1" dT="2024-09-10T10:22:19.90" personId="{DF19B7C8-BDBC-4790-ABA5-7428AEE2A9AF}" id="{A5F3336A-4780-49F9-B875-1892D205E932}">
    <text>Orientation of the modules in degree (180° is the south)</text>
  </threadedComment>
  <threadedComment ref="R1" dT="2024-09-16T17:14:28.02" personId="{0E490BA2-9DF1-4D03-A4F7-6B638CC68909}" id="{5BA02FF7-922D-4D3C-8E2C-515D13578B37}" parentId="{A5F3336A-4780-49F9-B875-1892D205E932}">
    <text>90° East, 270° West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A853-662E-4855-A07D-2F3D606C6EB2}">
  <sheetPr codeName="Sheet1">
    <tabColor rgb="FFC00000"/>
  </sheetPr>
  <dimension ref="A1:O73"/>
  <sheetViews>
    <sheetView zoomScale="85" zoomScaleNormal="85" workbookViewId="0">
      <selection activeCell="I14" sqref="I14"/>
    </sheetView>
  </sheetViews>
  <sheetFormatPr defaultRowHeight="14.4" x14ac:dyDescent="0.3"/>
  <cols>
    <col min="1" max="1" width="16.6640625" style="3" bestFit="1" customWidth="1"/>
    <col min="2" max="2" width="6.77734375" style="3" bestFit="1" customWidth="1"/>
    <col min="3" max="3" width="5.88671875" style="3" customWidth="1"/>
    <col min="4" max="4" width="18.6640625" style="3" bestFit="1" customWidth="1"/>
    <col min="5" max="5" width="8.88671875" style="3"/>
    <col min="6" max="6" width="9.109375" style="3" bestFit="1" customWidth="1"/>
    <col min="7" max="7" width="8.88671875" style="3"/>
    <col min="8" max="8" width="32.21875" style="3" bestFit="1" customWidth="1"/>
    <col min="9" max="9" width="12.5546875" style="3" bestFit="1" customWidth="1"/>
    <col min="10" max="10" width="8.88671875" style="3"/>
    <col min="11" max="11" width="12" style="3" bestFit="1" customWidth="1"/>
    <col min="12" max="12" width="8.88671875" style="3"/>
    <col min="13" max="13" width="14" style="3" bestFit="1" customWidth="1"/>
    <col min="14" max="14" width="8.88671875" style="3"/>
    <col min="15" max="15" width="9.5546875" style="3" bestFit="1" customWidth="1"/>
    <col min="16" max="16384" width="8.88671875" style="3"/>
  </cols>
  <sheetData>
    <row r="1" spans="1:15" x14ac:dyDescent="0.3">
      <c r="A1" s="22" t="s">
        <v>0</v>
      </c>
      <c r="B1" s="22" t="s">
        <v>1</v>
      </c>
      <c r="D1" s="2" t="s">
        <v>2</v>
      </c>
      <c r="F1" s="2" t="s">
        <v>3</v>
      </c>
      <c r="H1" s="2" t="s">
        <v>4</v>
      </c>
      <c r="I1" s="2" t="s">
        <v>5</v>
      </c>
      <c r="K1" s="2" t="s">
        <v>6</v>
      </c>
      <c r="M1" s="22" t="s">
        <v>7</v>
      </c>
      <c r="O1" s="22" t="s">
        <v>8</v>
      </c>
    </row>
    <row r="2" spans="1:15" x14ac:dyDescent="0.3">
      <c r="A2" s="8" t="s">
        <v>9</v>
      </c>
      <c r="B2" s="8">
        <v>1.5</v>
      </c>
      <c r="D2" s="8" t="s">
        <v>10</v>
      </c>
      <c r="F2" s="8" t="s">
        <v>11</v>
      </c>
      <c r="H2" s="8" t="s">
        <v>12</v>
      </c>
      <c r="I2" s="8"/>
      <c r="K2" s="8" t="s">
        <v>13</v>
      </c>
      <c r="M2" s="8" t="s">
        <v>14</v>
      </c>
      <c r="O2" s="8" t="s">
        <v>15</v>
      </c>
    </row>
    <row r="3" spans="1:15" x14ac:dyDescent="0.3">
      <c r="A3" s="8" t="s">
        <v>16</v>
      </c>
      <c r="B3" s="8">
        <v>3</v>
      </c>
      <c r="D3" s="8" t="s">
        <v>17</v>
      </c>
      <c r="F3" s="8" t="s">
        <v>18</v>
      </c>
      <c r="H3" s="8" t="s">
        <v>19</v>
      </c>
      <c r="I3" s="8"/>
      <c r="K3" s="8" t="s">
        <v>20</v>
      </c>
      <c r="M3" s="8" t="s">
        <v>21</v>
      </c>
      <c r="O3" s="8" t="s">
        <v>22</v>
      </c>
    </row>
    <row r="4" spans="1:15" x14ac:dyDescent="0.3">
      <c r="A4" s="8" t="s">
        <v>23</v>
      </c>
      <c r="B4" s="8">
        <v>4.5</v>
      </c>
      <c r="D4" s="8" t="s">
        <v>206</v>
      </c>
      <c r="F4" s="8" t="s">
        <v>24</v>
      </c>
      <c r="H4" s="13" t="s">
        <v>25</v>
      </c>
      <c r="I4" s="13" t="b">
        <v>1</v>
      </c>
      <c r="K4" s="8" t="s">
        <v>26</v>
      </c>
      <c r="M4" s="8" t="s">
        <v>27</v>
      </c>
      <c r="O4" s="8" t="s">
        <v>28</v>
      </c>
    </row>
    <row r="5" spans="1:15" x14ac:dyDescent="0.3">
      <c r="A5" s="8" t="s">
        <v>29</v>
      </c>
      <c r="B5" s="8">
        <v>6</v>
      </c>
      <c r="D5" s="8" t="s">
        <v>30</v>
      </c>
      <c r="H5" s="13" t="s">
        <v>31</v>
      </c>
      <c r="I5" s="13" t="b">
        <v>1</v>
      </c>
      <c r="K5" s="8" t="s">
        <v>32</v>
      </c>
      <c r="M5" s="8" t="s">
        <v>33</v>
      </c>
    </row>
    <row r="6" spans="1:15" x14ac:dyDescent="0.3">
      <c r="A6" s="8" t="s">
        <v>34</v>
      </c>
      <c r="B6" s="8">
        <v>15</v>
      </c>
      <c r="D6" s="8" t="s">
        <v>35</v>
      </c>
      <c r="H6" s="23" t="s">
        <v>36</v>
      </c>
      <c r="I6" s="13" t="b">
        <v>1</v>
      </c>
      <c r="K6" s="8" t="s">
        <v>37</v>
      </c>
    </row>
    <row r="7" spans="1:15" x14ac:dyDescent="0.3">
      <c r="A7" s="8" t="s">
        <v>38</v>
      </c>
      <c r="B7" s="8" t="s">
        <v>39</v>
      </c>
      <c r="D7" s="8" t="s">
        <v>40</v>
      </c>
      <c r="H7" s="8" t="s">
        <v>41</v>
      </c>
      <c r="I7" s="13" t="b">
        <v>1</v>
      </c>
      <c r="K7" s="8" t="s">
        <v>42</v>
      </c>
    </row>
    <row r="8" spans="1:15" x14ac:dyDescent="0.3">
      <c r="D8" s="8" t="s">
        <v>43</v>
      </c>
      <c r="K8" s="8" t="s">
        <v>44</v>
      </c>
    </row>
    <row r="9" spans="1:15" x14ac:dyDescent="0.3">
      <c r="D9" s="8" t="s">
        <v>45</v>
      </c>
      <c r="K9" s="8" t="s">
        <v>46</v>
      </c>
    </row>
    <row r="10" spans="1:15" x14ac:dyDescent="0.3">
      <c r="D10" s="8" t="s">
        <v>47</v>
      </c>
      <c r="K10" s="8" t="s">
        <v>48</v>
      </c>
    </row>
    <row r="11" spans="1:15" x14ac:dyDescent="0.3">
      <c r="D11" s="8" t="s">
        <v>49</v>
      </c>
      <c r="K11" s="8" t="s">
        <v>50</v>
      </c>
    </row>
    <row r="12" spans="1:15" x14ac:dyDescent="0.3">
      <c r="D12" s="8" t="s">
        <v>51</v>
      </c>
      <c r="K12" s="8" t="s">
        <v>52</v>
      </c>
    </row>
    <row r="13" spans="1:15" x14ac:dyDescent="0.3">
      <c r="D13" s="8" t="s">
        <v>53</v>
      </c>
      <c r="K13" s="8" t="s">
        <v>54</v>
      </c>
    </row>
    <row r="14" spans="1:15" x14ac:dyDescent="0.3">
      <c r="D14" s="8" t="s">
        <v>55</v>
      </c>
      <c r="K14" s="8" t="s">
        <v>56</v>
      </c>
    </row>
    <row r="15" spans="1:15" x14ac:dyDescent="0.3">
      <c r="D15" s="8" t="s">
        <v>57</v>
      </c>
      <c r="K15" s="8" t="s">
        <v>58</v>
      </c>
    </row>
    <row r="16" spans="1:15" x14ac:dyDescent="0.3">
      <c r="D16" s="8" t="s">
        <v>59</v>
      </c>
      <c r="K16" s="8" t="s">
        <v>60</v>
      </c>
    </row>
    <row r="17" spans="4:11" x14ac:dyDescent="0.3">
      <c r="D17" s="8" t="s">
        <v>61</v>
      </c>
      <c r="K17" s="8" t="s">
        <v>62</v>
      </c>
    </row>
    <row r="18" spans="4:11" x14ac:dyDescent="0.3">
      <c r="K18" s="8" t="s">
        <v>63</v>
      </c>
    </row>
    <row r="19" spans="4:11" x14ac:dyDescent="0.3">
      <c r="K19" s="8" t="s">
        <v>64</v>
      </c>
    </row>
    <row r="20" spans="4:11" x14ac:dyDescent="0.3">
      <c r="K20" s="8" t="s">
        <v>65</v>
      </c>
    </row>
    <row r="21" spans="4:11" x14ac:dyDescent="0.3">
      <c r="K21" s="8" t="s">
        <v>66</v>
      </c>
    </row>
    <row r="22" spans="4:11" x14ac:dyDescent="0.3">
      <c r="K22" s="8" t="s">
        <v>67</v>
      </c>
    </row>
    <row r="23" spans="4:11" x14ac:dyDescent="0.3">
      <c r="K23" s="8" t="s">
        <v>68</v>
      </c>
    </row>
    <row r="24" spans="4:11" x14ac:dyDescent="0.3">
      <c r="K24" s="8" t="s">
        <v>69</v>
      </c>
    </row>
    <row r="25" spans="4:11" x14ac:dyDescent="0.3">
      <c r="K25" s="8" t="s">
        <v>70</v>
      </c>
    </row>
    <row r="26" spans="4:11" x14ac:dyDescent="0.3">
      <c r="K26" s="8" t="s">
        <v>71</v>
      </c>
    </row>
    <row r="27" spans="4:11" x14ac:dyDescent="0.3">
      <c r="K27" s="8" t="s">
        <v>72</v>
      </c>
    </row>
    <row r="28" spans="4:11" x14ac:dyDescent="0.3">
      <c r="K28" s="8" t="s">
        <v>73</v>
      </c>
    </row>
    <row r="29" spans="4:11" x14ac:dyDescent="0.3">
      <c r="K29" s="8" t="s">
        <v>74</v>
      </c>
    </row>
    <row r="30" spans="4:11" x14ac:dyDescent="0.3">
      <c r="K30" s="8" t="s">
        <v>75</v>
      </c>
    </row>
    <row r="31" spans="4:11" x14ac:dyDescent="0.3">
      <c r="K31" s="8" t="s">
        <v>76</v>
      </c>
    </row>
    <row r="32" spans="4:11" x14ac:dyDescent="0.3">
      <c r="K32" s="8" t="s">
        <v>77</v>
      </c>
    </row>
    <row r="33" spans="11:11" x14ac:dyDescent="0.3">
      <c r="K33" s="8" t="s">
        <v>78</v>
      </c>
    </row>
    <row r="34" spans="11:11" x14ac:dyDescent="0.3">
      <c r="K34" s="8" t="s">
        <v>79</v>
      </c>
    </row>
    <row r="35" spans="11:11" x14ac:dyDescent="0.3">
      <c r="K35" s="8" t="s">
        <v>80</v>
      </c>
    </row>
    <row r="36" spans="11:11" x14ac:dyDescent="0.3">
      <c r="K36" s="8" t="s">
        <v>81</v>
      </c>
    </row>
    <row r="37" spans="11:11" x14ac:dyDescent="0.3">
      <c r="K37" s="8" t="s">
        <v>82</v>
      </c>
    </row>
    <row r="38" spans="11:11" x14ac:dyDescent="0.3">
      <c r="K38" s="8" t="s">
        <v>83</v>
      </c>
    </row>
    <row r="39" spans="11:11" x14ac:dyDescent="0.3">
      <c r="K39" s="8" t="s">
        <v>84</v>
      </c>
    </row>
    <row r="40" spans="11:11" x14ac:dyDescent="0.3">
      <c r="K40" s="8" t="s">
        <v>85</v>
      </c>
    </row>
    <row r="41" spans="11:11" x14ac:dyDescent="0.3">
      <c r="K41" s="8" t="s">
        <v>86</v>
      </c>
    </row>
    <row r="42" spans="11:11" x14ac:dyDescent="0.3">
      <c r="K42" s="8" t="s">
        <v>87</v>
      </c>
    </row>
    <row r="43" spans="11:11" x14ac:dyDescent="0.3">
      <c r="K43" s="8" t="s">
        <v>88</v>
      </c>
    </row>
    <row r="44" spans="11:11" x14ac:dyDescent="0.3">
      <c r="K44" s="8" t="s">
        <v>89</v>
      </c>
    </row>
    <row r="45" spans="11:11" x14ac:dyDescent="0.3">
      <c r="K45" s="8" t="s">
        <v>90</v>
      </c>
    </row>
    <row r="46" spans="11:11" x14ac:dyDescent="0.3">
      <c r="K46" s="8" t="s">
        <v>91</v>
      </c>
    </row>
    <row r="47" spans="11:11" x14ac:dyDescent="0.3">
      <c r="K47" s="8" t="s">
        <v>92</v>
      </c>
    </row>
    <row r="48" spans="11:11" x14ac:dyDescent="0.3">
      <c r="K48" s="8" t="s">
        <v>93</v>
      </c>
    </row>
    <row r="49" spans="11:11" x14ac:dyDescent="0.3">
      <c r="K49" s="8" t="s">
        <v>94</v>
      </c>
    </row>
    <row r="50" spans="11:11" x14ac:dyDescent="0.3">
      <c r="K50" s="8" t="s">
        <v>95</v>
      </c>
    </row>
    <row r="51" spans="11:11" x14ac:dyDescent="0.3">
      <c r="K51" s="8" t="s">
        <v>96</v>
      </c>
    </row>
    <row r="52" spans="11:11" x14ac:dyDescent="0.3">
      <c r="K52" s="8" t="s">
        <v>97</v>
      </c>
    </row>
    <row r="53" spans="11:11" x14ac:dyDescent="0.3">
      <c r="K53" s="8" t="s">
        <v>98</v>
      </c>
    </row>
    <row r="54" spans="11:11" x14ac:dyDescent="0.3">
      <c r="K54" s="8" t="s">
        <v>99</v>
      </c>
    </row>
    <row r="55" spans="11:11" x14ac:dyDescent="0.3">
      <c r="K55" s="8" t="s">
        <v>100</v>
      </c>
    </row>
    <row r="56" spans="11:11" x14ac:dyDescent="0.3">
      <c r="K56" s="8" t="s">
        <v>101</v>
      </c>
    </row>
    <row r="57" spans="11:11" x14ac:dyDescent="0.3">
      <c r="K57" s="8" t="s">
        <v>102</v>
      </c>
    </row>
    <row r="58" spans="11:11" x14ac:dyDescent="0.3">
      <c r="K58" s="8" t="s">
        <v>103</v>
      </c>
    </row>
    <row r="59" spans="11:11" x14ac:dyDescent="0.3">
      <c r="K59" s="8" t="s">
        <v>104</v>
      </c>
    </row>
    <row r="60" spans="11:11" x14ac:dyDescent="0.3">
      <c r="K60" s="8" t="s">
        <v>105</v>
      </c>
    </row>
    <row r="61" spans="11:11" x14ac:dyDescent="0.3">
      <c r="K61" s="8" t="s">
        <v>106</v>
      </c>
    </row>
    <row r="62" spans="11:11" x14ac:dyDescent="0.3">
      <c r="K62" s="8" t="s">
        <v>107</v>
      </c>
    </row>
    <row r="63" spans="11:11" x14ac:dyDescent="0.3">
      <c r="K63" s="8" t="s">
        <v>108</v>
      </c>
    </row>
    <row r="64" spans="11:11" x14ac:dyDescent="0.3">
      <c r="K64" s="8" t="s">
        <v>109</v>
      </c>
    </row>
    <row r="65" spans="11:11" x14ac:dyDescent="0.3">
      <c r="K65" s="8" t="s">
        <v>110</v>
      </c>
    </row>
    <row r="66" spans="11:11" x14ac:dyDescent="0.3">
      <c r="K66" s="8" t="s">
        <v>111</v>
      </c>
    </row>
    <row r="67" spans="11:11" x14ac:dyDescent="0.3">
      <c r="K67" s="8" t="s">
        <v>112</v>
      </c>
    </row>
    <row r="68" spans="11:11" x14ac:dyDescent="0.3">
      <c r="K68" s="8" t="s">
        <v>113</v>
      </c>
    </row>
    <row r="69" spans="11:11" x14ac:dyDescent="0.3">
      <c r="K69" s="8" t="s">
        <v>114</v>
      </c>
    </row>
    <row r="70" spans="11:11" x14ac:dyDescent="0.3">
      <c r="K70" s="8" t="s">
        <v>115</v>
      </c>
    </row>
    <row r="71" spans="11:11" x14ac:dyDescent="0.3">
      <c r="K71" s="8" t="s">
        <v>116</v>
      </c>
    </row>
    <row r="72" spans="11:11" x14ac:dyDescent="0.3">
      <c r="K72" s="8" t="s">
        <v>117</v>
      </c>
    </row>
    <row r="73" spans="11:11" x14ac:dyDescent="0.3">
      <c r="K73" s="8" t="s">
        <v>118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2710-B7A3-4B3D-AD82-275B966E286E}">
  <sheetPr codeName="Sheet3">
    <tabColor rgb="FFC00000"/>
  </sheetPr>
  <dimension ref="A1:J55"/>
  <sheetViews>
    <sheetView zoomScale="85" zoomScaleNormal="85" workbookViewId="0">
      <selection activeCell="H19" sqref="H19"/>
    </sheetView>
  </sheetViews>
  <sheetFormatPr defaultRowHeight="14.4" x14ac:dyDescent="0.3"/>
  <cols>
    <col min="1" max="1" width="7.44140625" style="3" bestFit="1" customWidth="1"/>
    <col min="2" max="2" width="10.21875" style="3" bestFit="1" customWidth="1"/>
    <col min="3" max="3" width="12.21875" style="3" bestFit="1" customWidth="1"/>
    <col min="4" max="4" width="9.109375" style="3" bestFit="1" customWidth="1"/>
    <col min="5" max="5" width="10.44140625" style="3" bestFit="1" customWidth="1"/>
    <col min="6" max="6" width="8.88671875" style="3"/>
    <col min="7" max="7" width="29.44140625" style="3" bestFit="1" customWidth="1"/>
    <col min="8" max="8" width="11.77734375" style="3" bestFit="1" customWidth="1"/>
    <col min="9" max="9" width="16.21875" style="3" bestFit="1" customWidth="1"/>
    <col min="10" max="10" width="14" style="3" bestFit="1" customWidth="1"/>
    <col min="11" max="16384" width="8.88671875" style="3"/>
  </cols>
  <sheetData>
    <row r="1" spans="1:10" ht="15" thickBot="1" x14ac:dyDescent="0.35">
      <c r="A1" s="8"/>
      <c r="B1" s="2" t="s">
        <v>11</v>
      </c>
      <c r="C1" s="2" t="s">
        <v>18</v>
      </c>
      <c r="D1" s="2" t="s">
        <v>24</v>
      </c>
      <c r="E1" s="2" t="s">
        <v>195</v>
      </c>
      <c r="G1" s="18" t="s">
        <v>196</v>
      </c>
      <c r="H1" s="19">
        <f>SUM(H3:H1048576)</f>
        <v>11721</v>
      </c>
      <c r="I1" s="19">
        <f t="shared" ref="I1:J1" si="0">SUM(I3:I1048576)</f>
        <v>10</v>
      </c>
      <c r="J1" s="20">
        <f t="shared" si="0"/>
        <v>0</v>
      </c>
    </row>
    <row r="2" spans="1:10" x14ac:dyDescent="0.3">
      <c r="A2" s="8" t="s">
        <v>197</v>
      </c>
      <c r="B2" s="8">
        <f>COUNTIFS(Utenti!$F:$F,Summary!B1)</f>
        <v>35</v>
      </c>
      <c r="C2" s="8">
        <f>COUNTIFS(Utenti!$F:$F,Summary!C1)</f>
        <v>13</v>
      </c>
      <c r="D2" s="8">
        <f>COUNTIFS(Utenti!$F:$F,Summary!D1)</f>
        <v>16</v>
      </c>
      <c r="E2" s="2">
        <f>SUM(B2:D2)</f>
        <v>64</v>
      </c>
      <c r="G2" s="21" t="s">
        <v>198</v>
      </c>
      <c r="H2" s="21" t="s">
        <v>199</v>
      </c>
      <c r="I2" s="21" t="s">
        <v>200</v>
      </c>
      <c r="J2" s="21" t="s">
        <v>201</v>
      </c>
    </row>
    <row r="3" spans="1:10" x14ac:dyDescent="0.3">
      <c r="G3" s="8" t="str" cm="1">
        <f t="array" ref="G3:G53">_xlfn.UNIQUE(_xlfn._xlws.FILTER(Utenti!C:C,Utenti!H:H=TRUE))</f>
        <v>IND_AL_PR_500kW_FV</v>
      </c>
      <c r="H3" s="8">
        <f>IFERROR(INDEX(Utenti!$P:$P,MATCH(Summary!$G3,Utenti!$C:$C,0)),"")</f>
        <v>500</v>
      </c>
      <c r="I3" s="8">
        <f>IFERROR(INDEX(Utenti!$S:$S,MATCH(Summary!$G3,Utenti!$C:$C,0)),"")</f>
        <v>0</v>
      </c>
      <c r="J3" s="8">
        <f>IFERROR(INDEX(Utenti!$T:$T,MATCH(Summary!$G3,Utenti!$C:$C,0)),"")</f>
        <v>0</v>
      </c>
    </row>
    <row r="4" spans="1:10" x14ac:dyDescent="0.3">
      <c r="G4" s="8" t="str">
        <v>ICT_AL_500kW_FV</v>
      </c>
      <c r="H4" s="8">
        <f>IFERROR(INDEX(Utenti!$P:$P,MATCH(Summary!$G4,Utenti!$C:$C,0)),"")</f>
        <v>500</v>
      </c>
      <c r="I4" s="8">
        <f>IFERROR(INDEX(Utenti!$S:$S,MATCH(Summary!$G4,Utenti!$C:$C,0)),"")</f>
        <v>0</v>
      </c>
      <c r="J4" s="8">
        <f>IFERROR(INDEX(Utenti!$T:$T,MATCH(Summary!$G4,Utenti!$C:$C,0)),"")</f>
        <v>0</v>
      </c>
    </row>
    <row r="5" spans="1:10" x14ac:dyDescent="0.3">
      <c r="G5" s="8" t="str">
        <v>IND_AL_PR_450kW_FV</v>
      </c>
      <c r="H5" s="8">
        <f>IFERROR(INDEX(Utenti!$P:$P,MATCH(Summary!$G5,Utenti!$C:$C,0)),"")</f>
        <v>450</v>
      </c>
      <c r="I5" s="8">
        <f>IFERROR(INDEX(Utenti!$S:$S,MATCH(Summary!$G5,Utenti!$C:$C,0)),"")</f>
        <v>0</v>
      </c>
      <c r="J5" s="8">
        <f>IFERROR(INDEX(Utenti!$T:$T,MATCH(Summary!$G5,Utenti!$C:$C,0)),"")</f>
        <v>0</v>
      </c>
    </row>
    <row r="6" spans="1:10" x14ac:dyDescent="0.3">
      <c r="G6" s="8" t="str">
        <v>ICT_AL_450kW_FV</v>
      </c>
      <c r="H6" s="8">
        <f>IFERROR(INDEX(Utenti!$P:$P,MATCH(Summary!$G6,Utenti!$C:$C,0)),"")</f>
        <v>450</v>
      </c>
      <c r="I6" s="8">
        <f>IFERROR(INDEX(Utenti!$S:$S,MATCH(Summary!$G6,Utenti!$C:$C,0)),"")</f>
        <v>0</v>
      </c>
      <c r="J6" s="8">
        <f>IFERROR(INDEX(Utenti!$T:$T,MATCH(Summary!$G6,Utenti!$C:$C,0)),"")</f>
        <v>0</v>
      </c>
    </row>
    <row r="7" spans="1:10" x14ac:dyDescent="0.3">
      <c r="G7" s="8" t="str">
        <v>IND_AL_PR_400kW_FV</v>
      </c>
      <c r="H7" s="8">
        <f>IFERROR(INDEX(Utenti!$P:$P,MATCH(Summary!$G7,Utenti!$C:$C,0)),"")</f>
        <v>400</v>
      </c>
      <c r="I7" s="8">
        <f>IFERROR(INDEX(Utenti!$S:$S,MATCH(Summary!$G7,Utenti!$C:$C,0)),"")</f>
        <v>0</v>
      </c>
      <c r="J7" s="8">
        <f>IFERROR(INDEX(Utenti!$T:$T,MATCH(Summary!$G7,Utenti!$C:$C,0)),"")</f>
        <v>0</v>
      </c>
    </row>
    <row r="8" spans="1:10" x14ac:dyDescent="0.3">
      <c r="G8" s="8" t="str">
        <v>ICT_AL_400kW_FV</v>
      </c>
      <c r="H8" s="8">
        <f>IFERROR(INDEX(Utenti!$P:$P,MATCH(Summary!$G8,Utenti!$C:$C,0)),"")</f>
        <v>400</v>
      </c>
      <c r="I8" s="8">
        <f>IFERROR(INDEX(Utenti!$S:$S,MATCH(Summary!$G8,Utenti!$C:$C,0)),"")</f>
        <v>0</v>
      </c>
      <c r="J8" s="8">
        <f>IFERROR(INDEX(Utenti!$T:$T,MATCH(Summary!$G8,Utenti!$C:$C,0)),"")</f>
        <v>0</v>
      </c>
    </row>
    <row r="9" spans="1:10" x14ac:dyDescent="0.3">
      <c r="G9" s="8" t="str">
        <v>IND_AL_PR_350kW_FV</v>
      </c>
      <c r="H9" s="8">
        <f>IFERROR(INDEX(Utenti!$P:$P,MATCH(Summary!$G9,Utenti!$C:$C,0)),"")</f>
        <v>350</v>
      </c>
      <c r="I9" s="8">
        <f>IFERROR(INDEX(Utenti!$S:$S,MATCH(Summary!$G9,Utenti!$C:$C,0)),"")</f>
        <v>0</v>
      </c>
      <c r="J9" s="8">
        <f>IFERROR(INDEX(Utenti!$T:$T,MATCH(Summary!$G9,Utenti!$C:$C,0)),"")</f>
        <v>0</v>
      </c>
    </row>
    <row r="10" spans="1:10" x14ac:dyDescent="0.3">
      <c r="G10" s="8" t="str">
        <v>ICT_AL_350kW_FV</v>
      </c>
      <c r="H10" s="8">
        <f>IFERROR(INDEX(Utenti!$P:$P,MATCH(Summary!$G10,Utenti!$C:$C,0)),"")</f>
        <v>350</v>
      </c>
      <c r="I10" s="8">
        <f>IFERROR(INDEX(Utenti!$S:$S,MATCH(Summary!$G10,Utenti!$C:$C,0)),"")</f>
        <v>0</v>
      </c>
      <c r="J10" s="8">
        <f>IFERROR(INDEX(Utenti!$T:$T,MATCH(Summary!$G10,Utenti!$C:$C,0)),"")</f>
        <v>0</v>
      </c>
    </row>
    <row r="11" spans="1:10" x14ac:dyDescent="0.3">
      <c r="G11" s="8" t="str">
        <v>IND_AL_PR_320kW_FV</v>
      </c>
      <c r="H11" s="8">
        <f>IFERROR(INDEX(Utenti!$P:$P,MATCH(Summary!$G11,Utenti!$C:$C,0)),"")</f>
        <v>320</v>
      </c>
      <c r="I11" s="8">
        <f>IFERROR(INDEX(Utenti!$S:$S,MATCH(Summary!$G11,Utenti!$C:$C,0)),"")</f>
        <v>0</v>
      </c>
      <c r="J11" s="8">
        <f>IFERROR(INDEX(Utenti!$T:$T,MATCH(Summary!$G11,Utenti!$C:$C,0)),"")</f>
        <v>0</v>
      </c>
    </row>
    <row r="12" spans="1:10" x14ac:dyDescent="0.3">
      <c r="G12" s="8" t="str">
        <v>ICT_AL_320kW_FV</v>
      </c>
      <c r="H12" s="8">
        <f>IFERROR(INDEX(Utenti!$P:$P,MATCH(Summary!$G12,Utenti!$C:$C,0)),"")</f>
        <v>320</v>
      </c>
      <c r="I12" s="8">
        <f>IFERROR(INDEX(Utenti!$S:$S,MATCH(Summary!$G12,Utenti!$C:$C,0)),"")</f>
        <v>0</v>
      </c>
      <c r="J12" s="8">
        <f>IFERROR(INDEX(Utenti!$T:$T,MATCH(Summary!$G12,Utenti!$C:$C,0)),"")</f>
        <v>0</v>
      </c>
    </row>
    <row r="13" spans="1:10" x14ac:dyDescent="0.3">
      <c r="G13" s="8" t="str">
        <v>IND_AL_PR_300kW_FV</v>
      </c>
      <c r="H13" s="8">
        <f>IFERROR(INDEX(Utenti!$P:$P,MATCH(Summary!$G13,Utenti!$C:$C,0)),"")</f>
        <v>300</v>
      </c>
      <c r="I13" s="8">
        <f>IFERROR(INDEX(Utenti!$S:$S,MATCH(Summary!$G13,Utenti!$C:$C,0)),"")</f>
        <v>0</v>
      </c>
      <c r="J13" s="8">
        <f>IFERROR(INDEX(Utenti!$T:$T,MATCH(Summary!$G13,Utenti!$C:$C,0)),"")</f>
        <v>0</v>
      </c>
    </row>
    <row r="14" spans="1:10" x14ac:dyDescent="0.3">
      <c r="G14" s="8" t="str">
        <v>ICT_AL_300kW_FV</v>
      </c>
      <c r="H14" s="8">
        <f>IFERROR(INDEX(Utenti!$P:$P,MATCH(Summary!$G14,Utenti!$C:$C,0)),"")</f>
        <v>300</v>
      </c>
      <c r="I14" s="8">
        <f>IFERROR(INDEX(Utenti!$S:$S,MATCH(Summary!$G14,Utenti!$C:$C,0)),"")</f>
        <v>0</v>
      </c>
      <c r="J14" s="8">
        <f>IFERROR(INDEX(Utenti!$T:$T,MATCH(Summary!$G14,Utenti!$C:$C,0)),"")</f>
        <v>0</v>
      </c>
    </row>
    <row r="15" spans="1:10" x14ac:dyDescent="0.3">
      <c r="G15" s="8" t="str">
        <v>IND_AL_PR_280kW_FV</v>
      </c>
      <c r="H15" s="8">
        <f>IFERROR(INDEX(Utenti!$P:$P,MATCH(Summary!$G15,Utenti!$C:$C,0)),"")</f>
        <v>280</v>
      </c>
      <c r="I15" s="8">
        <f>IFERROR(INDEX(Utenti!$S:$S,MATCH(Summary!$G15,Utenti!$C:$C,0)),"")</f>
        <v>0</v>
      </c>
      <c r="J15" s="8">
        <f>IFERROR(INDEX(Utenti!$T:$T,MATCH(Summary!$G15,Utenti!$C:$C,0)),"")</f>
        <v>0</v>
      </c>
    </row>
    <row r="16" spans="1:10" x14ac:dyDescent="0.3">
      <c r="G16" s="8" t="str">
        <v>ICT_AL_280kW_FV</v>
      </c>
      <c r="H16" s="8">
        <f>IFERROR(INDEX(Utenti!$P:$P,MATCH(Summary!$G16,Utenti!$C:$C,0)),"")</f>
        <v>280</v>
      </c>
      <c r="I16" s="8">
        <f>IFERROR(INDEX(Utenti!$S:$S,MATCH(Summary!$G16,Utenti!$C:$C,0)),"")</f>
        <v>0</v>
      </c>
      <c r="J16" s="8">
        <f>IFERROR(INDEX(Utenti!$T:$T,MATCH(Summary!$G16,Utenti!$C:$C,0)),"")</f>
        <v>0</v>
      </c>
    </row>
    <row r="17" spans="1:10" x14ac:dyDescent="0.3">
      <c r="G17" s="8" t="str">
        <v>IND_micro_1t_PR_80kW_FV</v>
      </c>
      <c r="H17" s="8">
        <f>IFERROR(INDEX(Utenti!$P:$P,MATCH(Summary!$G17,Utenti!$C:$C,0)),"")</f>
        <v>80</v>
      </c>
      <c r="I17" s="8">
        <f>IFERROR(INDEX(Utenti!$S:$S,MATCH(Summary!$G17,Utenti!$C:$C,0)),"")</f>
        <v>0</v>
      </c>
      <c r="J17" s="8">
        <f>IFERROR(INDEX(Utenti!$T:$T,MATCH(Summary!$G17,Utenti!$C:$C,0)),"")</f>
        <v>0</v>
      </c>
    </row>
    <row r="18" spans="1:10" x14ac:dyDescent="0.3">
      <c r="A18" s="8"/>
      <c r="B18" s="2" t="s">
        <v>10</v>
      </c>
      <c r="C18" s="2" t="s">
        <v>30</v>
      </c>
      <c r="D18" s="2" t="s">
        <v>17</v>
      </c>
      <c r="E18" s="2" t="s">
        <v>43</v>
      </c>
      <c r="G18" s="8" t="str">
        <v>IND_micro_1t_PR_100kW_FV</v>
      </c>
      <c r="H18" s="8">
        <f>IFERROR(INDEX(Utenti!$P:$P,MATCH(Summary!$G18,Utenti!$C:$C,0)),"")</f>
        <v>100</v>
      </c>
      <c r="I18" s="8">
        <f>IFERROR(INDEX(Utenti!$S:$S,MATCH(Summary!$G18,Utenti!$C:$C,0)),"")</f>
        <v>0</v>
      </c>
      <c r="J18" s="8">
        <f>IFERROR(INDEX(Utenti!$T:$T,MATCH(Summary!$G18,Utenti!$C:$C,0)),"")</f>
        <v>0</v>
      </c>
    </row>
    <row r="19" spans="1:10" x14ac:dyDescent="0.3">
      <c r="A19" s="8" t="s">
        <v>197</v>
      </c>
      <c r="B19" s="8">
        <f>COUNTIF(Utenti!$I:$I,B18)</f>
        <v>12</v>
      </c>
      <c r="C19" s="8">
        <f>COUNTIF(Utenti!$I:$I,C18)</f>
        <v>0</v>
      </c>
      <c r="D19" s="8">
        <f>COUNTIF(Utenti!$I:$I,D18)</f>
        <v>0</v>
      </c>
      <c r="E19" s="8">
        <f>COUNTIF(Utenti!$I:$I,E18)</f>
        <v>52</v>
      </c>
      <c r="G19" s="8" t="str">
        <v>IND_micro_1t_PR_120kW</v>
      </c>
      <c r="H19" s="8">
        <f>IFERROR(INDEX(Utenti!$P:$P,MATCH(Summary!$G19,Utenti!$C:$C,0)),"")</f>
        <v>120</v>
      </c>
      <c r="I19" s="8">
        <f>IFERROR(INDEX(Utenti!$S:$S,MATCH(Summary!$G19,Utenti!$C:$C,0)),"")</f>
        <v>0</v>
      </c>
      <c r="J19" s="8">
        <f>IFERROR(INDEX(Utenti!$T:$T,MATCH(Summary!$G19,Utenti!$C:$C,0)),"")</f>
        <v>0</v>
      </c>
    </row>
    <row r="20" spans="1:10" x14ac:dyDescent="0.3">
      <c r="G20" s="8" t="str">
        <v>IND_micro_3t_PR_40kW_FV</v>
      </c>
      <c r="H20" s="8">
        <f>IFERROR(INDEX(Utenti!$P:$P,MATCH(Summary!$G20,Utenti!$C:$C,0)),"")</f>
        <v>40</v>
      </c>
      <c r="I20" s="8">
        <f>IFERROR(INDEX(Utenti!$S:$S,MATCH(Summary!$G20,Utenti!$C:$C,0)),"")</f>
        <v>0</v>
      </c>
      <c r="J20" s="8">
        <f>IFERROR(INDEX(Utenti!$T:$T,MATCH(Summary!$G20,Utenti!$C:$C,0)),"")</f>
        <v>0</v>
      </c>
    </row>
    <row r="21" spans="1:10" x14ac:dyDescent="0.3">
      <c r="G21" s="8" t="str">
        <v>IND_micro_3t_PR_50kW_FV</v>
      </c>
      <c r="H21" s="8">
        <f>IFERROR(INDEX(Utenti!$P:$P,MATCH(Summary!$G21,Utenti!$C:$C,0)),"")</f>
        <v>50</v>
      </c>
      <c r="I21" s="8">
        <f>IFERROR(INDEX(Utenti!$S:$S,MATCH(Summary!$G21,Utenti!$C:$C,0)),"")</f>
        <v>0</v>
      </c>
      <c r="J21" s="8">
        <f>IFERROR(INDEX(Utenti!$T:$T,MATCH(Summary!$G21,Utenti!$C:$C,0)),"")</f>
        <v>0</v>
      </c>
    </row>
    <row r="22" spans="1:10" x14ac:dyDescent="0.3">
      <c r="G22" s="8" t="str">
        <v>IND_micro_3t_PR_50kW</v>
      </c>
      <c r="H22" s="8">
        <f>IFERROR(INDEX(Utenti!$P:$P,MATCH(Summary!$G22,Utenti!$C:$C,0)),"")</f>
        <v>50</v>
      </c>
      <c r="I22" s="8">
        <f>IFERROR(INDEX(Utenti!$S:$S,MATCH(Summary!$G22,Utenti!$C:$C,0)),"")</f>
        <v>0</v>
      </c>
      <c r="J22" s="8">
        <f>IFERROR(INDEX(Utenti!$T:$T,MATCH(Summary!$G22,Utenti!$C:$C,0)),"")</f>
        <v>0</v>
      </c>
    </row>
    <row r="23" spans="1:10" x14ac:dyDescent="0.3">
      <c r="G23" s="8" t="str">
        <v>IND_micro_3t_PR_60kW</v>
      </c>
      <c r="H23" s="8">
        <f>IFERROR(INDEX(Utenti!$P:$P,MATCH(Summary!$G23,Utenti!$C:$C,0)),"")</f>
        <v>60</v>
      </c>
      <c r="I23" s="8">
        <f>IFERROR(INDEX(Utenti!$S:$S,MATCH(Summary!$G23,Utenti!$C:$C,0)),"")</f>
        <v>0</v>
      </c>
      <c r="J23" s="8">
        <f>IFERROR(INDEX(Utenti!$T:$T,MATCH(Summary!$G23,Utenti!$C:$C,0)),"")</f>
        <v>0</v>
      </c>
    </row>
    <row r="24" spans="1:10" x14ac:dyDescent="0.3">
      <c r="G24" s="8" t="str">
        <v>IND_micro_3t_PR_70kW</v>
      </c>
      <c r="H24" s="8">
        <f>IFERROR(INDEX(Utenti!$P:$P,MATCH(Summary!$G24,Utenti!$C:$C,0)),"")</f>
        <v>70</v>
      </c>
      <c r="I24" s="8">
        <f>IFERROR(INDEX(Utenti!$S:$S,MATCH(Summary!$G24,Utenti!$C:$C,0)),"")</f>
        <v>0</v>
      </c>
      <c r="J24" s="8">
        <f>IFERROR(INDEX(Utenti!$T:$T,MATCH(Summary!$G24,Utenti!$C:$C,0)),"")</f>
        <v>0</v>
      </c>
    </row>
    <row r="25" spans="1:10" x14ac:dyDescent="0.3">
      <c r="G25" s="8" t="str">
        <v>IND_micro_3t_PR_80kW</v>
      </c>
      <c r="H25" s="8">
        <f>IFERROR(INDEX(Utenti!$P:$P,MATCH(Summary!$G25,Utenti!$C:$C,0)),"")</f>
        <v>80</v>
      </c>
      <c r="I25" s="8">
        <f>IFERROR(INDEX(Utenti!$S:$S,MATCH(Summary!$G25,Utenti!$C:$C,0)),"")</f>
        <v>0</v>
      </c>
      <c r="J25" s="8">
        <f>IFERROR(INDEX(Utenti!$T:$T,MATCH(Summary!$G25,Utenti!$C:$C,0)),"")</f>
        <v>0</v>
      </c>
    </row>
    <row r="26" spans="1:10" x14ac:dyDescent="0.3">
      <c r="G26" s="8" t="str">
        <v>IND_micro_3t_PR_90kW</v>
      </c>
      <c r="H26" s="8">
        <f>IFERROR(INDEX(Utenti!$P:$P,MATCH(Summary!$G26,Utenti!$C:$C,0)),"")</f>
        <v>90</v>
      </c>
      <c r="I26" s="8">
        <f>IFERROR(INDEX(Utenti!$S:$S,MATCH(Summary!$G26,Utenti!$C:$C,0)),"")</f>
        <v>0</v>
      </c>
      <c r="J26" s="8">
        <f>IFERROR(INDEX(Utenti!$T:$T,MATCH(Summary!$G26,Utenti!$C:$C,0)),"")</f>
        <v>0</v>
      </c>
    </row>
    <row r="27" spans="1:10" x14ac:dyDescent="0.3">
      <c r="G27" s="8" t="str">
        <v>IND_micro_3t_PR_100kW</v>
      </c>
      <c r="H27" s="8">
        <f>IFERROR(INDEX(Utenti!$P:$P,MATCH(Summary!$G27,Utenti!$C:$C,0)),"")</f>
        <v>100</v>
      </c>
      <c r="I27" s="8">
        <f>IFERROR(INDEX(Utenti!$S:$S,MATCH(Summary!$G27,Utenti!$C:$C,0)),"")</f>
        <v>0</v>
      </c>
      <c r="J27" s="8">
        <f>IFERROR(INDEX(Utenti!$T:$T,MATCH(Summary!$G27,Utenti!$C:$C,0)),"")</f>
        <v>0</v>
      </c>
    </row>
    <row r="28" spans="1:10" x14ac:dyDescent="0.3">
      <c r="G28" s="8" t="str">
        <v>IND_micro_3t_PR_110kW</v>
      </c>
      <c r="H28" s="8">
        <f>IFERROR(INDEX(Utenti!$P:$P,MATCH(Summary!$G28,Utenti!$C:$C,0)),"")</f>
        <v>110</v>
      </c>
      <c r="I28" s="8">
        <f>IFERROR(INDEX(Utenti!$S:$S,MATCH(Summary!$G28,Utenti!$C:$C,0)),"")</f>
        <v>0</v>
      </c>
      <c r="J28" s="8">
        <f>IFERROR(INDEX(Utenti!$T:$T,MATCH(Summary!$G28,Utenti!$C:$C,0)),"")</f>
        <v>0</v>
      </c>
    </row>
    <row r="29" spans="1:10" x14ac:dyDescent="0.3">
      <c r="G29" s="8" t="str">
        <v>IND_piccola_1t_PR_300kW_FV</v>
      </c>
      <c r="H29" s="8">
        <f>IFERROR(INDEX(Utenti!$P:$P,MATCH(Summary!$G29,Utenti!$C:$C,0)),"")</f>
        <v>300</v>
      </c>
      <c r="I29" s="8">
        <f>IFERROR(INDEX(Utenti!$S:$S,MATCH(Summary!$G29,Utenti!$C:$C,0)),"")</f>
        <v>0</v>
      </c>
      <c r="J29" s="8">
        <f>IFERROR(INDEX(Utenti!$T:$T,MATCH(Summary!$G29,Utenti!$C:$C,0)),"")</f>
        <v>0</v>
      </c>
    </row>
    <row r="30" spans="1:10" x14ac:dyDescent="0.3">
      <c r="G30" s="8" t="str">
        <v>IND_piccola_1t_PR_360kW</v>
      </c>
      <c r="H30" s="8">
        <f>IFERROR(INDEX(Utenti!$P:$P,MATCH(Summary!$G30,Utenti!$C:$C,0)),"")</f>
        <v>360</v>
      </c>
      <c r="I30" s="8">
        <f>IFERROR(INDEX(Utenti!$S:$S,MATCH(Summary!$G30,Utenti!$C:$C,0)),"")</f>
        <v>0</v>
      </c>
      <c r="J30" s="8">
        <f>IFERROR(INDEX(Utenti!$T:$T,MATCH(Summary!$G30,Utenti!$C:$C,0)),"")</f>
        <v>0</v>
      </c>
    </row>
    <row r="31" spans="1:10" x14ac:dyDescent="0.3">
      <c r="G31" s="8" t="str">
        <v>IND_piccola_3t_PR_150kW_FV</v>
      </c>
      <c r="H31" s="8">
        <f>IFERROR(INDEX(Utenti!$P:$P,MATCH(Summary!$G31,Utenti!$C:$C,0)),"")</f>
        <v>150</v>
      </c>
      <c r="I31" s="8">
        <f>IFERROR(INDEX(Utenti!$S:$S,MATCH(Summary!$G31,Utenti!$C:$C,0)),"")</f>
        <v>0</v>
      </c>
      <c r="J31" s="8">
        <f>IFERROR(INDEX(Utenti!$T:$T,MATCH(Summary!$G31,Utenti!$C:$C,0)),"")</f>
        <v>0</v>
      </c>
    </row>
    <row r="32" spans="1:10" x14ac:dyDescent="0.3">
      <c r="G32" s="8" t="str">
        <v>IND_piccola_3t_PR_180kW</v>
      </c>
      <c r="H32" s="8">
        <f>IFERROR(INDEX(Utenti!$P:$P,MATCH(Summary!$G32,Utenti!$C:$C,0)),"")</f>
        <v>180</v>
      </c>
      <c r="I32" s="8">
        <f>IFERROR(INDEX(Utenti!$S:$S,MATCH(Summary!$G32,Utenti!$C:$C,0)),"")</f>
        <v>0</v>
      </c>
      <c r="J32" s="8">
        <f>IFERROR(INDEX(Utenti!$T:$T,MATCH(Summary!$G32,Utenti!$C:$C,0)),"")</f>
        <v>0</v>
      </c>
    </row>
    <row r="33" spans="7:10" x14ac:dyDescent="0.3">
      <c r="G33" s="8" t="str">
        <v>IND_piccola_3t_PR_210kW</v>
      </c>
      <c r="H33" s="8">
        <f>IFERROR(INDEX(Utenti!$P:$P,MATCH(Summary!$G33,Utenti!$C:$C,0)),"")</f>
        <v>210</v>
      </c>
      <c r="I33" s="8">
        <f>IFERROR(INDEX(Utenti!$S:$S,MATCH(Summary!$G33,Utenti!$C:$C,0)),"")</f>
        <v>0</v>
      </c>
      <c r="J33" s="8">
        <f>IFERROR(INDEX(Utenti!$T:$T,MATCH(Summary!$G33,Utenti!$C:$C,0)),"")</f>
        <v>0</v>
      </c>
    </row>
    <row r="34" spans="7:10" x14ac:dyDescent="0.3">
      <c r="G34" s="8" t="str">
        <v>ICT_100kW</v>
      </c>
      <c r="H34" s="8">
        <f>IFERROR(INDEX(Utenti!$P:$P,MATCH(Summary!$G34,Utenti!$C:$C,0)),"")</f>
        <v>100</v>
      </c>
      <c r="I34" s="8">
        <f>IFERROR(INDEX(Utenti!$S:$S,MATCH(Summary!$G34,Utenti!$C:$C,0)),"")</f>
        <v>0</v>
      </c>
      <c r="J34" s="8">
        <f>IFERROR(INDEX(Utenti!$T:$T,MATCH(Summary!$G34,Utenti!$C:$C,0)),"")</f>
        <v>0</v>
      </c>
    </row>
    <row r="35" spans="7:10" x14ac:dyDescent="0.3">
      <c r="G35" s="8" t="str">
        <v>ICT_micro_1t_100kW</v>
      </c>
      <c r="H35" s="8">
        <f>IFERROR(INDEX(Utenti!$P:$P,MATCH(Summary!$G35,Utenti!$C:$C,0)),"")</f>
        <v>100</v>
      </c>
      <c r="I35" s="8">
        <f>IFERROR(INDEX(Utenti!$S:$S,MATCH(Summary!$G35,Utenti!$C:$C,0)),"")</f>
        <v>0</v>
      </c>
      <c r="J35" s="8">
        <f>IFERROR(INDEX(Utenti!$T:$T,MATCH(Summary!$G35,Utenti!$C:$C,0)),"")</f>
        <v>0</v>
      </c>
    </row>
    <row r="36" spans="7:10" x14ac:dyDescent="0.3">
      <c r="G36" s="8" t="str">
        <v>ICT_micro_3t_30kW</v>
      </c>
      <c r="H36" s="8">
        <f>IFERROR(INDEX(Utenti!$P:$P,MATCH(Summary!$G36,Utenti!$C:$C,0)),"")</f>
        <v>30</v>
      </c>
      <c r="I36" s="8">
        <f>IFERROR(INDEX(Utenti!$S:$S,MATCH(Summary!$G36,Utenti!$C:$C,0)),"")</f>
        <v>0</v>
      </c>
      <c r="J36" s="8">
        <f>IFERROR(INDEX(Utenti!$T:$T,MATCH(Summary!$G36,Utenti!$C:$C,0)),"")</f>
        <v>0</v>
      </c>
    </row>
    <row r="37" spans="7:10" x14ac:dyDescent="0.3">
      <c r="G37" s="8" t="str">
        <v>ICT_micro_3t_40kW</v>
      </c>
      <c r="H37" s="8">
        <f>IFERROR(INDEX(Utenti!$P:$P,MATCH(Summary!$G37,Utenti!$C:$C,0)),"")</f>
        <v>40</v>
      </c>
      <c r="I37" s="8">
        <f>IFERROR(INDEX(Utenti!$S:$S,MATCH(Summary!$G37,Utenti!$C:$C,0)),"")</f>
        <v>0</v>
      </c>
      <c r="J37" s="8">
        <f>IFERROR(INDEX(Utenti!$T:$T,MATCH(Summary!$G37,Utenti!$C:$C,0)),"")</f>
        <v>0</v>
      </c>
    </row>
    <row r="38" spans="7:10" x14ac:dyDescent="0.3">
      <c r="G38" s="8" t="str">
        <v>ICT_micro_3t_50kW</v>
      </c>
      <c r="H38" s="8">
        <f>IFERROR(INDEX(Utenti!$P:$P,MATCH(Summary!$G38,Utenti!$C:$C,0)),"")</f>
        <v>50</v>
      </c>
      <c r="I38" s="8">
        <f>IFERROR(INDEX(Utenti!$S:$S,MATCH(Summary!$G38,Utenti!$C:$C,0)),"")</f>
        <v>0</v>
      </c>
      <c r="J38" s="8">
        <f>IFERROR(INDEX(Utenti!$T:$T,MATCH(Summary!$G38,Utenti!$C:$C,0)),"")</f>
        <v>0</v>
      </c>
    </row>
    <row r="39" spans="7:10" x14ac:dyDescent="0.3">
      <c r="G39" s="8" t="str">
        <v>ICT_micro_3t_60kW</v>
      </c>
      <c r="H39" s="8">
        <f>IFERROR(INDEX(Utenti!$P:$P,MATCH(Summary!$G39,Utenti!$C:$C,0)),"")</f>
        <v>60</v>
      </c>
      <c r="I39" s="8">
        <f>IFERROR(INDEX(Utenti!$S:$S,MATCH(Summary!$G39,Utenti!$C:$C,0)),"")</f>
        <v>0</v>
      </c>
      <c r="J39" s="8">
        <f>IFERROR(INDEX(Utenti!$T:$T,MATCH(Summary!$G39,Utenti!$C:$C,0)),"")</f>
        <v>0</v>
      </c>
    </row>
    <row r="40" spans="7:10" x14ac:dyDescent="0.3">
      <c r="G40" s="8" t="str">
        <v>ICT_micro_3t_80kW</v>
      </c>
      <c r="H40" s="8">
        <f>IFERROR(INDEX(Utenti!$P:$P,MATCH(Summary!$G40,Utenti!$C:$C,0)),"")</f>
        <v>80</v>
      </c>
      <c r="I40" s="8">
        <f>IFERROR(INDEX(Utenti!$S:$S,MATCH(Summary!$G40,Utenti!$C:$C,0)),"")</f>
        <v>0</v>
      </c>
      <c r="J40" s="8">
        <f>IFERROR(INDEX(Utenti!$T:$T,MATCH(Summary!$G40,Utenti!$C:$C,0)),"")</f>
        <v>0</v>
      </c>
    </row>
    <row r="41" spans="7:10" x14ac:dyDescent="0.3">
      <c r="G41" s="8" t="str">
        <v>ICT_piccola_1t_300kW</v>
      </c>
      <c r="H41" s="8">
        <f>IFERROR(INDEX(Utenti!$P:$P,MATCH(Summary!$G41,Utenti!$C:$C,0)),"")</f>
        <v>300</v>
      </c>
      <c r="I41" s="8">
        <f>IFERROR(INDEX(Utenti!$S:$S,MATCH(Summary!$G41,Utenti!$C:$C,0)),"")</f>
        <v>0</v>
      </c>
      <c r="J41" s="8">
        <f>IFERROR(INDEX(Utenti!$T:$T,MATCH(Summary!$G41,Utenti!$C:$C,0)),"")</f>
        <v>0</v>
      </c>
    </row>
    <row r="42" spans="7:10" x14ac:dyDescent="0.3">
      <c r="G42" s="8" t="str">
        <v>ICT_piccola_3t_150kW</v>
      </c>
      <c r="H42" s="8">
        <f>IFERROR(INDEX(Utenti!$P:$P,MATCH(Summary!$G42,Utenti!$C:$C,0)),"")</f>
        <v>150</v>
      </c>
      <c r="I42" s="8">
        <f>IFERROR(INDEX(Utenti!$S:$S,MATCH(Summary!$G42,Utenti!$C:$C,0)),"")</f>
        <v>0</v>
      </c>
      <c r="J42" s="8">
        <f>IFERROR(INDEX(Utenti!$T:$T,MATCH(Summary!$G42,Utenti!$C:$C,0)),"")</f>
        <v>0</v>
      </c>
    </row>
    <row r="43" spans="7:10" x14ac:dyDescent="0.3">
      <c r="G43" s="8" t="str">
        <v>IND_piccola_1turno_PR_100kW</v>
      </c>
      <c r="H43" s="8">
        <f>IFERROR(INDEX(Utenti!$P:$P,MATCH(Summary!$G43,Utenti!$C:$C,0)),"")</f>
        <v>100</v>
      </c>
      <c r="I43" s="8">
        <f>IFERROR(INDEX(Utenti!$S:$S,MATCH(Summary!$G43,Utenti!$C:$C,0)),"")</f>
        <v>0</v>
      </c>
      <c r="J43" s="8">
        <f>IFERROR(INDEX(Utenti!$T:$T,MATCH(Summary!$G43,Utenti!$C:$C,0)),"")</f>
        <v>0</v>
      </c>
    </row>
    <row r="44" spans="7:10" x14ac:dyDescent="0.3">
      <c r="G44" s="8" t="str">
        <v>IND_piccola_1turno_PR_200kW</v>
      </c>
      <c r="H44" s="8">
        <f>IFERROR(INDEX(Utenti!$P:$P,MATCH(Summary!$G44,Utenti!$C:$C,0)),"")</f>
        <v>200</v>
      </c>
      <c r="I44" s="8">
        <f>IFERROR(INDEX(Utenti!$S:$S,MATCH(Summary!$G44,Utenti!$C:$C,0)),"")</f>
        <v>0</v>
      </c>
      <c r="J44" s="8">
        <f>IFERROR(INDEX(Utenti!$T:$T,MATCH(Summary!$G44,Utenti!$C:$C,0)),"")</f>
        <v>0</v>
      </c>
    </row>
    <row r="45" spans="7:10" x14ac:dyDescent="0.3">
      <c r="G45" s="8" t="str">
        <v>IND_piccola_1turno_PR_1000kW</v>
      </c>
      <c r="H45" s="8">
        <f>IFERROR(INDEX(Utenti!$P:$P,MATCH(Summary!$G45,Utenti!$C:$C,0)),"")</f>
        <v>1000</v>
      </c>
      <c r="I45" s="8">
        <f>IFERROR(INDEX(Utenti!$S:$S,MATCH(Summary!$G45,Utenti!$C:$C,0)),"")</f>
        <v>0</v>
      </c>
      <c r="J45" s="8">
        <f>IFERROR(INDEX(Utenti!$T:$T,MATCH(Summary!$G45,Utenti!$C:$C,0)),"")</f>
        <v>0</v>
      </c>
    </row>
    <row r="46" spans="7:10" x14ac:dyDescent="0.3">
      <c r="G46" s="8" t="str">
        <v>IND_micro_1turno_PR_100kW</v>
      </c>
      <c r="H46" s="8">
        <f>IFERROR(INDEX(Utenti!$P:$P,MATCH(Summary!$G46,Utenti!$C:$C,0)),"")</f>
        <v>100</v>
      </c>
      <c r="I46" s="8">
        <f>IFERROR(INDEX(Utenti!$S:$S,MATCH(Summary!$G46,Utenti!$C:$C,0)),"")</f>
        <v>0</v>
      </c>
      <c r="J46" s="8">
        <f>IFERROR(INDEX(Utenti!$T:$T,MATCH(Summary!$G46,Utenti!$C:$C,0)),"")</f>
        <v>0</v>
      </c>
    </row>
    <row r="47" spans="7:10" x14ac:dyDescent="0.3">
      <c r="G47" s="8" t="str">
        <v>IND_piccola_3turni_PR_1MW</v>
      </c>
      <c r="H47" s="8">
        <f>IFERROR(INDEX(Utenti!$P:$P,MATCH(Summary!$G47,Utenti!$C:$C,0)),"")</f>
        <v>1000</v>
      </c>
      <c r="I47" s="8">
        <f>IFERROR(INDEX(Utenti!$S:$S,MATCH(Summary!$G47,Utenti!$C:$C,0)),"")</f>
        <v>0</v>
      </c>
      <c r="J47" s="8">
        <f>IFERROR(INDEX(Utenti!$T:$T,MATCH(Summary!$G47,Utenti!$C:$C,0)),"")</f>
        <v>0</v>
      </c>
    </row>
    <row r="48" spans="7:10" x14ac:dyDescent="0.3">
      <c r="G48" s="8" t="str">
        <v>IND_media_1turno_PR_1MW</v>
      </c>
      <c r="H48" s="8">
        <f>IFERROR(INDEX(Utenti!$P:$P,MATCH(Summary!$G48,Utenti!$C:$C,0)),"")</f>
        <v>1000</v>
      </c>
      <c r="I48" s="8">
        <f>IFERROR(INDEX(Utenti!$S:$S,MATCH(Summary!$G48,Utenti!$C:$C,0)),"")</f>
        <v>0</v>
      </c>
      <c r="J48" s="8">
        <f>IFERROR(INDEX(Utenti!$T:$T,MATCH(Summary!$G48,Utenti!$C:$C,0)),"")</f>
        <v>0</v>
      </c>
    </row>
    <row r="49" spans="7:10" x14ac:dyDescent="0.3">
      <c r="G49" s="8" t="str">
        <v>Residenziale Medio Prosumer</v>
      </c>
      <c r="H49" s="8">
        <f>IFERROR(INDEX(Utenti!$P:$P,MATCH(Summary!$G49,Utenti!$C:$C,0)),"")</f>
        <v>6</v>
      </c>
      <c r="I49" s="8">
        <f>IFERROR(INDEX(Utenti!$S:$S,MATCH(Summary!$G49,Utenti!$C:$C,0)),"")</f>
        <v>0</v>
      </c>
      <c r="J49" s="8">
        <f>IFERROR(INDEX(Utenti!$T:$T,MATCH(Summary!$G49,Utenti!$C:$C,0)),"")</f>
        <v>0</v>
      </c>
    </row>
    <row r="50" spans="7:10" x14ac:dyDescent="0.3">
      <c r="G50" s="8" t="str">
        <v>Residenziale Grande Prosumer</v>
      </c>
      <c r="H50" s="8">
        <f>IFERROR(INDEX(Utenti!$P:$P,MATCH(Summary!$G50,Utenti!$C:$C,0)),"")</f>
        <v>10</v>
      </c>
      <c r="I50" s="8">
        <f>IFERROR(INDEX(Utenti!$S:$S,MATCH(Summary!$G50,Utenti!$C:$C,0)),"")</f>
        <v>0</v>
      </c>
      <c r="J50" s="8">
        <f>IFERROR(INDEX(Utenti!$T:$T,MATCH(Summary!$G50,Utenti!$C:$C,0)),"")</f>
        <v>0</v>
      </c>
    </row>
    <row r="51" spans="7:10" x14ac:dyDescent="0.3">
      <c r="G51" s="8" t="str">
        <v>prosumer_15_config1</v>
      </c>
      <c r="H51" s="8">
        <f>IFERROR(INDEX(Utenti!$P:$P,MATCH(Summary!$G51,Utenti!$C:$C,0)),"")</f>
        <v>15</v>
      </c>
      <c r="I51" s="8">
        <f>IFERROR(INDEX(Utenti!$S:$S,MATCH(Summary!$G51,Utenti!$C:$C,0)),"")</f>
        <v>0</v>
      </c>
      <c r="J51" s="8">
        <f>IFERROR(INDEX(Utenti!$T:$T,MATCH(Summary!$G51,Utenti!$C:$C,0)),"")</f>
        <v>0</v>
      </c>
    </row>
    <row r="52" spans="7:10" x14ac:dyDescent="0.3">
      <c r="G52" s="8" t="str">
        <v>prosumer_10_config1</v>
      </c>
      <c r="H52" s="8">
        <f>IFERROR(INDEX(Utenti!$P:$P,MATCH(Summary!$G52,Utenti!$C:$C,0)),"")</f>
        <v>10</v>
      </c>
      <c r="I52" s="8">
        <f>IFERROR(INDEX(Utenti!$S:$S,MATCH(Summary!$G52,Utenti!$C:$C,0)),"")</f>
        <v>0</v>
      </c>
      <c r="J52" s="8">
        <f>IFERROR(INDEX(Utenti!$T:$T,MATCH(Summary!$G52,Utenti!$C:$C,0)),"")</f>
        <v>0</v>
      </c>
    </row>
    <row r="53" spans="7:10" x14ac:dyDescent="0.3">
      <c r="G53" s="8" t="str">
        <v>res_pros</v>
      </c>
      <c r="H53" s="8">
        <f>IFERROR(INDEX(Utenti!$P:$P,MATCH(Summary!$G53,Utenti!$C:$C,0)),"")</f>
        <v>20</v>
      </c>
      <c r="I53" s="8">
        <f>IFERROR(INDEX(Utenti!$S:$S,MATCH(Summary!$G53,Utenti!$C:$C,0)),"")</f>
        <v>10</v>
      </c>
      <c r="J53" s="8">
        <f>IFERROR(INDEX(Utenti!$T:$T,MATCH(Summary!$G53,Utenti!$C:$C,0)),"")</f>
        <v>0</v>
      </c>
    </row>
    <row r="54" spans="7:10" x14ac:dyDescent="0.3">
      <c r="G54" s="8"/>
      <c r="H54" s="8" t="str">
        <f>IFERROR(INDEX(Utenti!$P:$P,MATCH(Summary!$G54,Utenti!$C:$C,0)),"")</f>
        <v/>
      </c>
      <c r="I54" s="8" t="str">
        <f>IFERROR(INDEX(Utenti!$S:$S,MATCH(Summary!$G54,Utenti!$C:$C,0)),"")</f>
        <v/>
      </c>
      <c r="J54" s="8" t="str">
        <f>IFERROR(INDEX(Utenti!$T:$T,MATCH(Summary!$G54,Utenti!$C:$C,0)),"")</f>
        <v/>
      </c>
    </row>
    <row r="55" spans="7:10" x14ac:dyDescent="0.3">
      <c r="G55" s="8"/>
      <c r="H55" s="8" t="str">
        <f>IFERROR(INDEX(Utenti!$P:$P,MATCH(Summary!$G55,Utenti!$C:$C,0)),"")</f>
        <v/>
      </c>
      <c r="I55" s="8" t="str">
        <f>IFERROR(INDEX(Utenti!$S:$S,MATCH(Summary!$G55,Utenti!$C:$C,0)),"")</f>
        <v/>
      </c>
      <c r="J55" s="8" t="str">
        <f>IFERROR(INDEX(Utenti!$T:$T,MATCH(Summary!$G55,Utenti!$C:$C,0)),"")</f>
        <v/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512D-720B-4883-9A57-F76C3249E6F9}">
  <sheetPr codeName="Sheet2">
    <tabColor theme="7"/>
  </sheetPr>
  <dimension ref="A1:AM65"/>
  <sheetViews>
    <sheetView tabSelected="1" topLeftCell="J1" zoomScaleNormal="100" workbookViewId="0">
      <pane ySplit="1" topLeftCell="A2" activePane="bottomLeft" state="frozen"/>
      <selection pane="bottomLeft" activeCell="Q5" sqref="Q5"/>
    </sheetView>
  </sheetViews>
  <sheetFormatPr defaultColWidth="9.109375" defaultRowHeight="14.4" x14ac:dyDescent="0.3"/>
  <cols>
    <col min="1" max="1" width="15.109375" style="11" bestFit="1" customWidth="1"/>
    <col min="2" max="2" width="5.44140625" style="11" bestFit="1" customWidth="1"/>
    <col min="3" max="3" width="41.33203125" style="3" bestFit="1" customWidth="1"/>
    <col min="4" max="4" width="4.88671875" style="3" bestFit="1" customWidth="1"/>
    <col min="5" max="5" width="11.21875" style="3" bestFit="1" customWidth="1"/>
    <col min="6" max="6" width="9.109375" style="3" bestFit="1" customWidth="1"/>
    <col min="7" max="7" width="10.33203125" style="3" bestFit="1" customWidth="1"/>
    <col min="8" max="8" width="9.5546875" style="3" bestFit="1" customWidth="1"/>
    <col min="9" max="9" width="18.33203125" style="3" bestFit="1" customWidth="1"/>
    <col min="10" max="10" width="12.33203125" style="3" bestFit="1" customWidth="1"/>
    <col min="11" max="11" width="17.33203125" style="3" bestFit="1" customWidth="1"/>
    <col min="12" max="12" width="7.88671875" style="3" bestFit="1" customWidth="1"/>
    <col min="13" max="13" width="9.33203125" style="3" bestFit="1" customWidth="1"/>
    <col min="14" max="15" width="26.33203125" style="3" customWidth="1"/>
    <col min="16" max="16" width="5.33203125" style="3" bestFit="1" customWidth="1"/>
    <col min="17" max="17" width="10.109375" style="3" bestFit="1" customWidth="1"/>
    <col min="18" max="18" width="10.33203125" style="3" bestFit="1" customWidth="1"/>
    <col min="19" max="19" width="7.33203125" style="3" bestFit="1" customWidth="1"/>
    <col min="20" max="20" width="5.109375" style="3" bestFit="1" customWidth="1"/>
    <col min="21" max="21" width="10" style="3" bestFit="1" customWidth="1"/>
    <col min="22" max="22" width="7.33203125" style="3" bestFit="1" customWidth="1"/>
    <col min="23" max="23" width="12.33203125" style="3" bestFit="1" customWidth="1"/>
    <col min="24" max="24" width="12.33203125" style="3" customWidth="1"/>
    <col min="25" max="25" width="5.44140625" style="3" bestFit="1" customWidth="1"/>
    <col min="26" max="26" width="9.109375" style="3"/>
    <col min="27" max="27" width="30.6640625" style="3" bestFit="1" customWidth="1"/>
    <col min="28" max="28" width="29.6640625" style="3" customWidth="1"/>
    <col min="29" max="30" width="12.33203125" style="3" customWidth="1"/>
    <col min="31" max="31" width="18.44140625" style="3" bestFit="1" customWidth="1"/>
    <col min="32" max="32" width="16" style="3" bestFit="1" customWidth="1"/>
    <col min="33" max="33" width="16" style="3" customWidth="1"/>
    <col min="34" max="34" width="19.33203125" style="3" bestFit="1" customWidth="1"/>
    <col min="35" max="35" width="20.44140625" style="3" customWidth="1"/>
    <col min="36" max="36" width="12.109375" style="3" customWidth="1"/>
    <col min="37" max="37" width="11" style="3" bestFit="1" customWidth="1"/>
    <col min="38" max="16384" width="9.109375" style="3"/>
  </cols>
  <sheetData>
    <row r="1" spans="1:39" ht="39.6" customHeight="1" x14ac:dyDescent="0.3">
      <c r="A1" s="1" t="s">
        <v>119</v>
      </c>
      <c r="B1" s="1" t="s">
        <v>120</v>
      </c>
      <c r="C1" s="2" t="s">
        <v>121</v>
      </c>
      <c r="D1" s="2" t="s">
        <v>122</v>
      </c>
      <c r="E1" s="2" t="s">
        <v>203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205</v>
      </c>
      <c r="L1" s="2" t="s">
        <v>128</v>
      </c>
      <c r="M1" s="2" t="s">
        <v>129</v>
      </c>
      <c r="N1" s="2" t="s">
        <v>130</v>
      </c>
      <c r="O1" s="2" t="s">
        <v>202</v>
      </c>
      <c r="P1" s="2" t="s">
        <v>131</v>
      </c>
      <c r="Q1" s="2" t="s">
        <v>212</v>
      </c>
      <c r="R1" s="2" t="s">
        <v>213</v>
      </c>
      <c r="S1" s="2" t="s">
        <v>132</v>
      </c>
      <c r="T1" s="2" t="s">
        <v>133</v>
      </c>
      <c r="U1" s="2" t="s">
        <v>134</v>
      </c>
      <c r="V1" s="2" t="s">
        <v>135</v>
      </c>
      <c r="W1" s="2" t="s">
        <v>136</v>
      </c>
      <c r="X1" s="2" t="s">
        <v>137</v>
      </c>
      <c r="Y1" s="2" t="s">
        <v>138</v>
      </c>
      <c r="Z1" s="15" t="s">
        <v>204</v>
      </c>
      <c r="AA1" s="2" t="s">
        <v>139</v>
      </c>
      <c r="AB1" s="2" t="s">
        <v>140</v>
      </c>
      <c r="AC1" s="2" t="s">
        <v>5</v>
      </c>
      <c r="AD1" s="2" t="s">
        <v>141</v>
      </c>
      <c r="AE1" s="2" t="s">
        <v>142</v>
      </c>
      <c r="AF1" s="2" t="s">
        <v>143</v>
      </c>
      <c r="AG1" s="2" t="s">
        <v>144</v>
      </c>
      <c r="AH1" s="2" t="s">
        <v>145</v>
      </c>
      <c r="AI1" s="2" t="s">
        <v>146</v>
      </c>
      <c r="AJ1" s="2" t="s">
        <v>147</v>
      </c>
      <c r="AK1" s="2" t="s">
        <v>148</v>
      </c>
      <c r="AL1" s="2" t="s">
        <v>149</v>
      </c>
      <c r="AM1" s="14" t="s">
        <v>150</v>
      </c>
    </row>
    <row r="2" spans="1:39" x14ac:dyDescent="0.3">
      <c r="A2" s="4" cm="1">
        <f t="array" aca="1" ref="A2" ca="1">IFERROR(INDIRECT(ADDRESS(ROW()-1,COLUMN()))+1,1)</f>
        <v>1</v>
      </c>
      <c r="B2" s="5"/>
      <c r="C2" s="17" t="str">
        <f>"IND_AL"</f>
        <v>IND_AL</v>
      </c>
      <c r="D2" s="7"/>
      <c r="E2" s="7"/>
      <c r="F2" s="8" t="str" cm="1">
        <f t="array" ref="F2">_xlfn.IFS(AND(G2,H2),"prosumer",G2,"consumer",H2,"producer")</f>
        <v>consumer</v>
      </c>
      <c r="G2" s="9" t="b">
        <f t="shared" ref="G2:G19" si="0">IF(N2&lt;&gt;"",TRUE,FALSE)</f>
        <v>1</v>
      </c>
      <c r="H2" s="9" t="b">
        <f t="shared" ref="H2:H19" si="1">IF(SUM(P2:T2)&gt;0,TRUE,FALSE)</f>
        <v>0</v>
      </c>
      <c r="I2" s="7" t="s">
        <v>43</v>
      </c>
      <c r="J2" s="7" t="s">
        <v>34</v>
      </c>
      <c r="K2" s="7"/>
      <c r="L2" s="16" t="s">
        <v>21</v>
      </c>
      <c r="M2" s="7" t="s">
        <v>28</v>
      </c>
      <c r="N2" s="16" t="s">
        <v>151</v>
      </c>
      <c r="O2" s="8" t="b">
        <v>0</v>
      </c>
      <c r="P2" s="7"/>
      <c r="Q2" s="7"/>
      <c r="R2" s="7"/>
      <c r="S2" s="7"/>
      <c r="T2" s="7"/>
      <c r="U2" s="7" t="b">
        <v>1</v>
      </c>
      <c r="V2" s="7" t="s">
        <v>152</v>
      </c>
      <c r="W2" s="7"/>
      <c r="X2" s="7"/>
      <c r="Y2" s="4">
        <f t="shared" ref="Y2:Y20" si="2">IF(AND(H2=FALSE,G2=FALSE),1,0) + IF(AND(NOT(B2),D2&gt;0),1,0)</f>
        <v>0</v>
      </c>
      <c r="Z2" s="8" t="b">
        <v>1</v>
      </c>
      <c r="AA2" s="6" t="s">
        <v>153</v>
      </c>
      <c r="AB2" s="7" t="s">
        <v>12</v>
      </c>
      <c r="AC2" s="13">
        <f>IFERROR(INDEX(Description!$I$2:$I$7,MATCH(Utenti!AB2,Description!$H$2:$H$7,0)),"")</f>
        <v>0</v>
      </c>
      <c r="AD2" s="13"/>
      <c r="AE2" s="12"/>
      <c r="AF2" s="12">
        <v>0</v>
      </c>
      <c r="AG2" s="12"/>
      <c r="AH2" s="7">
        <v>1</v>
      </c>
      <c r="AI2" s="13">
        <v>4</v>
      </c>
      <c r="AJ2" s="13">
        <v>1</v>
      </c>
      <c r="AK2" s="7" t="s">
        <v>154</v>
      </c>
      <c r="AL2" s="7" t="s">
        <v>155</v>
      </c>
      <c r="AM2" s="16" t="s">
        <v>156</v>
      </c>
    </row>
    <row r="3" spans="1:39" x14ac:dyDescent="0.3">
      <c r="A3" s="4" cm="1">
        <f t="array" aca="1" ref="A3" ca="1">IFERROR(INDIRECT(ADDRESS(ROW()-1,COLUMN()))+1,1)</f>
        <v>2</v>
      </c>
      <c r="B3" s="5"/>
      <c r="C3" s="17" t="str">
        <f>"IND_AL_PR_"&amp;TEXT(P3,0)&amp;"kW_FV"</f>
        <v>IND_AL_PR_500kW_FV</v>
      </c>
      <c r="D3" s="7"/>
      <c r="E3" s="7"/>
      <c r="F3" s="8" t="str" cm="1">
        <f t="array" ref="F3">_xlfn.IFS(AND(G3,H3),"prosumer",G3,"consumer",H3,"producer")</f>
        <v>prosumer</v>
      </c>
      <c r="G3" s="9" t="b">
        <f t="shared" si="0"/>
        <v>1</v>
      </c>
      <c r="H3" s="9" t="b">
        <f t="shared" si="1"/>
        <v>1</v>
      </c>
      <c r="I3" s="7" t="s">
        <v>43</v>
      </c>
      <c r="J3" s="7" t="s">
        <v>34</v>
      </c>
      <c r="K3" s="7"/>
      <c r="L3" s="16" t="s">
        <v>21</v>
      </c>
      <c r="M3" s="7" t="s">
        <v>28</v>
      </c>
      <c r="N3" s="16" t="s">
        <v>151</v>
      </c>
      <c r="O3" s="8" t="b">
        <v>0</v>
      </c>
      <c r="P3" s="7">
        <v>500</v>
      </c>
      <c r="Q3" s="7">
        <v>40</v>
      </c>
      <c r="R3" s="7">
        <v>180</v>
      </c>
      <c r="S3" s="7"/>
      <c r="T3" s="7"/>
      <c r="U3" s="7" t="b">
        <v>1</v>
      </c>
      <c r="V3" s="7" t="s">
        <v>152</v>
      </c>
      <c r="W3" s="7" t="s">
        <v>157</v>
      </c>
      <c r="X3" s="7" t="b">
        <v>1</v>
      </c>
      <c r="Y3" s="4">
        <f t="shared" si="2"/>
        <v>0</v>
      </c>
      <c r="Z3" s="8" t="b">
        <v>1</v>
      </c>
      <c r="AA3" s="6" t="s">
        <v>158</v>
      </c>
      <c r="AB3" s="7" t="s">
        <v>12</v>
      </c>
      <c r="AC3" s="13">
        <f>IFERROR(INDEX(Description!$I$2:$I$7,MATCH(Utenti!AB3,Description!$H$2:$H$7,0)),"")</f>
        <v>0</v>
      </c>
      <c r="AD3" s="13"/>
      <c r="AE3" s="12"/>
      <c r="AF3" s="12">
        <v>0</v>
      </c>
      <c r="AG3" s="12"/>
      <c r="AH3" s="7">
        <v>1</v>
      </c>
      <c r="AI3" s="13">
        <v>4</v>
      </c>
      <c r="AJ3" s="13">
        <v>1</v>
      </c>
      <c r="AK3" s="7" t="s">
        <v>154</v>
      </c>
      <c r="AL3" s="7" t="s">
        <v>155</v>
      </c>
      <c r="AM3" s="16" t="s">
        <v>156</v>
      </c>
    </row>
    <row r="4" spans="1:39" x14ac:dyDescent="0.3">
      <c r="A4" s="4" cm="1">
        <f t="array" aca="1" ref="A4" ca="1">IFERROR(INDIRECT(ADDRESS(ROW()-1,COLUMN()))+1,1)</f>
        <v>3</v>
      </c>
      <c r="B4" s="5"/>
      <c r="C4" s="17" t="str">
        <f>"ICT_AL_"&amp;TEXT(P4,0)&amp;"kW_FV"</f>
        <v>ICT_AL_500kW_FV</v>
      </c>
      <c r="D4" s="7"/>
      <c r="E4" s="7"/>
      <c r="F4" s="8" t="str" cm="1">
        <f t="array" ref="F4">_xlfn.IFS(AND(G4,H4),"prosumer",G4,"consumer",H4,"producer")</f>
        <v>producer</v>
      </c>
      <c r="G4" s="9" t="b">
        <f t="shared" si="0"/>
        <v>0</v>
      </c>
      <c r="H4" s="9" t="b">
        <f t="shared" si="1"/>
        <v>1</v>
      </c>
      <c r="I4" s="7" t="s">
        <v>43</v>
      </c>
      <c r="J4" s="7" t="s">
        <v>34</v>
      </c>
      <c r="K4" s="7"/>
      <c r="L4" s="16"/>
      <c r="M4" s="7"/>
      <c r="N4" s="16"/>
      <c r="O4" s="8" t="b">
        <v>0</v>
      </c>
      <c r="P4" s="7">
        <v>500</v>
      </c>
      <c r="Q4" s="7">
        <v>40</v>
      </c>
      <c r="R4" s="7">
        <v>180</v>
      </c>
      <c r="S4" s="7"/>
      <c r="T4" s="7"/>
      <c r="U4" s="7" t="b">
        <v>1</v>
      </c>
      <c r="V4" s="7" t="s">
        <v>152</v>
      </c>
      <c r="W4" s="7" t="s">
        <v>159</v>
      </c>
      <c r="X4" s="7" t="b">
        <v>1</v>
      </c>
      <c r="Y4" s="4">
        <f t="shared" si="2"/>
        <v>0</v>
      </c>
      <c r="Z4" s="8" t="b">
        <v>1</v>
      </c>
      <c r="AA4" s="6" t="s">
        <v>160</v>
      </c>
      <c r="AB4" s="7" t="s">
        <v>25</v>
      </c>
      <c r="AC4" s="13" t="b">
        <f>IFERROR(INDEX(Description!$I$2:$I$7,MATCH(Utenti!AB4,Description!$H$2:$H$7,0)),"")</f>
        <v>1</v>
      </c>
      <c r="AD4" s="13"/>
      <c r="AE4" s="12"/>
      <c r="AF4" s="12">
        <v>0</v>
      </c>
      <c r="AG4" s="12"/>
      <c r="AH4" s="7">
        <v>1</v>
      </c>
      <c r="AI4" s="13">
        <v>4</v>
      </c>
      <c r="AJ4" s="13">
        <v>1</v>
      </c>
      <c r="AK4" s="7" t="s">
        <v>154</v>
      </c>
      <c r="AL4" s="7" t="s">
        <v>155</v>
      </c>
      <c r="AM4" s="16" t="s">
        <v>156</v>
      </c>
    </row>
    <row r="5" spans="1:39" x14ac:dyDescent="0.3">
      <c r="A5" s="4" cm="1">
        <f t="array" aca="1" ref="A5" ca="1">IFERROR(INDIRECT(ADDRESS(ROW()-1,COLUMN()))+1,1)</f>
        <v>4</v>
      </c>
      <c r="B5" s="5"/>
      <c r="C5" s="17" t="str">
        <f>"IND_AL_PR_"&amp;TEXT(P5,0)&amp;"kW_FV"</f>
        <v>IND_AL_PR_450kW_FV</v>
      </c>
      <c r="D5" s="7"/>
      <c r="E5" s="7"/>
      <c r="F5" s="8" t="str" cm="1">
        <f t="array" ref="F5">_xlfn.IFS(AND(G5,H5),"prosumer",G5,"consumer",H5,"producer")</f>
        <v>prosumer</v>
      </c>
      <c r="G5" s="9" t="b">
        <f t="shared" si="0"/>
        <v>1</v>
      </c>
      <c r="H5" s="9" t="b">
        <f t="shared" si="1"/>
        <v>1</v>
      </c>
      <c r="I5" s="7" t="s">
        <v>43</v>
      </c>
      <c r="J5" s="7" t="s">
        <v>34</v>
      </c>
      <c r="K5" s="7"/>
      <c r="L5" s="16" t="s">
        <v>21</v>
      </c>
      <c r="M5" s="7" t="s">
        <v>28</v>
      </c>
      <c r="N5" s="16" t="s">
        <v>151</v>
      </c>
      <c r="O5" s="8" t="b">
        <v>0</v>
      </c>
      <c r="P5" s="7">
        <v>450</v>
      </c>
      <c r="Q5" s="7">
        <v>40</v>
      </c>
      <c r="R5" s="7">
        <v>180</v>
      </c>
      <c r="S5" s="7"/>
      <c r="T5" s="7"/>
      <c r="U5" s="7" t="b">
        <v>1</v>
      </c>
      <c r="V5" s="7" t="s">
        <v>152</v>
      </c>
      <c r="W5" s="7" t="s">
        <v>157</v>
      </c>
      <c r="X5" s="7" t="b">
        <v>1</v>
      </c>
      <c r="Y5" s="4">
        <f t="shared" si="2"/>
        <v>0</v>
      </c>
      <c r="Z5" s="8" t="b">
        <v>1</v>
      </c>
      <c r="AA5" s="6" t="s">
        <v>158</v>
      </c>
      <c r="AB5" s="7" t="s">
        <v>12</v>
      </c>
      <c r="AC5" s="13">
        <f>IFERROR(INDEX(Description!$I$2:$I$7,MATCH(Utenti!AB5,Description!$H$2:$H$7,0)),"")</f>
        <v>0</v>
      </c>
      <c r="AD5" s="13"/>
      <c r="AE5" s="12"/>
      <c r="AF5" s="12">
        <v>0</v>
      </c>
      <c r="AG5" s="12"/>
      <c r="AH5" s="7">
        <v>1</v>
      </c>
      <c r="AI5" s="13">
        <v>4</v>
      </c>
      <c r="AJ5" s="13">
        <v>1</v>
      </c>
      <c r="AK5" s="7" t="s">
        <v>154</v>
      </c>
      <c r="AL5" s="7" t="s">
        <v>155</v>
      </c>
      <c r="AM5" s="16" t="s">
        <v>156</v>
      </c>
    </row>
    <row r="6" spans="1:39" x14ac:dyDescent="0.3">
      <c r="A6" s="4" cm="1">
        <f t="array" aca="1" ref="A6" ca="1">IFERROR(INDIRECT(ADDRESS(ROW()-1,COLUMN()))+1,1)</f>
        <v>5</v>
      </c>
      <c r="B6" s="5"/>
      <c r="C6" s="17" t="str">
        <f>"ICT_AL_"&amp;TEXT(P6,0)&amp;"kW_FV"</f>
        <v>ICT_AL_450kW_FV</v>
      </c>
      <c r="D6" s="7"/>
      <c r="E6" s="7"/>
      <c r="F6" s="8" t="str" cm="1">
        <f t="array" ref="F6">_xlfn.IFS(AND(G6,H6),"prosumer",G6,"consumer",H6,"producer")</f>
        <v>producer</v>
      </c>
      <c r="G6" s="9" t="b">
        <f t="shared" si="0"/>
        <v>0</v>
      </c>
      <c r="H6" s="9" t="b">
        <f t="shared" si="1"/>
        <v>1</v>
      </c>
      <c r="I6" s="7" t="s">
        <v>43</v>
      </c>
      <c r="J6" s="7" t="s">
        <v>34</v>
      </c>
      <c r="K6" s="7"/>
      <c r="L6" s="16"/>
      <c r="M6" s="7"/>
      <c r="N6" s="16"/>
      <c r="O6" s="8" t="b">
        <v>0</v>
      </c>
      <c r="P6" s="7">
        <v>450</v>
      </c>
      <c r="Q6" s="7">
        <v>40</v>
      </c>
      <c r="R6" s="7">
        <v>180</v>
      </c>
      <c r="S6" s="7"/>
      <c r="T6" s="7"/>
      <c r="U6" s="7" t="b">
        <v>1</v>
      </c>
      <c r="V6" s="7" t="s">
        <v>152</v>
      </c>
      <c r="W6" s="7" t="s">
        <v>159</v>
      </c>
      <c r="X6" s="7" t="b">
        <v>1</v>
      </c>
      <c r="Y6" s="4">
        <f t="shared" si="2"/>
        <v>0</v>
      </c>
      <c r="Z6" s="8" t="b">
        <v>1</v>
      </c>
      <c r="AA6" s="6" t="s">
        <v>160</v>
      </c>
      <c r="AB6" s="7" t="s">
        <v>25</v>
      </c>
      <c r="AC6" s="13" t="b">
        <f>IFERROR(INDEX(Description!$I$2:$I$7,MATCH(Utenti!AB6,Description!$H$2:$H$7,0)),"")</f>
        <v>1</v>
      </c>
      <c r="AD6" s="13"/>
      <c r="AE6" s="12"/>
      <c r="AF6" s="12">
        <v>0</v>
      </c>
      <c r="AG6" s="12"/>
      <c r="AH6" s="7">
        <v>1</v>
      </c>
      <c r="AI6" s="13">
        <v>4</v>
      </c>
      <c r="AJ6" s="13">
        <v>1</v>
      </c>
      <c r="AK6" s="7" t="s">
        <v>154</v>
      </c>
      <c r="AL6" s="7" t="s">
        <v>155</v>
      </c>
      <c r="AM6" s="16" t="s">
        <v>156</v>
      </c>
    </row>
    <row r="7" spans="1:39" x14ac:dyDescent="0.3">
      <c r="A7" s="4" cm="1">
        <f t="array" aca="1" ref="A7" ca="1">IFERROR(INDIRECT(ADDRESS(ROW()-1,COLUMN()))+1,1)</f>
        <v>6</v>
      </c>
      <c r="B7" s="5"/>
      <c r="C7" s="17" t="str">
        <f>"IND_AL_PR_"&amp;TEXT(P7,0)&amp;"kW_FV"</f>
        <v>IND_AL_PR_400kW_FV</v>
      </c>
      <c r="D7" s="7"/>
      <c r="E7" s="7"/>
      <c r="F7" s="8" t="str" cm="1">
        <f t="array" ref="F7">_xlfn.IFS(AND(G7,H7),"prosumer",G7,"consumer",H7,"producer")</f>
        <v>prosumer</v>
      </c>
      <c r="G7" s="9" t="b">
        <f t="shared" si="0"/>
        <v>1</v>
      </c>
      <c r="H7" s="9" t="b">
        <f t="shared" si="1"/>
        <v>1</v>
      </c>
      <c r="I7" s="7" t="s">
        <v>43</v>
      </c>
      <c r="J7" s="7" t="s">
        <v>34</v>
      </c>
      <c r="K7" s="7"/>
      <c r="L7" s="16" t="s">
        <v>21</v>
      </c>
      <c r="M7" s="7" t="s">
        <v>28</v>
      </c>
      <c r="N7" s="16" t="s">
        <v>151</v>
      </c>
      <c r="O7" s="8" t="b">
        <v>0</v>
      </c>
      <c r="P7" s="7">
        <v>400</v>
      </c>
      <c r="Q7" s="7">
        <v>40</v>
      </c>
      <c r="R7" s="7">
        <v>180</v>
      </c>
      <c r="S7" s="7"/>
      <c r="T7" s="7"/>
      <c r="U7" s="7" t="b">
        <v>1</v>
      </c>
      <c r="V7" s="7" t="s">
        <v>152</v>
      </c>
      <c r="W7" s="7" t="s">
        <v>157</v>
      </c>
      <c r="X7" s="7" t="b">
        <v>1</v>
      </c>
      <c r="Y7" s="4">
        <f t="shared" si="2"/>
        <v>0</v>
      </c>
      <c r="Z7" s="8" t="b">
        <v>1</v>
      </c>
      <c r="AA7" s="6" t="s">
        <v>158</v>
      </c>
      <c r="AB7" s="7" t="s">
        <v>12</v>
      </c>
      <c r="AC7" s="13">
        <f>IFERROR(INDEX(Description!$I$2:$I$7,MATCH(Utenti!AB7,Description!$H$2:$H$7,0)),"")</f>
        <v>0</v>
      </c>
      <c r="AD7" s="13"/>
      <c r="AE7" s="12"/>
      <c r="AF7" s="12">
        <v>0</v>
      </c>
      <c r="AG7" s="12"/>
      <c r="AH7" s="7">
        <v>1</v>
      </c>
      <c r="AI7" s="13">
        <v>4</v>
      </c>
      <c r="AJ7" s="13">
        <v>1</v>
      </c>
      <c r="AK7" s="7" t="s">
        <v>154</v>
      </c>
      <c r="AL7" s="7" t="s">
        <v>155</v>
      </c>
      <c r="AM7" s="16" t="s">
        <v>156</v>
      </c>
    </row>
    <row r="8" spans="1:39" x14ac:dyDescent="0.3">
      <c r="A8" s="4" cm="1">
        <f t="array" aca="1" ref="A8" ca="1">IFERROR(INDIRECT(ADDRESS(ROW()-1,COLUMN()))+1,1)</f>
        <v>7</v>
      </c>
      <c r="B8" s="5"/>
      <c r="C8" s="17" t="str">
        <f>"ICT_AL_"&amp;TEXT(P8,0)&amp;"kW_FV"</f>
        <v>ICT_AL_400kW_FV</v>
      </c>
      <c r="D8" s="7"/>
      <c r="E8" s="7"/>
      <c r="F8" s="8" t="str" cm="1">
        <f t="array" ref="F8">_xlfn.IFS(AND(G8,H8),"prosumer",G8,"consumer",H8,"producer")</f>
        <v>producer</v>
      </c>
      <c r="G8" s="9" t="b">
        <f t="shared" si="0"/>
        <v>0</v>
      </c>
      <c r="H8" s="9" t="b">
        <f t="shared" si="1"/>
        <v>1</v>
      </c>
      <c r="I8" s="7" t="s">
        <v>43</v>
      </c>
      <c r="J8" s="7" t="s">
        <v>34</v>
      </c>
      <c r="K8" s="7"/>
      <c r="L8" s="16"/>
      <c r="M8" s="7"/>
      <c r="N8" s="16"/>
      <c r="O8" s="8" t="b">
        <v>0</v>
      </c>
      <c r="P8" s="7">
        <v>400</v>
      </c>
      <c r="Q8" s="7">
        <v>40</v>
      </c>
      <c r="R8" s="7">
        <v>180</v>
      </c>
      <c r="S8" s="7"/>
      <c r="T8" s="7"/>
      <c r="U8" s="7" t="b">
        <v>1</v>
      </c>
      <c r="V8" s="7" t="s">
        <v>152</v>
      </c>
      <c r="W8" s="7" t="s">
        <v>159</v>
      </c>
      <c r="X8" s="7" t="b">
        <v>1</v>
      </c>
      <c r="Y8" s="4">
        <f t="shared" si="2"/>
        <v>0</v>
      </c>
      <c r="Z8" s="8" t="b">
        <v>1</v>
      </c>
      <c r="AA8" s="6" t="s">
        <v>160</v>
      </c>
      <c r="AB8" s="7" t="s">
        <v>25</v>
      </c>
      <c r="AC8" s="13" t="b">
        <f>IFERROR(INDEX(Description!$I$2:$I$7,MATCH(Utenti!AB8,Description!$H$2:$H$7,0)),"")</f>
        <v>1</v>
      </c>
      <c r="AD8" s="13"/>
      <c r="AE8" s="12"/>
      <c r="AF8" s="12">
        <v>0</v>
      </c>
      <c r="AG8" s="12"/>
      <c r="AH8" s="7">
        <v>1</v>
      </c>
      <c r="AI8" s="13">
        <v>4</v>
      </c>
      <c r="AJ8" s="13">
        <v>1</v>
      </c>
      <c r="AK8" s="7" t="s">
        <v>154</v>
      </c>
      <c r="AL8" s="7" t="s">
        <v>155</v>
      </c>
      <c r="AM8" s="16" t="s">
        <v>156</v>
      </c>
    </row>
    <row r="9" spans="1:39" x14ac:dyDescent="0.3">
      <c r="A9" s="4" cm="1">
        <f t="array" aca="1" ref="A9" ca="1">IFERROR(INDIRECT(ADDRESS(ROW()-1,COLUMN()))+1,1)</f>
        <v>8</v>
      </c>
      <c r="B9" s="5"/>
      <c r="C9" s="17" t="str">
        <f>"IND_AL_PR_"&amp;TEXT(P9,0)&amp;"kW_FV"</f>
        <v>IND_AL_PR_350kW_FV</v>
      </c>
      <c r="D9" s="7"/>
      <c r="E9" s="7"/>
      <c r="F9" s="8" t="str" cm="1">
        <f t="array" ref="F9">_xlfn.IFS(AND(G9,H9),"prosumer",G9,"consumer",H9,"producer")</f>
        <v>prosumer</v>
      </c>
      <c r="G9" s="9" t="b">
        <f t="shared" ref="G9:G10" si="3">IF(N9&lt;&gt;"",TRUE,FALSE)</f>
        <v>1</v>
      </c>
      <c r="H9" s="9" t="b">
        <f t="shared" ref="H9:H10" si="4">IF(SUM(P9:T9)&gt;0,TRUE,FALSE)</f>
        <v>1</v>
      </c>
      <c r="I9" s="7" t="s">
        <v>43</v>
      </c>
      <c r="J9" s="7" t="s">
        <v>34</v>
      </c>
      <c r="K9" s="7"/>
      <c r="L9" s="16" t="s">
        <v>21</v>
      </c>
      <c r="M9" s="7" t="s">
        <v>28</v>
      </c>
      <c r="N9" s="16" t="s">
        <v>151</v>
      </c>
      <c r="O9" s="8" t="b">
        <v>0</v>
      </c>
      <c r="P9" s="7">
        <v>350</v>
      </c>
      <c r="Q9" s="7">
        <v>40</v>
      </c>
      <c r="R9" s="7">
        <v>180</v>
      </c>
      <c r="S9" s="7"/>
      <c r="T9" s="7"/>
      <c r="U9" s="7" t="b">
        <v>1</v>
      </c>
      <c r="V9" s="7" t="s">
        <v>152</v>
      </c>
      <c r="W9" s="7" t="s">
        <v>157</v>
      </c>
      <c r="X9" s="7" t="b">
        <v>1</v>
      </c>
      <c r="Y9" s="4">
        <f t="shared" ref="Y9:Y10" si="5">IF(AND(H9=FALSE,G9=FALSE),1,0) + IF(AND(NOT(B9),D9&gt;0),1,0)</f>
        <v>0</v>
      </c>
      <c r="Z9" s="8" t="b">
        <v>1</v>
      </c>
      <c r="AA9" s="6" t="s">
        <v>158</v>
      </c>
      <c r="AB9" s="7" t="s">
        <v>12</v>
      </c>
      <c r="AC9" s="13">
        <f>IFERROR(INDEX(Description!$I$2:$I$7,MATCH(Utenti!AB9,Description!$H$2:$H$7,0)),"")</f>
        <v>0</v>
      </c>
      <c r="AD9" s="13"/>
      <c r="AE9" s="12"/>
      <c r="AF9" s="12">
        <v>0</v>
      </c>
      <c r="AG9" s="12"/>
      <c r="AH9" s="7">
        <v>1</v>
      </c>
      <c r="AI9" s="13">
        <v>4</v>
      </c>
      <c r="AJ9" s="13">
        <v>1</v>
      </c>
      <c r="AK9" s="7" t="s">
        <v>154</v>
      </c>
      <c r="AL9" s="7" t="s">
        <v>155</v>
      </c>
      <c r="AM9" s="16" t="s">
        <v>156</v>
      </c>
    </row>
    <row r="10" spans="1:39" x14ac:dyDescent="0.3">
      <c r="A10" s="4" cm="1">
        <f t="array" aca="1" ref="A10" ca="1">IFERROR(INDIRECT(ADDRESS(ROW()-1,COLUMN()))+1,1)</f>
        <v>9</v>
      </c>
      <c r="B10" s="5"/>
      <c r="C10" s="17" t="str">
        <f>"ICT_AL_"&amp;TEXT(P10,0)&amp;"kW_FV"</f>
        <v>ICT_AL_350kW_FV</v>
      </c>
      <c r="D10" s="7"/>
      <c r="E10" s="7"/>
      <c r="F10" s="8" t="str" cm="1">
        <f t="array" ref="F10">_xlfn.IFS(AND(G10,H10),"prosumer",G10,"consumer",H10,"producer")</f>
        <v>producer</v>
      </c>
      <c r="G10" s="9" t="b">
        <f t="shared" si="3"/>
        <v>0</v>
      </c>
      <c r="H10" s="9" t="b">
        <f t="shared" si="4"/>
        <v>1</v>
      </c>
      <c r="I10" s="7" t="s">
        <v>43</v>
      </c>
      <c r="J10" s="7" t="s">
        <v>34</v>
      </c>
      <c r="K10" s="7"/>
      <c r="L10" s="16"/>
      <c r="M10" s="7"/>
      <c r="N10" s="16"/>
      <c r="O10" s="8" t="b">
        <v>0</v>
      </c>
      <c r="P10" s="7">
        <v>350</v>
      </c>
      <c r="Q10" s="7">
        <v>40</v>
      </c>
      <c r="R10" s="7">
        <v>180</v>
      </c>
      <c r="S10" s="7"/>
      <c r="T10" s="7"/>
      <c r="U10" s="7" t="b">
        <v>1</v>
      </c>
      <c r="V10" s="7" t="s">
        <v>152</v>
      </c>
      <c r="W10" s="7" t="s">
        <v>159</v>
      </c>
      <c r="X10" s="7" t="b">
        <v>1</v>
      </c>
      <c r="Y10" s="4">
        <f t="shared" si="5"/>
        <v>0</v>
      </c>
      <c r="Z10" s="8" t="b">
        <v>1</v>
      </c>
      <c r="AA10" s="6" t="s">
        <v>160</v>
      </c>
      <c r="AB10" s="7" t="s">
        <v>25</v>
      </c>
      <c r="AC10" s="13" t="b">
        <f>IFERROR(INDEX(Description!$I$2:$I$7,MATCH(Utenti!AB10,Description!$H$2:$H$7,0)),"")</f>
        <v>1</v>
      </c>
      <c r="AD10" s="13"/>
      <c r="AE10" s="12"/>
      <c r="AF10" s="12">
        <v>0</v>
      </c>
      <c r="AG10" s="12"/>
      <c r="AH10" s="7">
        <v>1</v>
      </c>
      <c r="AI10" s="13">
        <v>4</v>
      </c>
      <c r="AJ10" s="13">
        <v>1</v>
      </c>
      <c r="AK10" s="7" t="s">
        <v>154</v>
      </c>
      <c r="AL10" s="7" t="s">
        <v>155</v>
      </c>
      <c r="AM10" s="16" t="s">
        <v>156</v>
      </c>
    </row>
    <row r="11" spans="1:39" x14ac:dyDescent="0.3">
      <c r="A11" s="4" cm="1">
        <f t="array" aca="1" ref="A11" ca="1">IFERROR(INDIRECT(ADDRESS(ROW()-1,COLUMN()))+1,1)</f>
        <v>10</v>
      </c>
      <c r="B11" s="5"/>
      <c r="C11" s="17" t="str">
        <f>"IND_AL_PR_"&amp;TEXT(P11,0)&amp;"kW_FV"</f>
        <v>IND_AL_PR_320kW_FV</v>
      </c>
      <c r="D11" s="7"/>
      <c r="E11" s="7"/>
      <c r="F11" s="8" t="str" cm="1">
        <f t="array" ref="F11">_xlfn.IFS(AND(G11,H11),"prosumer",G11,"consumer",H11,"producer")</f>
        <v>prosumer</v>
      </c>
      <c r="G11" s="9" t="b">
        <f t="shared" si="0"/>
        <v>1</v>
      </c>
      <c r="H11" s="9" t="b">
        <f t="shared" si="1"/>
        <v>1</v>
      </c>
      <c r="I11" s="7" t="s">
        <v>43</v>
      </c>
      <c r="J11" s="7" t="s">
        <v>34</v>
      </c>
      <c r="K11" s="7"/>
      <c r="L11" s="16" t="s">
        <v>21</v>
      </c>
      <c r="M11" s="7" t="s">
        <v>28</v>
      </c>
      <c r="N11" s="16" t="s">
        <v>151</v>
      </c>
      <c r="O11" s="8" t="b">
        <v>0</v>
      </c>
      <c r="P11" s="7">
        <v>320</v>
      </c>
      <c r="Q11" s="7">
        <v>40</v>
      </c>
      <c r="R11" s="7">
        <v>180</v>
      </c>
      <c r="S11" s="7"/>
      <c r="T11" s="7"/>
      <c r="U11" s="7" t="b">
        <v>1</v>
      </c>
      <c r="V11" s="7" t="s">
        <v>152</v>
      </c>
      <c r="W11" s="7" t="s">
        <v>157</v>
      </c>
      <c r="X11" s="7" t="b">
        <v>1</v>
      </c>
      <c r="Y11" s="4">
        <f t="shared" si="2"/>
        <v>0</v>
      </c>
      <c r="Z11" s="8" t="b">
        <v>1</v>
      </c>
      <c r="AA11" s="6" t="s">
        <v>158</v>
      </c>
      <c r="AB11" s="7" t="s">
        <v>12</v>
      </c>
      <c r="AC11" s="13">
        <f>IFERROR(INDEX(Description!$I$2:$I$7,MATCH(Utenti!AB11,Description!$H$2:$H$7,0)),"")</f>
        <v>0</v>
      </c>
      <c r="AD11" s="13"/>
      <c r="AE11" s="12"/>
      <c r="AF11" s="12">
        <v>0</v>
      </c>
      <c r="AG11" s="12"/>
      <c r="AH11" s="7">
        <v>1</v>
      </c>
      <c r="AI11" s="13">
        <v>4</v>
      </c>
      <c r="AJ11" s="13">
        <v>1</v>
      </c>
      <c r="AK11" s="7" t="s">
        <v>154</v>
      </c>
      <c r="AL11" s="7" t="s">
        <v>155</v>
      </c>
      <c r="AM11" s="16" t="s">
        <v>156</v>
      </c>
    </row>
    <row r="12" spans="1:39" x14ac:dyDescent="0.3">
      <c r="A12" s="4" cm="1">
        <f t="array" aca="1" ref="A12" ca="1">IFERROR(INDIRECT(ADDRESS(ROW()-1,COLUMN()))+1,1)</f>
        <v>11</v>
      </c>
      <c r="B12" s="5"/>
      <c r="C12" s="17" t="str">
        <f>"ICT_AL_"&amp;TEXT(P12,0)&amp;"kW_FV"</f>
        <v>ICT_AL_320kW_FV</v>
      </c>
      <c r="D12" s="7"/>
      <c r="E12" s="7"/>
      <c r="F12" s="8" t="str" cm="1">
        <f t="array" ref="F12">_xlfn.IFS(AND(G12,H12),"prosumer",G12,"consumer",H12,"producer")</f>
        <v>producer</v>
      </c>
      <c r="G12" s="9" t="b">
        <f t="shared" si="0"/>
        <v>0</v>
      </c>
      <c r="H12" s="9" t="b">
        <f t="shared" si="1"/>
        <v>1</v>
      </c>
      <c r="I12" s="7" t="s">
        <v>43</v>
      </c>
      <c r="J12" s="7" t="s">
        <v>34</v>
      </c>
      <c r="K12" s="7"/>
      <c r="L12" s="16"/>
      <c r="M12" s="7"/>
      <c r="N12" s="16"/>
      <c r="O12" s="8" t="b">
        <v>0</v>
      </c>
      <c r="P12" s="7">
        <v>320</v>
      </c>
      <c r="Q12" s="7">
        <v>40</v>
      </c>
      <c r="R12" s="7">
        <v>180</v>
      </c>
      <c r="S12" s="7"/>
      <c r="T12" s="7"/>
      <c r="U12" s="7" t="b">
        <v>1</v>
      </c>
      <c r="V12" s="7" t="s">
        <v>152</v>
      </c>
      <c r="W12" s="7" t="s">
        <v>159</v>
      </c>
      <c r="X12" s="7" t="b">
        <v>1</v>
      </c>
      <c r="Y12" s="4">
        <f t="shared" si="2"/>
        <v>0</v>
      </c>
      <c r="Z12" s="8" t="b">
        <v>1</v>
      </c>
      <c r="AA12" s="6" t="s">
        <v>160</v>
      </c>
      <c r="AB12" s="7" t="s">
        <v>25</v>
      </c>
      <c r="AC12" s="13" t="b">
        <f>IFERROR(INDEX(Description!$I$2:$I$7,MATCH(Utenti!AB12,Description!$H$2:$H$7,0)),"")</f>
        <v>1</v>
      </c>
      <c r="AD12" s="13"/>
      <c r="AE12" s="12"/>
      <c r="AF12" s="12">
        <v>0</v>
      </c>
      <c r="AG12" s="12"/>
      <c r="AH12" s="7">
        <v>1</v>
      </c>
      <c r="AI12" s="13">
        <v>4</v>
      </c>
      <c r="AJ12" s="13">
        <v>1</v>
      </c>
      <c r="AK12" s="7" t="s">
        <v>154</v>
      </c>
      <c r="AL12" s="7" t="s">
        <v>155</v>
      </c>
      <c r="AM12" s="16" t="s">
        <v>156</v>
      </c>
    </row>
    <row r="13" spans="1:39" x14ac:dyDescent="0.3">
      <c r="A13" s="4" cm="1">
        <f t="array" aca="1" ref="A13" ca="1">IFERROR(INDIRECT(ADDRESS(ROW()-1,COLUMN()))+1,1)</f>
        <v>12</v>
      </c>
      <c r="B13" s="5"/>
      <c r="C13" s="17" t="str">
        <f>"IND_AL_PR_"&amp;TEXT(P13,0)&amp;"kW_FV"</f>
        <v>IND_AL_PR_300kW_FV</v>
      </c>
      <c r="D13" s="7"/>
      <c r="E13" s="7"/>
      <c r="F13" s="8" t="str" cm="1">
        <f t="array" ref="F13">_xlfn.IFS(AND(G13,H13),"prosumer",G13,"consumer",H13,"producer")</f>
        <v>prosumer</v>
      </c>
      <c r="G13" s="9" t="b">
        <f t="shared" ref="G13:G14" si="6">IF(N13&lt;&gt;"",TRUE,FALSE)</f>
        <v>1</v>
      </c>
      <c r="H13" s="9" t="b">
        <f t="shared" ref="H13:H14" si="7">IF(SUM(P13:T13)&gt;0,TRUE,FALSE)</f>
        <v>1</v>
      </c>
      <c r="I13" s="7" t="s">
        <v>43</v>
      </c>
      <c r="J13" s="7" t="s">
        <v>34</v>
      </c>
      <c r="K13" s="7"/>
      <c r="L13" s="16" t="s">
        <v>21</v>
      </c>
      <c r="M13" s="7" t="s">
        <v>28</v>
      </c>
      <c r="N13" s="16" t="s">
        <v>151</v>
      </c>
      <c r="O13" s="8" t="b">
        <v>0</v>
      </c>
      <c r="P13" s="7">
        <v>300</v>
      </c>
      <c r="Q13" s="7">
        <v>40</v>
      </c>
      <c r="R13" s="7">
        <v>180</v>
      </c>
      <c r="S13" s="7"/>
      <c r="T13" s="7"/>
      <c r="U13" s="7" t="b">
        <v>1</v>
      </c>
      <c r="V13" s="7" t="s">
        <v>152</v>
      </c>
      <c r="W13" s="7" t="s">
        <v>157</v>
      </c>
      <c r="X13" s="7" t="b">
        <v>1</v>
      </c>
      <c r="Y13" s="4">
        <f t="shared" ref="Y13:Y14" si="8">IF(AND(H13=FALSE,G13=FALSE),1,0) + IF(AND(NOT(B13),D13&gt;0),1,0)</f>
        <v>0</v>
      </c>
      <c r="Z13" s="8" t="b">
        <v>1</v>
      </c>
      <c r="AA13" s="6" t="s">
        <v>158</v>
      </c>
      <c r="AB13" s="7" t="s">
        <v>12</v>
      </c>
      <c r="AC13" s="13">
        <f>IFERROR(INDEX(Description!$I$2:$I$7,MATCH(Utenti!AB13,Description!$H$2:$H$7,0)),"")</f>
        <v>0</v>
      </c>
      <c r="AD13" s="13"/>
      <c r="AE13" s="12"/>
      <c r="AF13" s="12">
        <v>0</v>
      </c>
      <c r="AG13" s="12"/>
      <c r="AH13" s="7">
        <v>1</v>
      </c>
      <c r="AI13" s="13">
        <v>4</v>
      </c>
      <c r="AJ13" s="13">
        <v>1</v>
      </c>
      <c r="AK13" s="7" t="s">
        <v>154</v>
      </c>
      <c r="AL13" s="7" t="s">
        <v>155</v>
      </c>
      <c r="AM13" s="16" t="s">
        <v>156</v>
      </c>
    </row>
    <row r="14" spans="1:39" x14ac:dyDescent="0.3">
      <c r="A14" s="4" cm="1">
        <f t="array" aca="1" ref="A14" ca="1">IFERROR(INDIRECT(ADDRESS(ROW()-1,COLUMN()))+1,1)</f>
        <v>13</v>
      </c>
      <c r="B14" s="5"/>
      <c r="C14" s="17" t="str">
        <f>"ICT_AL_"&amp;TEXT(P14,0)&amp;"kW_FV"</f>
        <v>ICT_AL_300kW_FV</v>
      </c>
      <c r="D14" s="7"/>
      <c r="E14" s="7"/>
      <c r="F14" s="8" t="str" cm="1">
        <f t="array" ref="F14">_xlfn.IFS(AND(G14,H14),"prosumer",G14,"consumer",H14,"producer")</f>
        <v>producer</v>
      </c>
      <c r="G14" s="9" t="b">
        <f t="shared" si="6"/>
        <v>0</v>
      </c>
      <c r="H14" s="9" t="b">
        <f t="shared" si="7"/>
        <v>1</v>
      </c>
      <c r="I14" s="7" t="s">
        <v>43</v>
      </c>
      <c r="J14" s="7" t="s">
        <v>34</v>
      </c>
      <c r="K14" s="7"/>
      <c r="L14" s="16"/>
      <c r="M14" s="7"/>
      <c r="N14" s="16"/>
      <c r="O14" s="8" t="b">
        <v>0</v>
      </c>
      <c r="P14" s="7">
        <v>300</v>
      </c>
      <c r="Q14" s="7">
        <v>40</v>
      </c>
      <c r="R14" s="7">
        <v>180</v>
      </c>
      <c r="S14" s="7"/>
      <c r="T14" s="7"/>
      <c r="U14" s="7" t="b">
        <v>1</v>
      </c>
      <c r="V14" s="7" t="s">
        <v>152</v>
      </c>
      <c r="W14" s="7" t="s">
        <v>159</v>
      </c>
      <c r="X14" s="7" t="b">
        <v>1</v>
      </c>
      <c r="Y14" s="4">
        <f t="shared" si="8"/>
        <v>0</v>
      </c>
      <c r="Z14" s="8" t="b">
        <v>1</v>
      </c>
      <c r="AA14" s="6" t="s">
        <v>160</v>
      </c>
      <c r="AB14" s="7" t="s">
        <v>25</v>
      </c>
      <c r="AC14" s="13" t="b">
        <f>IFERROR(INDEX(Description!$I$2:$I$7,MATCH(Utenti!AB14,Description!$H$2:$H$7,0)),"")</f>
        <v>1</v>
      </c>
      <c r="AD14" s="13"/>
      <c r="AE14" s="12"/>
      <c r="AF14" s="12">
        <v>0</v>
      </c>
      <c r="AG14" s="12"/>
      <c r="AH14" s="7">
        <v>1</v>
      </c>
      <c r="AI14" s="13">
        <v>4</v>
      </c>
      <c r="AJ14" s="13">
        <v>1</v>
      </c>
      <c r="AK14" s="7" t="s">
        <v>154</v>
      </c>
      <c r="AL14" s="7" t="s">
        <v>155</v>
      </c>
      <c r="AM14" s="16" t="s">
        <v>156</v>
      </c>
    </row>
    <row r="15" spans="1:39" x14ac:dyDescent="0.3">
      <c r="A15" s="4" cm="1">
        <f t="array" aca="1" ref="A15" ca="1">IFERROR(INDIRECT(ADDRESS(ROW()-1,COLUMN()))+1,1)</f>
        <v>14</v>
      </c>
      <c r="B15" s="5"/>
      <c r="C15" s="17" t="str">
        <f>"IND_AL_PR_"&amp;TEXT(P15,0)&amp;"kW_FV"</f>
        <v>IND_AL_PR_280kW_FV</v>
      </c>
      <c r="D15" s="7"/>
      <c r="E15" s="7"/>
      <c r="F15" s="8" t="str" cm="1">
        <f t="array" ref="F15">_xlfn.IFS(AND(G15,H15),"prosumer",G15,"consumer",H15,"producer")</f>
        <v>prosumer</v>
      </c>
      <c r="G15" s="9" t="b">
        <f t="shared" si="0"/>
        <v>1</v>
      </c>
      <c r="H15" s="9" t="b">
        <f t="shared" si="1"/>
        <v>1</v>
      </c>
      <c r="I15" s="7" t="s">
        <v>43</v>
      </c>
      <c r="J15" s="7" t="s">
        <v>34</v>
      </c>
      <c r="K15" s="7"/>
      <c r="L15" s="16" t="s">
        <v>21</v>
      </c>
      <c r="M15" s="7" t="s">
        <v>28</v>
      </c>
      <c r="N15" s="16" t="s">
        <v>151</v>
      </c>
      <c r="O15" s="8" t="b">
        <v>0</v>
      </c>
      <c r="P15" s="7">
        <v>280</v>
      </c>
      <c r="Q15" s="7">
        <v>40</v>
      </c>
      <c r="R15" s="7">
        <v>180</v>
      </c>
      <c r="S15" s="7"/>
      <c r="T15" s="7"/>
      <c r="U15" s="7" t="b">
        <v>1</v>
      </c>
      <c r="V15" s="7" t="s">
        <v>152</v>
      </c>
      <c r="W15" s="7" t="s">
        <v>157</v>
      </c>
      <c r="X15" s="7" t="b">
        <v>1</v>
      </c>
      <c r="Y15" s="4">
        <f t="shared" si="2"/>
        <v>0</v>
      </c>
      <c r="Z15" s="8" t="b">
        <v>1</v>
      </c>
      <c r="AA15" s="6" t="s">
        <v>158</v>
      </c>
      <c r="AB15" s="7" t="s">
        <v>12</v>
      </c>
      <c r="AC15" s="13">
        <f>IFERROR(INDEX(Description!$I$2:$I$7,MATCH(Utenti!AB15,Description!$H$2:$H$7,0)),"")</f>
        <v>0</v>
      </c>
      <c r="AD15" s="13"/>
      <c r="AE15" s="12"/>
      <c r="AF15" s="12">
        <v>0</v>
      </c>
      <c r="AG15" s="12"/>
      <c r="AH15" s="7">
        <v>1</v>
      </c>
      <c r="AI15" s="13">
        <v>4</v>
      </c>
      <c r="AJ15" s="13">
        <v>1</v>
      </c>
      <c r="AK15" s="7" t="s">
        <v>154</v>
      </c>
      <c r="AL15" s="7" t="s">
        <v>155</v>
      </c>
      <c r="AM15" s="16" t="s">
        <v>156</v>
      </c>
    </row>
    <row r="16" spans="1:39" x14ac:dyDescent="0.3">
      <c r="A16" s="4" cm="1">
        <f t="array" aca="1" ref="A16" ca="1">IFERROR(INDIRECT(ADDRESS(ROW()-1,COLUMN()))+1,1)</f>
        <v>15</v>
      </c>
      <c r="B16" s="5"/>
      <c r="C16" s="17" t="str">
        <f>"ICT_AL_"&amp;TEXT(P16,0)&amp;"kW_FV"</f>
        <v>ICT_AL_280kW_FV</v>
      </c>
      <c r="D16" s="7"/>
      <c r="E16" s="7"/>
      <c r="F16" s="8" t="str" cm="1">
        <f t="array" ref="F16">_xlfn.IFS(AND(G16,H16),"prosumer",G16,"consumer",H16,"producer")</f>
        <v>producer</v>
      </c>
      <c r="G16" s="9" t="b">
        <f t="shared" si="0"/>
        <v>0</v>
      </c>
      <c r="H16" s="9" t="b">
        <f t="shared" si="1"/>
        <v>1</v>
      </c>
      <c r="I16" s="7" t="s">
        <v>43</v>
      </c>
      <c r="J16" s="7" t="s">
        <v>34</v>
      </c>
      <c r="K16" s="7"/>
      <c r="L16" s="16"/>
      <c r="M16" s="7"/>
      <c r="N16" s="16"/>
      <c r="O16" s="8" t="b">
        <v>0</v>
      </c>
      <c r="P16" s="7">
        <v>280</v>
      </c>
      <c r="Q16" s="7">
        <v>40</v>
      </c>
      <c r="R16" s="7">
        <v>180</v>
      </c>
      <c r="S16" s="7"/>
      <c r="T16" s="7"/>
      <c r="U16" s="7" t="b">
        <v>1</v>
      </c>
      <c r="V16" s="7" t="s">
        <v>152</v>
      </c>
      <c r="W16" s="7" t="s">
        <v>159</v>
      </c>
      <c r="X16" s="7" t="b">
        <v>1</v>
      </c>
      <c r="Y16" s="4">
        <f t="shared" si="2"/>
        <v>0</v>
      </c>
      <c r="Z16" s="8" t="b">
        <v>1</v>
      </c>
      <c r="AA16" s="6" t="s">
        <v>160</v>
      </c>
      <c r="AB16" s="7" t="s">
        <v>25</v>
      </c>
      <c r="AC16" s="13" t="b">
        <f>IFERROR(INDEX(Description!$I$2:$I$7,MATCH(Utenti!AB16,Description!$H$2:$H$7,0)),"")</f>
        <v>1</v>
      </c>
      <c r="AD16" s="13"/>
      <c r="AE16" s="12"/>
      <c r="AF16" s="12">
        <v>0</v>
      </c>
      <c r="AG16" s="12"/>
      <c r="AH16" s="7">
        <v>1</v>
      </c>
      <c r="AI16" s="13">
        <v>4</v>
      </c>
      <c r="AJ16" s="13">
        <v>1</v>
      </c>
      <c r="AK16" s="7" t="s">
        <v>154</v>
      </c>
      <c r="AL16" s="7" t="s">
        <v>155</v>
      </c>
      <c r="AM16" s="16" t="s">
        <v>156</v>
      </c>
    </row>
    <row r="17" spans="1:39" x14ac:dyDescent="0.3">
      <c r="A17" s="4" cm="1">
        <f t="array" aca="1" ref="A17" ca="1">IFERROR(INDIRECT(ADDRESS(ROW()-1,COLUMN()))+1,1)</f>
        <v>16</v>
      </c>
      <c r="B17" s="5"/>
      <c r="C17" s="10" t="str">
        <f>"IND_micro_1t_PR_"&amp;TEXT(P17,0)&amp;"kW_FV"</f>
        <v>IND_micro_1t_PR_80kW_FV</v>
      </c>
      <c r="D17" s="7"/>
      <c r="E17" s="7"/>
      <c r="F17" s="8" t="str" cm="1">
        <f t="array" ref="F17">_xlfn.IFS(AND(G17,H17),"prosumer",G17,"consumer",H17,"producer")</f>
        <v>prosumer</v>
      </c>
      <c r="G17" s="9" t="b">
        <f t="shared" si="0"/>
        <v>1</v>
      </c>
      <c r="H17" s="9" t="b">
        <f t="shared" si="1"/>
        <v>1</v>
      </c>
      <c r="I17" s="7" t="s">
        <v>43</v>
      </c>
      <c r="J17" s="7" t="s">
        <v>34</v>
      </c>
      <c r="K17" s="7"/>
      <c r="L17" s="16" t="s">
        <v>21</v>
      </c>
      <c r="M17" s="7" t="s">
        <v>28</v>
      </c>
      <c r="N17" s="16" t="s">
        <v>161</v>
      </c>
      <c r="O17" s="8" t="b">
        <v>0</v>
      </c>
      <c r="P17" s="7">
        <v>80</v>
      </c>
      <c r="Q17" s="7">
        <v>40</v>
      </c>
      <c r="R17" s="7">
        <v>180</v>
      </c>
      <c r="S17" s="7"/>
      <c r="T17" s="7"/>
      <c r="U17" s="7" t="b">
        <v>1</v>
      </c>
      <c r="V17" s="7" t="s">
        <v>152</v>
      </c>
      <c r="W17" s="7" t="s">
        <v>157</v>
      </c>
      <c r="X17" s="7" t="b">
        <v>1</v>
      </c>
      <c r="Y17" s="4">
        <f t="shared" si="2"/>
        <v>0</v>
      </c>
      <c r="Z17" s="8" t="b">
        <v>1</v>
      </c>
      <c r="AA17" s="6" t="s">
        <v>162</v>
      </c>
      <c r="AB17" s="7" t="s">
        <v>12</v>
      </c>
      <c r="AC17" s="13">
        <f>IFERROR(INDEX(Description!$I$2:$I$7,MATCH(Utenti!AB17,Description!$H$2:$H$7,0)),"")</f>
        <v>0</v>
      </c>
      <c r="AD17" s="13"/>
      <c r="AE17" s="12"/>
      <c r="AF17" s="12">
        <v>0</v>
      </c>
      <c r="AG17" s="12"/>
      <c r="AH17" s="7">
        <v>1</v>
      </c>
      <c r="AI17" s="13">
        <v>1</v>
      </c>
      <c r="AJ17" s="13">
        <f>AI17</f>
        <v>1</v>
      </c>
      <c r="AK17" s="7" t="s">
        <v>154</v>
      </c>
      <c r="AL17" s="7" t="s">
        <v>155</v>
      </c>
      <c r="AM17" s="16" t="s">
        <v>156</v>
      </c>
    </row>
    <row r="18" spans="1:39" x14ac:dyDescent="0.3">
      <c r="A18" s="4" cm="1">
        <f t="array" aca="1" ref="A18" ca="1">IFERROR(INDIRECT(ADDRESS(ROW()-1,COLUMN()))+1,1)</f>
        <v>17</v>
      </c>
      <c r="B18" s="5"/>
      <c r="C18" s="10" t="str">
        <f>"IND_micro_1t_PR_"&amp;TEXT(P18,0)&amp;"kW_FV"</f>
        <v>IND_micro_1t_PR_100kW_FV</v>
      </c>
      <c r="D18" s="7"/>
      <c r="E18" s="7"/>
      <c r="F18" s="8" t="str" cm="1">
        <f t="array" ref="F18">_xlfn.IFS(AND(G18,H18),"prosumer",G18,"consumer",H18,"producer")</f>
        <v>prosumer</v>
      </c>
      <c r="G18" s="9" t="b">
        <f t="shared" si="0"/>
        <v>1</v>
      </c>
      <c r="H18" s="9" t="b">
        <f t="shared" si="1"/>
        <v>1</v>
      </c>
      <c r="I18" s="7" t="s">
        <v>43</v>
      </c>
      <c r="J18" s="7" t="s">
        <v>34</v>
      </c>
      <c r="K18" s="7"/>
      <c r="L18" s="16" t="s">
        <v>21</v>
      </c>
      <c r="M18" s="7" t="s">
        <v>28</v>
      </c>
      <c r="N18" s="16" t="s">
        <v>161</v>
      </c>
      <c r="O18" s="8" t="b">
        <v>0</v>
      </c>
      <c r="P18" s="7">
        <v>100</v>
      </c>
      <c r="Q18" s="7">
        <v>40</v>
      </c>
      <c r="R18" s="7">
        <v>180</v>
      </c>
      <c r="S18" s="7"/>
      <c r="T18" s="7"/>
      <c r="U18" s="7" t="b">
        <v>1</v>
      </c>
      <c r="V18" s="7" t="s">
        <v>152</v>
      </c>
      <c r="W18" s="7" t="s">
        <v>157</v>
      </c>
      <c r="X18" s="7" t="b">
        <v>1</v>
      </c>
      <c r="Y18" s="4">
        <f t="shared" si="2"/>
        <v>0</v>
      </c>
      <c r="Z18" s="8" t="b">
        <v>1</v>
      </c>
      <c r="AA18" s="6" t="s">
        <v>162</v>
      </c>
      <c r="AB18" s="7" t="s">
        <v>12</v>
      </c>
      <c r="AC18" s="13">
        <f>IFERROR(INDEX(Description!$I$2:$I$7,MATCH(Utenti!AB18,Description!$H$2:$H$7,0)),"")</f>
        <v>0</v>
      </c>
      <c r="AD18" s="13"/>
      <c r="AE18" s="12"/>
      <c r="AF18" s="12">
        <v>0</v>
      </c>
      <c r="AG18" s="12"/>
      <c r="AH18" s="7">
        <v>1</v>
      </c>
      <c r="AI18" s="13">
        <v>1</v>
      </c>
      <c r="AJ18" s="13">
        <f>AI18</f>
        <v>1</v>
      </c>
      <c r="AK18" s="7" t="s">
        <v>154</v>
      </c>
      <c r="AL18" s="7" t="s">
        <v>155</v>
      </c>
      <c r="AM18" s="16" t="s">
        <v>156</v>
      </c>
    </row>
    <row r="19" spans="1:39" x14ac:dyDescent="0.3">
      <c r="A19" s="4" cm="1">
        <f t="array" aca="1" ref="A19" ca="1">IFERROR(INDIRECT(ADDRESS(ROW()-1,COLUMN()))+1,1)</f>
        <v>18</v>
      </c>
      <c r="B19" s="5"/>
      <c r="C19" s="10" t="str">
        <f>"IND_micro_1t_PR_"&amp;TEXT(P19,0)&amp;"kW"</f>
        <v>IND_micro_1t_PR_120kW</v>
      </c>
      <c r="D19" s="7"/>
      <c r="E19" s="7"/>
      <c r="F19" s="8" t="str" cm="1">
        <f t="array" ref="F19">_xlfn.IFS(AND(G19,H19),"prosumer",G19,"consumer",H19,"producer")</f>
        <v>prosumer</v>
      </c>
      <c r="G19" s="9" t="b">
        <f t="shared" si="0"/>
        <v>1</v>
      </c>
      <c r="H19" s="9" t="b">
        <f t="shared" si="1"/>
        <v>1</v>
      </c>
      <c r="I19" s="7" t="s">
        <v>43</v>
      </c>
      <c r="J19" s="7" t="s">
        <v>34</v>
      </c>
      <c r="K19" s="7"/>
      <c r="L19" s="16" t="s">
        <v>21</v>
      </c>
      <c r="M19" s="7" t="s">
        <v>28</v>
      </c>
      <c r="N19" s="16" t="s">
        <v>161</v>
      </c>
      <c r="O19" s="8" t="b">
        <v>0</v>
      </c>
      <c r="P19" s="7">
        <v>120</v>
      </c>
      <c r="Q19" s="7">
        <v>40</v>
      </c>
      <c r="R19" s="7">
        <v>180</v>
      </c>
      <c r="S19" s="7"/>
      <c r="T19" s="7"/>
      <c r="U19" s="7" t="b">
        <v>1</v>
      </c>
      <c r="V19" s="7" t="s">
        <v>152</v>
      </c>
      <c r="W19" s="7" t="s">
        <v>157</v>
      </c>
      <c r="X19" s="7" t="b">
        <v>1</v>
      </c>
      <c r="Y19" s="4">
        <f t="shared" si="2"/>
        <v>0</v>
      </c>
      <c r="Z19" s="8" t="b">
        <v>1</v>
      </c>
      <c r="AA19" s="6" t="s">
        <v>162</v>
      </c>
      <c r="AB19" s="7" t="s">
        <v>12</v>
      </c>
      <c r="AC19" s="13">
        <f>IFERROR(INDEX(Description!$I$2:$I$7,MATCH(Utenti!AB19,Description!$H$2:$H$7,0)),"")</f>
        <v>0</v>
      </c>
      <c r="AD19" s="13"/>
      <c r="AE19" s="12"/>
      <c r="AF19" s="12">
        <v>0</v>
      </c>
      <c r="AG19" s="12"/>
      <c r="AH19" s="7">
        <v>1</v>
      </c>
      <c r="AI19" s="13">
        <v>1</v>
      </c>
      <c r="AJ19" s="13">
        <f>AI19</f>
        <v>1</v>
      </c>
      <c r="AK19" s="7" t="s">
        <v>154</v>
      </c>
      <c r="AL19" s="7" t="s">
        <v>155</v>
      </c>
      <c r="AM19" s="16" t="s">
        <v>156</v>
      </c>
    </row>
    <row r="20" spans="1:39" x14ac:dyDescent="0.3">
      <c r="A20" s="4" cm="1">
        <f t="array" aca="1" ref="A20" ca="1">IFERROR(INDIRECT(ADDRESS(ROW()-1,COLUMN()))+1,1)</f>
        <v>19</v>
      </c>
      <c r="B20" s="5"/>
      <c r="C20" s="10" t="s">
        <v>163</v>
      </c>
      <c r="D20" s="7"/>
      <c r="E20" s="7"/>
      <c r="F20" s="8" t="str" cm="1">
        <f t="array" ref="F20">_xlfn.IFS(AND(G20,H20),"prosumer",G20,"consumer",H20,"producer")</f>
        <v>consumer</v>
      </c>
      <c r="G20" s="9" t="b">
        <f t="shared" ref="G20" si="9">IF(N20&lt;&gt;"",TRUE,FALSE)</f>
        <v>1</v>
      </c>
      <c r="H20" s="9" t="b">
        <f t="shared" ref="H20" si="10">IF(SUM(P20:T20)&gt;0,TRUE,FALSE)</f>
        <v>0</v>
      </c>
      <c r="I20" s="7" t="s">
        <v>43</v>
      </c>
      <c r="J20" s="7" t="s">
        <v>34</v>
      </c>
      <c r="K20" s="7"/>
      <c r="L20" s="16" t="s">
        <v>21</v>
      </c>
      <c r="M20" s="7" t="s">
        <v>28</v>
      </c>
      <c r="N20" s="16" t="s">
        <v>161</v>
      </c>
      <c r="O20" s="8" t="b">
        <v>0</v>
      </c>
      <c r="P20" s="7"/>
      <c r="Q20" s="7"/>
      <c r="R20" s="7"/>
      <c r="S20" s="7"/>
      <c r="T20" s="7"/>
      <c r="U20" s="7" t="b">
        <v>1</v>
      </c>
      <c r="V20" s="7" t="s">
        <v>152</v>
      </c>
      <c r="W20" s="7"/>
      <c r="X20" s="7"/>
      <c r="Y20" s="4">
        <f t="shared" si="2"/>
        <v>0</v>
      </c>
      <c r="Z20" s="8" t="b">
        <v>1</v>
      </c>
      <c r="AA20" s="6" t="s">
        <v>164</v>
      </c>
      <c r="AB20" s="7"/>
      <c r="AC20" s="13" t="str">
        <f>IFERROR(INDEX(Description!$I$2:$I$7,MATCH(Utenti!AB20,Description!$H$2:$H$7,0)),"")</f>
        <v/>
      </c>
      <c r="AD20" s="13"/>
      <c r="AE20" s="7"/>
      <c r="AF20" s="12">
        <v>0</v>
      </c>
      <c r="AG20" s="7"/>
      <c r="AH20" s="7"/>
      <c r="AI20" s="13"/>
      <c r="AJ20" s="7">
        <v>1</v>
      </c>
      <c r="AK20" s="7" t="s">
        <v>154</v>
      </c>
      <c r="AL20" s="7" t="s">
        <v>155</v>
      </c>
      <c r="AM20" s="16" t="s">
        <v>156</v>
      </c>
    </row>
    <row r="21" spans="1:39" x14ac:dyDescent="0.3">
      <c r="A21" s="4" cm="1">
        <f t="array" aca="1" ref="A21" ca="1">IFERROR(INDIRECT(ADDRESS(ROW()-1,COLUMN()))+1,1)</f>
        <v>20</v>
      </c>
      <c r="B21" s="5"/>
      <c r="C21" s="10" t="str">
        <f>"IND_micro_3t_PR_"&amp;TEXT(P21,0)&amp;"kW_FV"</f>
        <v>IND_micro_3t_PR_40kW_FV</v>
      </c>
      <c r="D21" s="7"/>
      <c r="E21" s="7"/>
      <c r="F21" s="8" t="str" cm="1">
        <f t="array" ref="F21">_xlfn.IFS(AND(G21,H21),"prosumer",G21,"consumer",H21,"producer")</f>
        <v>prosumer</v>
      </c>
      <c r="G21" s="9" t="b">
        <f t="shared" ref="G21:G27" si="11">IF(N21&lt;&gt;"",TRUE,FALSE)</f>
        <v>1</v>
      </c>
      <c r="H21" s="9" t="b">
        <f t="shared" ref="H21:H27" si="12">IF(SUM(P21:T21)&gt;0,TRUE,FALSE)</f>
        <v>1</v>
      </c>
      <c r="I21" s="7" t="s">
        <v>43</v>
      </c>
      <c r="J21" s="7" t="s">
        <v>34</v>
      </c>
      <c r="K21" s="7"/>
      <c r="L21" s="16" t="s">
        <v>21</v>
      </c>
      <c r="M21" s="7" t="s">
        <v>28</v>
      </c>
      <c r="N21" s="16" t="s">
        <v>165</v>
      </c>
      <c r="O21" s="8" t="b">
        <v>0</v>
      </c>
      <c r="P21" s="7">
        <v>40</v>
      </c>
      <c r="Q21" s="7">
        <v>40</v>
      </c>
      <c r="R21" s="7">
        <v>180</v>
      </c>
      <c r="S21" s="7"/>
      <c r="T21" s="7"/>
      <c r="U21" s="7" t="b">
        <v>1</v>
      </c>
      <c r="V21" s="7" t="s">
        <v>152</v>
      </c>
      <c r="W21" s="7" t="s">
        <v>157</v>
      </c>
      <c r="X21" s="7"/>
      <c r="Y21" s="4">
        <f t="shared" ref="Y21" si="13">IF(AND(H21=FALSE,G21=FALSE),1,0) + IF(AND(NOT(B21),D21&gt;0),1,0)</f>
        <v>0</v>
      </c>
      <c r="Z21" s="8" t="b">
        <v>1</v>
      </c>
      <c r="AA21" s="6" t="s">
        <v>162</v>
      </c>
      <c r="AB21" s="7" t="s">
        <v>12</v>
      </c>
      <c r="AC21" s="13">
        <f>IFERROR(INDEX(Description!$I$2:$I$7,MATCH(Utenti!AB21,Description!$H$2:$H$7,0)),"")</f>
        <v>0</v>
      </c>
      <c r="AD21" s="13"/>
      <c r="AE21" s="12"/>
      <c r="AF21" s="12">
        <v>0</v>
      </c>
      <c r="AG21" s="12"/>
      <c r="AH21" s="7">
        <v>1</v>
      </c>
      <c r="AI21" s="13">
        <v>1</v>
      </c>
      <c r="AJ21" s="13">
        <f t="shared" ref="AJ21" si="14">AI21</f>
        <v>1</v>
      </c>
      <c r="AK21" s="7" t="s">
        <v>154</v>
      </c>
      <c r="AL21" s="7" t="s">
        <v>155</v>
      </c>
      <c r="AM21" s="16" t="s">
        <v>156</v>
      </c>
    </row>
    <row r="22" spans="1:39" x14ac:dyDescent="0.3">
      <c r="A22" s="4" cm="1">
        <f t="array" aca="1" ref="A22" ca="1">IFERROR(INDIRECT(ADDRESS(ROW()-1,COLUMN()))+1,1)</f>
        <v>21</v>
      </c>
      <c r="B22" s="5"/>
      <c r="C22" s="10" t="str">
        <f>"IND_micro_3t_PR_"&amp;TEXT(P22,0)&amp;"kW_FV"</f>
        <v>IND_micro_3t_PR_50kW_FV</v>
      </c>
      <c r="D22" s="7"/>
      <c r="E22" s="7"/>
      <c r="F22" s="8" t="str" cm="1">
        <f t="array" ref="F22">_xlfn.IFS(AND(G22,H22),"prosumer",G22,"consumer",H22,"producer")</f>
        <v>prosumer</v>
      </c>
      <c r="G22" s="9" t="b">
        <f t="shared" si="11"/>
        <v>1</v>
      </c>
      <c r="H22" s="9" t="b">
        <f t="shared" si="12"/>
        <v>1</v>
      </c>
      <c r="I22" s="7" t="s">
        <v>43</v>
      </c>
      <c r="J22" s="7" t="s">
        <v>34</v>
      </c>
      <c r="K22" s="7"/>
      <c r="L22" s="16" t="s">
        <v>21</v>
      </c>
      <c r="M22" s="7" t="s">
        <v>28</v>
      </c>
      <c r="N22" s="16" t="s">
        <v>165</v>
      </c>
      <c r="O22" s="8" t="b">
        <v>0</v>
      </c>
      <c r="P22" s="7">
        <v>50</v>
      </c>
      <c r="Q22" s="7">
        <v>40</v>
      </c>
      <c r="R22" s="7">
        <v>180</v>
      </c>
      <c r="S22" s="7"/>
      <c r="T22" s="7"/>
      <c r="U22" s="7" t="b">
        <v>1</v>
      </c>
      <c r="V22" s="7" t="s">
        <v>152</v>
      </c>
      <c r="W22" s="7" t="s">
        <v>157</v>
      </c>
      <c r="X22" s="7"/>
      <c r="Y22" s="4">
        <f t="shared" ref="Y22:Y24" si="15">IF(AND(H22=FALSE,G22=FALSE),1,0) + IF(AND(NOT(B22),D22&gt;0),1,0)</f>
        <v>0</v>
      </c>
      <c r="Z22" s="8" t="b">
        <v>1</v>
      </c>
      <c r="AA22" s="6" t="s">
        <v>162</v>
      </c>
      <c r="AB22" s="7" t="s">
        <v>12</v>
      </c>
      <c r="AC22" s="13">
        <f>IFERROR(INDEX(Description!$I$2:$I$7,MATCH(Utenti!AB22,Description!$H$2:$H$7,0)),"")</f>
        <v>0</v>
      </c>
      <c r="AD22" s="13"/>
      <c r="AE22" s="12"/>
      <c r="AF22" s="12">
        <v>0</v>
      </c>
      <c r="AG22" s="12"/>
      <c r="AH22" s="7">
        <v>1</v>
      </c>
      <c r="AI22" s="13">
        <v>1</v>
      </c>
      <c r="AJ22" s="13">
        <f t="shared" ref="AJ22:AJ24" si="16">AI22</f>
        <v>1</v>
      </c>
      <c r="AK22" s="7" t="s">
        <v>154</v>
      </c>
      <c r="AL22" s="7" t="s">
        <v>155</v>
      </c>
      <c r="AM22" s="16" t="s">
        <v>156</v>
      </c>
    </row>
    <row r="23" spans="1:39" x14ac:dyDescent="0.3">
      <c r="A23" s="4" cm="1">
        <f t="array" aca="1" ref="A23" ca="1">IFERROR(INDIRECT(ADDRESS(ROW()-1,COLUMN()))+1,1)</f>
        <v>22</v>
      </c>
      <c r="B23" s="5"/>
      <c r="C23" s="10" t="str">
        <f t="shared" ref="C23:C29" si="17">"IND_micro_3t_PR_"&amp;TEXT(P23,0)&amp;"kW"</f>
        <v>IND_micro_3t_PR_50kW</v>
      </c>
      <c r="D23" s="7"/>
      <c r="E23" s="7"/>
      <c r="F23" s="8" t="str" cm="1">
        <f t="array" ref="F23">_xlfn.IFS(AND(G23,H23),"prosumer",G23,"consumer",H23,"producer")</f>
        <v>prosumer</v>
      </c>
      <c r="G23" s="9" t="b">
        <f t="shared" si="11"/>
        <v>1</v>
      </c>
      <c r="H23" s="9" t="b">
        <f t="shared" si="12"/>
        <v>1</v>
      </c>
      <c r="I23" s="7" t="s">
        <v>43</v>
      </c>
      <c r="J23" s="7" t="s">
        <v>34</v>
      </c>
      <c r="K23" s="7"/>
      <c r="L23" s="16" t="s">
        <v>21</v>
      </c>
      <c r="M23" s="7" t="s">
        <v>28</v>
      </c>
      <c r="N23" s="16" t="s">
        <v>165</v>
      </c>
      <c r="O23" s="8" t="b">
        <v>0</v>
      </c>
      <c r="P23" s="7">
        <v>50</v>
      </c>
      <c r="Q23" s="7">
        <v>40</v>
      </c>
      <c r="R23" s="7">
        <v>180</v>
      </c>
      <c r="S23" s="7"/>
      <c r="T23" s="7"/>
      <c r="U23" s="7" t="b">
        <v>1</v>
      </c>
      <c r="V23" s="7" t="s">
        <v>152</v>
      </c>
      <c r="W23" s="7" t="s">
        <v>157</v>
      </c>
      <c r="X23" s="7"/>
      <c r="Y23" s="4">
        <f>IF(AND(H23=FALSE,G23=FALSE),1,0) + IF(AND(NOT(B23),D23&gt;0),1,0)</f>
        <v>0</v>
      </c>
      <c r="Z23" s="8" t="b">
        <v>1</v>
      </c>
      <c r="AA23" s="6" t="s">
        <v>162</v>
      </c>
      <c r="AB23" s="7" t="s">
        <v>12</v>
      </c>
      <c r="AC23" s="13">
        <f>IFERROR(INDEX(Description!$I$2:$I$7,MATCH(Utenti!AB23,Description!$H$2:$H$7,0)),"")</f>
        <v>0</v>
      </c>
      <c r="AD23" s="13"/>
      <c r="AE23" s="12"/>
      <c r="AF23" s="12">
        <v>0</v>
      </c>
      <c r="AG23" s="12"/>
      <c r="AH23" s="7">
        <v>1</v>
      </c>
      <c r="AI23" s="13">
        <v>1</v>
      </c>
      <c r="AJ23" s="13">
        <f>AI23</f>
        <v>1</v>
      </c>
      <c r="AK23" s="7" t="s">
        <v>154</v>
      </c>
      <c r="AL23" s="7" t="s">
        <v>155</v>
      </c>
      <c r="AM23" s="16" t="s">
        <v>156</v>
      </c>
    </row>
    <row r="24" spans="1:39" x14ac:dyDescent="0.3">
      <c r="A24" s="4" cm="1">
        <f t="array" aca="1" ref="A24" ca="1">IFERROR(INDIRECT(ADDRESS(ROW()-1,COLUMN()))+1,1)</f>
        <v>23</v>
      </c>
      <c r="B24" s="5"/>
      <c r="C24" s="10" t="str">
        <f t="shared" si="17"/>
        <v>IND_micro_3t_PR_60kW</v>
      </c>
      <c r="D24" s="7"/>
      <c r="E24" s="7"/>
      <c r="F24" s="8" t="str" cm="1">
        <f t="array" ref="F24">_xlfn.IFS(AND(G24,H24),"prosumer",G24,"consumer",H24,"producer")</f>
        <v>prosumer</v>
      </c>
      <c r="G24" s="9" t="b">
        <f t="shared" si="11"/>
        <v>1</v>
      </c>
      <c r="H24" s="9" t="b">
        <f t="shared" si="12"/>
        <v>1</v>
      </c>
      <c r="I24" s="7" t="s">
        <v>43</v>
      </c>
      <c r="J24" s="7" t="s">
        <v>34</v>
      </c>
      <c r="K24" s="7"/>
      <c r="L24" s="16" t="s">
        <v>21</v>
      </c>
      <c r="M24" s="7" t="s">
        <v>28</v>
      </c>
      <c r="N24" s="16" t="s">
        <v>165</v>
      </c>
      <c r="O24" s="8" t="b">
        <v>0</v>
      </c>
      <c r="P24" s="7">
        <v>60</v>
      </c>
      <c r="Q24" s="7">
        <v>40</v>
      </c>
      <c r="R24" s="7">
        <v>180</v>
      </c>
      <c r="S24" s="7"/>
      <c r="T24" s="7"/>
      <c r="U24" s="7" t="b">
        <v>1</v>
      </c>
      <c r="V24" s="7" t="s">
        <v>152</v>
      </c>
      <c r="W24" s="7" t="s">
        <v>157</v>
      </c>
      <c r="X24" s="7"/>
      <c r="Y24" s="4">
        <f t="shared" si="15"/>
        <v>0</v>
      </c>
      <c r="Z24" s="8" t="b">
        <v>1</v>
      </c>
      <c r="AA24" s="6" t="s">
        <v>162</v>
      </c>
      <c r="AB24" s="7" t="s">
        <v>12</v>
      </c>
      <c r="AC24" s="13">
        <f>IFERROR(INDEX(Description!$I$2:$I$7,MATCH(Utenti!AB24,Description!$H$2:$H$7,0)),"")</f>
        <v>0</v>
      </c>
      <c r="AD24" s="13"/>
      <c r="AE24" s="12"/>
      <c r="AF24" s="12">
        <v>0</v>
      </c>
      <c r="AG24" s="12"/>
      <c r="AH24" s="7">
        <v>1</v>
      </c>
      <c r="AI24" s="13">
        <v>1</v>
      </c>
      <c r="AJ24" s="13">
        <f t="shared" si="16"/>
        <v>1</v>
      </c>
      <c r="AK24" s="7" t="s">
        <v>154</v>
      </c>
      <c r="AL24" s="7" t="s">
        <v>155</v>
      </c>
      <c r="AM24" s="16" t="s">
        <v>156</v>
      </c>
    </row>
    <row r="25" spans="1:39" x14ac:dyDescent="0.3">
      <c r="A25" s="4" cm="1">
        <f t="array" aca="1" ref="A25" ca="1">IFERROR(INDIRECT(ADDRESS(ROW()-1,COLUMN()))+1,1)</f>
        <v>24</v>
      </c>
      <c r="B25" s="5"/>
      <c r="C25" s="10" t="str">
        <f t="shared" si="17"/>
        <v>IND_micro_3t_PR_70kW</v>
      </c>
      <c r="D25" s="7"/>
      <c r="E25" s="7"/>
      <c r="F25" s="8" t="str" cm="1">
        <f t="array" ref="F25">_xlfn.IFS(AND(G25,H25),"prosumer",G25,"consumer",H25,"producer")</f>
        <v>prosumer</v>
      </c>
      <c r="G25" s="9" t="b">
        <f t="shared" si="11"/>
        <v>1</v>
      </c>
      <c r="H25" s="9" t="b">
        <f t="shared" si="12"/>
        <v>1</v>
      </c>
      <c r="I25" s="7" t="s">
        <v>43</v>
      </c>
      <c r="J25" s="7" t="s">
        <v>34</v>
      </c>
      <c r="K25" s="7"/>
      <c r="L25" s="16" t="s">
        <v>21</v>
      </c>
      <c r="M25" s="7" t="s">
        <v>28</v>
      </c>
      <c r="N25" s="16" t="s">
        <v>165</v>
      </c>
      <c r="O25" s="8" t="b">
        <v>0</v>
      </c>
      <c r="P25" s="7">
        <v>70</v>
      </c>
      <c r="Q25" s="7">
        <v>40</v>
      </c>
      <c r="R25" s="7">
        <v>180</v>
      </c>
      <c r="S25" s="7"/>
      <c r="T25" s="7"/>
      <c r="U25" s="7" t="b">
        <v>1</v>
      </c>
      <c r="V25" s="7" t="s">
        <v>152</v>
      </c>
      <c r="W25" s="7" t="s">
        <v>157</v>
      </c>
      <c r="X25" s="7"/>
      <c r="Y25" s="4">
        <f t="shared" ref="Y25" si="18">IF(AND(H25=FALSE,G25=FALSE),1,0) + IF(AND(NOT(B25),D25&gt;0),1,0)</f>
        <v>0</v>
      </c>
      <c r="Z25" s="8" t="b">
        <v>1</v>
      </c>
      <c r="AA25" s="6" t="s">
        <v>162</v>
      </c>
      <c r="AB25" s="7" t="s">
        <v>12</v>
      </c>
      <c r="AC25" s="13">
        <f>IFERROR(INDEX(Description!$I$2:$I$7,MATCH(Utenti!AB25,Description!$H$2:$H$7,0)),"")</f>
        <v>0</v>
      </c>
      <c r="AD25" s="13"/>
      <c r="AE25" s="12"/>
      <c r="AF25" s="12">
        <v>0</v>
      </c>
      <c r="AG25" s="12"/>
      <c r="AH25" s="7">
        <v>1</v>
      </c>
      <c r="AI25" s="13">
        <v>1</v>
      </c>
      <c r="AJ25" s="13">
        <f t="shared" ref="AJ25" si="19">AI25</f>
        <v>1</v>
      </c>
      <c r="AK25" s="7" t="s">
        <v>154</v>
      </c>
      <c r="AL25" s="7" t="s">
        <v>155</v>
      </c>
      <c r="AM25" s="16" t="s">
        <v>156</v>
      </c>
    </row>
    <row r="26" spans="1:39" x14ac:dyDescent="0.3">
      <c r="A26" s="4" cm="1">
        <f t="array" aca="1" ref="A26" ca="1">IFERROR(INDIRECT(ADDRESS(ROW()-1,COLUMN()))+1,1)</f>
        <v>25</v>
      </c>
      <c r="B26" s="5"/>
      <c r="C26" s="10" t="str">
        <f t="shared" si="17"/>
        <v>IND_micro_3t_PR_80kW</v>
      </c>
      <c r="D26" s="7"/>
      <c r="E26" s="7"/>
      <c r="F26" s="8" t="str" cm="1">
        <f t="array" ref="F26">_xlfn.IFS(AND(G26,H26),"prosumer",G26,"consumer",H26,"producer")</f>
        <v>prosumer</v>
      </c>
      <c r="G26" s="9" t="b">
        <f t="shared" si="11"/>
        <v>1</v>
      </c>
      <c r="H26" s="9" t="b">
        <f t="shared" si="12"/>
        <v>1</v>
      </c>
      <c r="I26" s="7" t="s">
        <v>43</v>
      </c>
      <c r="J26" s="7" t="s">
        <v>34</v>
      </c>
      <c r="K26" s="7"/>
      <c r="L26" s="16" t="s">
        <v>21</v>
      </c>
      <c r="M26" s="7" t="s">
        <v>28</v>
      </c>
      <c r="N26" s="16" t="s">
        <v>165</v>
      </c>
      <c r="O26" s="8" t="b">
        <v>0</v>
      </c>
      <c r="P26" s="7">
        <v>80</v>
      </c>
      <c r="Q26" s="7">
        <v>40</v>
      </c>
      <c r="R26" s="7">
        <v>180</v>
      </c>
      <c r="S26" s="7"/>
      <c r="T26" s="7"/>
      <c r="U26" s="7" t="b">
        <v>1</v>
      </c>
      <c r="V26" s="7" t="s">
        <v>152</v>
      </c>
      <c r="W26" s="7" t="s">
        <v>157</v>
      </c>
      <c r="X26" s="7"/>
      <c r="Y26" s="4">
        <f t="shared" ref="Y26:Y27" si="20">IF(AND(H26=FALSE,G26=FALSE),1,0) + IF(AND(NOT(B26),D26&gt;0),1,0)</f>
        <v>0</v>
      </c>
      <c r="Z26" s="8" t="b">
        <v>1</v>
      </c>
      <c r="AA26" s="6" t="s">
        <v>162</v>
      </c>
      <c r="AB26" s="7" t="s">
        <v>12</v>
      </c>
      <c r="AC26" s="13">
        <f>IFERROR(INDEX(Description!$I$2:$I$7,MATCH(Utenti!AB26,Description!$H$2:$H$7,0)),"")</f>
        <v>0</v>
      </c>
      <c r="AD26" s="13"/>
      <c r="AE26" s="12"/>
      <c r="AF26" s="12">
        <v>0</v>
      </c>
      <c r="AG26" s="12"/>
      <c r="AH26" s="7">
        <v>1</v>
      </c>
      <c r="AI26" s="13">
        <v>1</v>
      </c>
      <c r="AJ26" s="13">
        <f>AI26</f>
        <v>1</v>
      </c>
      <c r="AK26" s="7" t="s">
        <v>154</v>
      </c>
      <c r="AL26" s="7" t="s">
        <v>155</v>
      </c>
      <c r="AM26" s="16" t="s">
        <v>156</v>
      </c>
    </row>
    <row r="27" spans="1:39" x14ac:dyDescent="0.3">
      <c r="A27" s="4" cm="1">
        <f t="array" aca="1" ref="A27" ca="1">IFERROR(INDIRECT(ADDRESS(ROW()-1,COLUMN()))+1,1)</f>
        <v>26</v>
      </c>
      <c r="B27" s="5"/>
      <c r="C27" s="10" t="str">
        <f t="shared" si="17"/>
        <v>IND_micro_3t_PR_90kW</v>
      </c>
      <c r="D27" s="7"/>
      <c r="E27" s="7"/>
      <c r="F27" s="8" t="str" cm="1">
        <f t="array" ref="F27">_xlfn.IFS(AND(G27,H27),"prosumer",G27,"consumer",H27,"producer")</f>
        <v>prosumer</v>
      </c>
      <c r="G27" s="9" t="b">
        <f t="shared" si="11"/>
        <v>1</v>
      </c>
      <c r="H27" s="9" t="b">
        <f t="shared" si="12"/>
        <v>1</v>
      </c>
      <c r="I27" s="7" t="s">
        <v>43</v>
      </c>
      <c r="J27" s="7" t="s">
        <v>34</v>
      </c>
      <c r="K27" s="7"/>
      <c r="L27" s="16" t="s">
        <v>21</v>
      </c>
      <c r="M27" s="7" t="s">
        <v>28</v>
      </c>
      <c r="N27" s="16" t="s">
        <v>165</v>
      </c>
      <c r="O27" s="8" t="b">
        <v>0</v>
      </c>
      <c r="P27" s="7">
        <v>90</v>
      </c>
      <c r="Q27" s="7">
        <v>40</v>
      </c>
      <c r="R27" s="7">
        <v>180</v>
      </c>
      <c r="S27" s="7"/>
      <c r="T27" s="7"/>
      <c r="U27" s="7" t="b">
        <v>1</v>
      </c>
      <c r="V27" s="7" t="s">
        <v>152</v>
      </c>
      <c r="W27" s="7" t="s">
        <v>157</v>
      </c>
      <c r="X27" s="7"/>
      <c r="Y27" s="4">
        <f t="shared" si="20"/>
        <v>0</v>
      </c>
      <c r="Z27" s="8" t="b">
        <v>1</v>
      </c>
      <c r="AA27" s="6" t="s">
        <v>162</v>
      </c>
      <c r="AB27" s="7" t="s">
        <v>12</v>
      </c>
      <c r="AC27" s="13">
        <f>IFERROR(INDEX(Description!$I$2:$I$7,MATCH(Utenti!AB27,Description!$H$2:$H$7,0)),"")</f>
        <v>0</v>
      </c>
      <c r="AD27" s="13"/>
      <c r="AE27" s="12"/>
      <c r="AF27" s="12">
        <v>0</v>
      </c>
      <c r="AG27" s="12"/>
      <c r="AH27" s="7">
        <v>1</v>
      </c>
      <c r="AI27" s="13">
        <v>1</v>
      </c>
      <c r="AJ27" s="13">
        <f>AI27</f>
        <v>1</v>
      </c>
      <c r="AK27" s="7" t="s">
        <v>154</v>
      </c>
      <c r="AL27" s="7" t="s">
        <v>155</v>
      </c>
      <c r="AM27" s="16" t="s">
        <v>156</v>
      </c>
    </row>
    <row r="28" spans="1:39" x14ac:dyDescent="0.3">
      <c r="A28" s="4" cm="1">
        <f t="array" aca="1" ref="A28" ca="1">IFERROR(INDIRECT(ADDRESS(ROW()-1,COLUMN()))+1,1)</f>
        <v>27</v>
      </c>
      <c r="B28" s="5"/>
      <c r="C28" s="10" t="str">
        <f t="shared" si="17"/>
        <v>IND_micro_3t_PR_100kW</v>
      </c>
      <c r="D28" s="7"/>
      <c r="E28" s="7"/>
      <c r="F28" s="8" t="str" cm="1">
        <f t="array" ref="F28">_xlfn.IFS(AND(G28,H28),"prosumer",G28,"consumer",H28,"producer")</f>
        <v>prosumer</v>
      </c>
      <c r="G28" s="9" t="b">
        <f t="shared" ref="G28" si="21">IF(N28&lt;&gt;"",TRUE,FALSE)</f>
        <v>1</v>
      </c>
      <c r="H28" s="9" t="b">
        <f t="shared" ref="H28" si="22">IF(SUM(P28:T28)&gt;0,TRUE,FALSE)</f>
        <v>1</v>
      </c>
      <c r="I28" s="7" t="s">
        <v>43</v>
      </c>
      <c r="J28" s="7" t="s">
        <v>34</v>
      </c>
      <c r="K28" s="7"/>
      <c r="L28" s="16" t="s">
        <v>21</v>
      </c>
      <c r="M28" s="7" t="s">
        <v>28</v>
      </c>
      <c r="N28" s="16" t="s">
        <v>165</v>
      </c>
      <c r="O28" s="8" t="b">
        <v>0</v>
      </c>
      <c r="P28" s="7">
        <v>100</v>
      </c>
      <c r="Q28" s="7">
        <v>40</v>
      </c>
      <c r="R28" s="7">
        <v>180</v>
      </c>
      <c r="S28" s="7"/>
      <c r="T28" s="7"/>
      <c r="U28" s="7" t="b">
        <v>1</v>
      </c>
      <c r="V28" s="7" t="s">
        <v>152</v>
      </c>
      <c r="W28" s="7" t="s">
        <v>157</v>
      </c>
      <c r="X28" s="7"/>
      <c r="Y28" s="4">
        <f t="shared" ref="Y28" si="23">IF(AND(H28=FALSE,G28=FALSE),1,0) + IF(AND(NOT(B28),D28&gt;0),1,0)</f>
        <v>0</v>
      </c>
      <c r="Z28" s="8" t="b">
        <v>1</v>
      </c>
      <c r="AA28" s="6" t="s">
        <v>162</v>
      </c>
      <c r="AB28" s="7" t="s">
        <v>12</v>
      </c>
      <c r="AC28" s="13">
        <f>IFERROR(INDEX(Description!$I$2:$I$7,MATCH(Utenti!AB28,Description!$H$2:$H$7,0)),"")</f>
        <v>0</v>
      </c>
      <c r="AD28" s="13"/>
      <c r="AE28" s="12"/>
      <c r="AF28" s="12">
        <v>0</v>
      </c>
      <c r="AG28" s="12"/>
      <c r="AH28" s="7">
        <v>1</v>
      </c>
      <c r="AI28" s="13">
        <v>1</v>
      </c>
      <c r="AJ28" s="13">
        <f>AI28</f>
        <v>1</v>
      </c>
      <c r="AK28" s="7" t="s">
        <v>154</v>
      </c>
      <c r="AL28" s="7" t="s">
        <v>155</v>
      </c>
      <c r="AM28" s="16" t="s">
        <v>156</v>
      </c>
    </row>
    <row r="29" spans="1:39" x14ac:dyDescent="0.3">
      <c r="A29" s="4" cm="1">
        <f t="array" aca="1" ref="A29" ca="1">IFERROR(INDIRECT(ADDRESS(ROW()-1,COLUMN()))+1,1)</f>
        <v>28</v>
      </c>
      <c r="B29" s="5"/>
      <c r="C29" s="10" t="str">
        <f t="shared" si="17"/>
        <v>IND_micro_3t_PR_110kW</v>
      </c>
      <c r="D29" s="7"/>
      <c r="E29" s="7"/>
      <c r="F29" s="8" t="str" cm="1">
        <f t="array" ref="F29">_xlfn.IFS(AND(G29,H29),"prosumer",G29,"consumer",H29,"producer")</f>
        <v>prosumer</v>
      </c>
      <c r="G29" s="9" t="b">
        <f t="shared" ref="G29" si="24">IF(N29&lt;&gt;"",TRUE,FALSE)</f>
        <v>1</v>
      </c>
      <c r="H29" s="9" t="b">
        <f t="shared" ref="H29" si="25">IF(SUM(P29:T29)&gt;0,TRUE,FALSE)</f>
        <v>1</v>
      </c>
      <c r="I29" s="7" t="s">
        <v>43</v>
      </c>
      <c r="J29" s="7" t="s">
        <v>34</v>
      </c>
      <c r="K29" s="7"/>
      <c r="L29" s="16" t="s">
        <v>21</v>
      </c>
      <c r="M29" s="7" t="s">
        <v>28</v>
      </c>
      <c r="N29" s="16" t="s">
        <v>165</v>
      </c>
      <c r="O29" s="8" t="b">
        <v>0</v>
      </c>
      <c r="P29" s="7">
        <v>110</v>
      </c>
      <c r="Q29" s="7">
        <v>40</v>
      </c>
      <c r="R29" s="7">
        <v>180</v>
      </c>
      <c r="S29" s="7"/>
      <c r="T29" s="7"/>
      <c r="U29" s="7" t="b">
        <v>1</v>
      </c>
      <c r="V29" s="7" t="s">
        <v>152</v>
      </c>
      <c r="W29" s="7" t="s">
        <v>157</v>
      </c>
      <c r="X29" s="7"/>
      <c r="Y29" s="4">
        <f t="shared" ref="Y29" si="26">IF(AND(H29=FALSE,G29=FALSE),1,0) + IF(AND(NOT(B29),D29&gt;0),1,0)</f>
        <v>0</v>
      </c>
      <c r="Z29" s="8" t="b">
        <v>1</v>
      </c>
      <c r="AA29" s="6" t="s">
        <v>162</v>
      </c>
      <c r="AB29" s="7" t="s">
        <v>12</v>
      </c>
      <c r="AC29" s="13">
        <f>IFERROR(INDEX(Description!$I$2:$I$7,MATCH(Utenti!AB29,Description!$H$2:$H$7,0)),"")</f>
        <v>0</v>
      </c>
      <c r="AD29" s="13"/>
      <c r="AE29" s="12"/>
      <c r="AF29" s="12">
        <v>0</v>
      </c>
      <c r="AG29" s="12"/>
      <c r="AH29" s="7">
        <v>1</v>
      </c>
      <c r="AI29" s="13">
        <v>1</v>
      </c>
      <c r="AJ29" s="13">
        <f>AI29</f>
        <v>1</v>
      </c>
      <c r="AK29" s="7" t="s">
        <v>154</v>
      </c>
      <c r="AL29" s="7" t="s">
        <v>155</v>
      </c>
      <c r="AM29" s="16" t="s">
        <v>156</v>
      </c>
    </row>
    <row r="30" spans="1:39" x14ac:dyDescent="0.3">
      <c r="A30" s="4" cm="1">
        <f t="array" aca="1" ref="A30" ca="1">IFERROR(INDIRECT(ADDRESS(ROW()-1,COLUMN()))+1,1)</f>
        <v>29</v>
      </c>
      <c r="B30" s="5"/>
      <c r="C30" s="10" t="s">
        <v>166</v>
      </c>
      <c r="D30" s="7"/>
      <c r="E30" s="7"/>
      <c r="F30" s="8" t="str" cm="1">
        <f t="array" ref="F30">_xlfn.IFS(AND(G30,H30),"prosumer",G30,"consumer",H30,"producer")</f>
        <v>consumer</v>
      </c>
      <c r="G30" s="9" t="b">
        <f t="shared" ref="G30" si="27">IF(N30&lt;&gt;"",TRUE,FALSE)</f>
        <v>1</v>
      </c>
      <c r="H30" s="9" t="b">
        <f t="shared" ref="H30" si="28">IF(SUM(P30:T30)&gt;0,TRUE,FALSE)</f>
        <v>0</v>
      </c>
      <c r="I30" s="7" t="s">
        <v>43</v>
      </c>
      <c r="J30" s="7" t="s">
        <v>34</v>
      </c>
      <c r="K30" s="7"/>
      <c r="L30" s="16" t="s">
        <v>21</v>
      </c>
      <c r="M30" s="7" t="s">
        <v>28</v>
      </c>
      <c r="N30" s="16" t="s">
        <v>165</v>
      </c>
      <c r="O30" s="8" t="b">
        <v>0</v>
      </c>
      <c r="P30" s="7"/>
      <c r="Q30" s="7"/>
      <c r="R30" s="7"/>
      <c r="S30" s="7"/>
      <c r="T30" s="7"/>
      <c r="U30" s="7" t="b">
        <v>1</v>
      </c>
      <c r="V30" s="7" t="s">
        <v>152</v>
      </c>
      <c r="W30" s="7"/>
      <c r="X30" s="7"/>
      <c r="Y30" s="4">
        <f>IF(AND(H30=FALSE,G30=FALSE),1,0) + IF(AND(NOT(B30),D30&gt;0),1,0)</f>
        <v>0</v>
      </c>
      <c r="Z30" s="8" t="b">
        <v>1</v>
      </c>
      <c r="AA30" s="6" t="s">
        <v>164</v>
      </c>
      <c r="AB30" s="7"/>
      <c r="AC30" s="13" t="str">
        <f>IFERROR(INDEX(Description!$I$2:$I$7,MATCH(Utenti!AB30,Description!$H$2:$H$7,0)),"")</f>
        <v/>
      </c>
      <c r="AD30" s="13"/>
      <c r="AE30" s="7"/>
      <c r="AF30" s="12">
        <v>0</v>
      </c>
      <c r="AG30" s="7"/>
      <c r="AH30" s="7"/>
      <c r="AI30" s="13"/>
      <c r="AJ30" s="7">
        <v>1</v>
      </c>
      <c r="AK30" s="7" t="s">
        <v>154</v>
      </c>
      <c r="AL30" s="7" t="s">
        <v>155</v>
      </c>
      <c r="AM30" s="16" t="s">
        <v>156</v>
      </c>
    </row>
    <row r="31" spans="1:39" x14ac:dyDescent="0.3">
      <c r="A31" s="4" cm="1">
        <f t="array" aca="1" ref="A31" ca="1">IFERROR(INDIRECT(ADDRESS(ROW()-1,COLUMN()))+1,1)</f>
        <v>30</v>
      </c>
      <c r="B31" s="5"/>
      <c r="C31" s="10" t="str">
        <f>"IND_piccola_1t_PR_"&amp;TEXT(P31,0)&amp;"kW_FV"</f>
        <v>IND_piccola_1t_PR_300kW_FV</v>
      </c>
      <c r="D31" s="7"/>
      <c r="E31" s="7"/>
      <c r="F31" s="8" t="str" cm="1">
        <f t="array" ref="F31">_xlfn.IFS(AND(G31,H31),"prosumer",G31,"consumer",H31,"producer")</f>
        <v>prosumer</v>
      </c>
      <c r="G31" s="9" t="b">
        <f>IF(N31&lt;&gt;"",TRUE,FALSE)</f>
        <v>1</v>
      </c>
      <c r="H31" s="9" t="b">
        <f>IF(SUM(P31:T31)&gt;0,TRUE,FALSE)</f>
        <v>1</v>
      </c>
      <c r="I31" s="7" t="s">
        <v>43</v>
      </c>
      <c r="J31" s="7" t="s">
        <v>34</v>
      </c>
      <c r="K31" s="7"/>
      <c r="L31" s="16" t="s">
        <v>21</v>
      </c>
      <c r="M31" s="7" t="s">
        <v>28</v>
      </c>
      <c r="N31" s="16" t="s">
        <v>167</v>
      </c>
      <c r="O31" s="8" t="b">
        <v>0</v>
      </c>
      <c r="P31" s="7">
        <v>300</v>
      </c>
      <c r="Q31" s="7">
        <v>40</v>
      </c>
      <c r="R31" s="7">
        <v>180</v>
      </c>
      <c r="S31" s="7"/>
      <c r="T31" s="7"/>
      <c r="U31" s="7" t="b">
        <v>1</v>
      </c>
      <c r="V31" s="7" t="s">
        <v>152</v>
      </c>
      <c r="W31" s="7" t="s">
        <v>157</v>
      </c>
      <c r="X31" s="7"/>
      <c r="Y31" s="4">
        <f t="shared" ref="Y31" si="29">IF(AND(H31=FALSE,G31=FALSE),1,0) + IF(AND(NOT(B31),D31&gt;0),1,0)</f>
        <v>0</v>
      </c>
      <c r="Z31" s="8" t="b">
        <v>1</v>
      </c>
      <c r="AA31" s="10" t="s">
        <v>168</v>
      </c>
      <c r="AB31" s="7" t="s">
        <v>12</v>
      </c>
      <c r="AC31" s="13">
        <f>IFERROR(INDEX(Description!$I$2:$I$7,MATCH(Utenti!AB31,Description!$H$2:$H$7,0)),"")</f>
        <v>0</v>
      </c>
      <c r="AD31" s="13"/>
      <c r="AE31" s="12"/>
      <c r="AF31" s="12">
        <v>0</v>
      </c>
      <c r="AG31" s="12"/>
      <c r="AH31" s="7">
        <v>1</v>
      </c>
      <c r="AI31" s="13">
        <v>1</v>
      </c>
      <c r="AJ31" s="13">
        <f t="shared" ref="AJ31" si="30">AI31</f>
        <v>1</v>
      </c>
      <c r="AK31" s="7" t="s">
        <v>154</v>
      </c>
      <c r="AL31" s="7" t="s">
        <v>155</v>
      </c>
      <c r="AM31" s="16" t="s">
        <v>156</v>
      </c>
    </row>
    <row r="32" spans="1:39" x14ac:dyDescent="0.3">
      <c r="A32" s="4" cm="1">
        <f t="array" aca="1" ref="A32" ca="1">IFERROR(INDIRECT(ADDRESS(ROW()-1,COLUMN()))+1,1)</f>
        <v>31</v>
      </c>
      <c r="B32" s="5"/>
      <c r="C32" s="10" t="str">
        <f>"IND_piccola_1t_PR_"&amp;TEXT(P32,0)&amp;"kW"</f>
        <v>IND_piccola_1t_PR_360kW</v>
      </c>
      <c r="D32" s="7"/>
      <c r="E32" s="7"/>
      <c r="F32" s="8" t="str" cm="1">
        <f t="array" ref="F32">_xlfn.IFS(AND(G32,H32),"prosumer",G32,"consumer",H32,"producer")</f>
        <v>prosumer</v>
      </c>
      <c r="G32" s="9" t="b">
        <f>IF(N32&lt;&gt;"",TRUE,FALSE)</f>
        <v>1</v>
      </c>
      <c r="H32" s="9" t="b">
        <f>IF(SUM(P32:T32)&gt;0,TRUE,FALSE)</f>
        <v>1</v>
      </c>
      <c r="I32" s="7" t="s">
        <v>43</v>
      </c>
      <c r="J32" s="7" t="s">
        <v>34</v>
      </c>
      <c r="K32" s="7"/>
      <c r="L32" s="16" t="s">
        <v>21</v>
      </c>
      <c r="M32" s="7" t="s">
        <v>28</v>
      </c>
      <c r="N32" s="16" t="s">
        <v>167</v>
      </c>
      <c r="O32" s="8" t="b">
        <v>0</v>
      </c>
      <c r="P32" s="7">
        <f>P19*3</f>
        <v>360</v>
      </c>
      <c r="Q32" s="7">
        <v>40</v>
      </c>
      <c r="R32" s="7">
        <v>180</v>
      </c>
      <c r="S32" s="7"/>
      <c r="T32" s="7"/>
      <c r="U32" s="7" t="b">
        <v>1</v>
      </c>
      <c r="V32" s="7" t="s">
        <v>152</v>
      </c>
      <c r="W32" s="7" t="s">
        <v>157</v>
      </c>
      <c r="X32" s="7"/>
      <c r="Y32" s="4">
        <f t="shared" ref="Y32" si="31">IF(AND(H32=FALSE,G32=FALSE),1,0) + IF(AND(NOT(B32),D32&gt;0),1,0)</f>
        <v>0</v>
      </c>
      <c r="Z32" s="8" t="b">
        <v>1</v>
      </c>
      <c r="AA32" s="10" t="s">
        <v>168</v>
      </c>
      <c r="AB32" s="7" t="s">
        <v>12</v>
      </c>
      <c r="AC32" s="13">
        <f>IFERROR(INDEX(Description!$I$2:$I$7,MATCH(Utenti!AB32,Description!$H$2:$H$7,0)),"")</f>
        <v>0</v>
      </c>
      <c r="AD32" s="13"/>
      <c r="AE32" s="12"/>
      <c r="AF32" s="12">
        <v>0</v>
      </c>
      <c r="AG32" s="12"/>
      <c r="AH32" s="7">
        <v>1</v>
      </c>
      <c r="AI32" s="13">
        <v>1</v>
      </c>
      <c r="AJ32" s="13">
        <f t="shared" ref="AJ32" si="32">AI32</f>
        <v>1</v>
      </c>
      <c r="AK32" s="7" t="s">
        <v>154</v>
      </c>
      <c r="AL32" s="7" t="s">
        <v>155</v>
      </c>
      <c r="AM32" s="16" t="s">
        <v>156</v>
      </c>
    </row>
    <row r="33" spans="1:39" x14ac:dyDescent="0.3">
      <c r="A33" s="4" cm="1">
        <f t="array" aca="1" ref="A33" ca="1">IFERROR(INDIRECT(ADDRESS(ROW()-1,COLUMN()))+1,1)</f>
        <v>32</v>
      </c>
      <c r="B33" s="5"/>
      <c r="C33" s="10" t="s">
        <v>169</v>
      </c>
      <c r="D33" s="7"/>
      <c r="E33" s="7"/>
      <c r="F33" s="8" t="str" cm="1">
        <f t="array" ref="F33">_xlfn.IFS(AND(G33,H33),"prosumer",G33,"consumer",H33,"producer")</f>
        <v>consumer</v>
      </c>
      <c r="G33" s="9" t="b">
        <f t="shared" ref="G33:G38" si="33">IF(N33&lt;&gt;"",TRUE,FALSE)</f>
        <v>1</v>
      </c>
      <c r="H33" s="9" t="b">
        <f t="shared" ref="H33:H38" si="34">IF(SUM(P33:T33)&gt;0,TRUE,FALSE)</f>
        <v>0</v>
      </c>
      <c r="I33" s="7" t="s">
        <v>43</v>
      </c>
      <c r="J33" s="7" t="s">
        <v>34</v>
      </c>
      <c r="K33" s="7"/>
      <c r="L33" s="16" t="s">
        <v>21</v>
      </c>
      <c r="M33" s="7" t="s">
        <v>28</v>
      </c>
      <c r="N33" s="16" t="s">
        <v>167</v>
      </c>
      <c r="O33" s="8" t="b">
        <v>0</v>
      </c>
      <c r="P33" s="7"/>
      <c r="Q33" s="7"/>
      <c r="R33" s="7"/>
      <c r="S33" s="7"/>
      <c r="T33" s="7"/>
      <c r="U33" s="7" t="b">
        <v>1</v>
      </c>
      <c r="V33" s="7" t="s">
        <v>152</v>
      </c>
      <c r="W33" s="7"/>
      <c r="X33" s="7"/>
      <c r="Y33" s="4">
        <f>IF(AND(H33=FALSE,G33=FALSE),1,0) + IF(AND(NOT(B33),D33&gt;0),1,0)</f>
        <v>0</v>
      </c>
      <c r="Z33" s="8" t="b">
        <v>1</v>
      </c>
      <c r="AA33" s="10" t="s">
        <v>170</v>
      </c>
      <c r="AB33" s="7"/>
      <c r="AC33" s="13" t="str">
        <f>IFERROR(INDEX(Description!$I$2:$I$7,MATCH(Utenti!AB33,Description!$H$2:$H$7,0)),"")</f>
        <v/>
      </c>
      <c r="AD33" s="13"/>
      <c r="AE33" s="7"/>
      <c r="AF33" s="12">
        <v>0</v>
      </c>
      <c r="AG33" s="7"/>
      <c r="AH33" s="7"/>
      <c r="AI33" s="13"/>
      <c r="AJ33" s="7">
        <v>1</v>
      </c>
      <c r="AK33" s="7" t="s">
        <v>154</v>
      </c>
      <c r="AL33" s="7" t="s">
        <v>155</v>
      </c>
      <c r="AM33" s="16" t="s">
        <v>156</v>
      </c>
    </row>
    <row r="34" spans="1:39" x14ac:dyDescent="0.3">
      <c r="A34" s="4" cm="1">
        <f t="array" aca="1" ref="A34" ca="1">IFERROR(INDIRECT(ADDRESS(ROW()-1,COLUMN()))+1,1)</f>
        <v>33</v>
      </c>
      <c r="B34" s="5"/>
      <c r="C34" s="10" t="str">
        <f>"IND_piccola_3t_PR_"&amp;TEXT(P34,0)&amp;"kW_FV"</f>
        <v>IND_piccola_3t_PR_150kW_FV</v>
      </c>
      <c r="D34" s="7"/>
      <c r="E34" s="7"/>
      <c r="F34" s="8" t="str" cm="1">
        <f t="array" ref="F34">_xlfn.IFS(AND(G34,H34),"prosumer",G34,"consumer",H34,"producer")</f>
        <v>prosumer</v>
      </c>
      <c r="G34" s="9" t="b">
        <f>IF(N34&lt;&gt;"",TRUE,FALSE)</f>
        <v>1</v>
      </c>
      <c r="H34" s="9" t="b">
        <f>IF(SUM(P34:T34)&gt;0,TRUE,FALSE)</f>
        <v>1</v>
      </c>
      <c r="I34" s="7" t="s">
        <v>43</v>
      </c>
      <c r="J34" s="7" t="s">
        <v>34</v>
      </c>
      <c r="K34" s="7"/>
      <c r="L34" s="16" t="s">
        <v>21</v>
      </c>
      <c r="M34" s="7" t="s">
        <v>28</v>
      </c>
      <c r="N34" s="16" t="s">
        <v>171</v>
      </c>
      <c r="O34" s="8" t="b">
        <v>0</v>
      </c>
      <c r="P34" s="7">
        <v>150</v>
      </c>
      <c r="Q34" s="7">
        <v>40</v>
      </c>
      <c r="R34" s="7">
        <v>180</v>
      </c>
      <c r="S34" s="7"/>
      <c r="T34" s="7"/>
      <c r="U34" s="7" t="b">
        <v>1</v>
      </c>
      <c r="V34" s="7" t="s">
        <v>152</v>
      </c>
      <c r="W34" s="7" t="s">
        <v>157</v>
      </c>
      <c r="X34" s="7"/>
      <c r="Y34" s="4">
        <f>IF(AND(H34=FALSE,G34=FALSE),1,0) + IF(AND(NOT(B34),D34&gt;0),1,0)</f>
        <v>0</v>
      </c>
      <c r="Z34" s="8" t="b">
        <v>1</v>
      </c>
      <c r="AA34" s="10" t="s">
        <v>168</v>
      </c>
      <c r="AB34" s="7" t="s">
        <v>12</v>
      </c>
      <c r="AC34" s="13">
        <f>IFERROR(INDEX(Description!$I$2:$I$7,MATCH(Utenti!AB34,Description!$H$2:$H$7,0)),"")</f>
        <v>0</v>
      </c>
      <c r="AD34" s="13"/>
      <c r="AE34" s="12"/>
      <c r="AF34" s="12">
        <v>0</v>
      </c>
      <c r="AG34" s="12"/>
      <c r="AH34" s="7">
        <v>1</v>
      </c>
      <c r="AI34" s="13">
        <v>1</v>
      </c>
      <c r="AJ34" s="13">
        <f t="shared" ref="AJ34:AJ35" si="35">AI34</f>
        <v>1</v>
      </c>
      <c r="AK34" s="7" t="s">
        <v>154</v>
      </c>
      <c r="AL34" s="7" t="s">
        <v>155</v>
      </c>
      <c r="AM34" s="16" t="s">
        <v>156</v>
      </c>
    </row>
    <row r="35" spans="1:39" x14ac:dyDescent="0.3">
      <c r="A35" s="4" cm="1">
        <f t="array" aca="1" ref="A35" ca="1">IFERROR(INDIRECT(ADDRESS(ROW()-1,COLUMN()))+1,1)</f>
        <v>34</v>
      </c>
      <c r="B35" s="5"/>
      <c r="C35" s="10" t="str">
        <f>"IND_piccola_3t_PR_"&amp;TEXT(P35,0)&amp;"kW"</f>
        <v>IND_piccola_3t_PR_180kW</v>
      </c>
      <c r="D35" s="7"/>
      <c r="E35" s="7"/>
      <c r="F35" s="8" t="str" cm="1">
        <f t="array" ref="F35">_xlfn.IFS(AND(G35,H35),"prosumer",G35,"consumer",H35,"producer")</f>
        <v>prosumer</v>
      </c>
      <c r="G35" s="9" t="b">
        <f>IF(N35&lt;&gt;"",TRUE,FALSE)</f>
        <v>1</v>
      </c>
      <c r="H35" s="9" t="b">
        <f>IF(SUM(P35:T35)&gt;0,TRUE,FALSE)</f>
        <v>1</v>
      </c>
      <c r="I35" s="7" t="s">
        <v>43</v>
      </c>
      <c r="J35" s="7" t="s">
        <v>34</v>
      </c>
      <c r="K35" s="7"/>
      <c r="L35" s="16" t="s">
        <v>21</v>
      </c>
      <c r="M35" s="7" t="s">
        <v>28</v>
      </c>
      <c r="N35" s="16" t="s">
        <v>171</v>
      </c>
      <c r="O35" s="8" t="b">
        <v>0</v>
      </c>
      <c r="P35" s="7">
        <v>180</v>
      </c>
      <c r="Q35" s="7">
        <v>40</v>
      </c>
      <c r="R35" s="7">
        <v>180</v>
      </c>
      <c r="S35" s="7"/>
      <c r="T35" s="7"/>
      <c r="U35" s="7" t="b">
        <v>1</v>
      </c>
      <c r="V35" s="7" t="s">
        <v>152</v>
      </c>
      <c r="W35" s="7" t="s">
        <v>157</v>
      </c>
      <c r="X35" s="7"/>
      <c r="Y35" s="4">
        <f>IF(AND(H35=FALSE,G35=FALSE),1,0) + IF(AND(NOT(B35),D35&gt;0),1,0)</f>
        <v>0</v>
      </c>
      <c r="Z35" s="8" t="b">
        <v>1</v>
      </c>
      <c r="AA35" s="10" t="s">
        <v>168</v>
      </c>
      <c r="AB35" s="7" t="s">
        <v>12</v>
      </c>
      <c r="AC35" s="13">
        <f>IFERROR(INDEX(Description!$I$2:$I$7,MATCH(Utenti!AB35,Description!$H$2:$H$7,0)),"")</f>
        <v>0</v>
      </c>
      <c r="AD35" s="13"/>
      <c r="AE35" s="12"/>
      <c r="AF35" s="12">
        <v>0</v>
      </c>
      <c r="AG35" s="12"/>
      <c r="AH35" s="7">
        <v>1</v>
      </c>
      <c r="AI35" s="13">
        <v>1</v>
      </c>
      <c r="AJ35" s="13">
        <f t="shared" si="35"/>
        <v>1</v>
      </c>
      <c r="AK35" s="7" t="s">
        <v>154</v>
      </c>
      <c r="AL35" s="7" t="s">
        <v>155</v>
      </c>
      <c r="AM35" s="16" t="s">
        <v>156</v>
      </c>
    </row>
    <row r="36" spans="1:39" x14ac:dyDescent="0.3">
      <c r="A36" s="4" cm="1">
        <f t="array" aca="1" ref="A36" ca="1">IFERROR(INDIRECT(ADDRESS(ROW()-1,COLUMN()))+1,1)</f>
        <v>35</v>
      </c>
      <c r="B36" s="5"/>
      <c r="C36" s="10" t="str">
        <f>"IND_piccola_3t_PR_"&amp;TEXT(P36,0)&amp;"kW"</f>
        <v>IND_piccola_3t_PR_210kW</v>
      </c>
      <c r="D36" s="7"/>
      <c r="E36" s="7"/>
      <c r="F36" s="8" t="str" cm="1">
        <f t="array" ref="F36">_xlfn.IFS(AND(G36,H36),"prosumer",G36,"consumer",H36,"producer")</f>
        <v>prosumer</v>
      </c>
      <c r="G36" s="9" t="b">
        <f>IF(N36&lt;&gt;"",TRUE,FALSE)</f>
        <v>1</v>
      </c>
      <c r="H36" s="9" t="b">
        <f>IF(SUM(P36:T36)&gt;0,TRUE,FALSE)</f>
        <v>1</v>
      </c>
      <c r="I36" s="7" t="s">
        <v>43</v>
      </c>
      <c r="J36" s="7" t="s">
        <v>34</v>
      </c>
      <c r="K36" s="7"/>
      <c r="L36" s="16" t="s">
        <v>21</v>
      </c>
      <c r="M36" s="7" t="s">
        <v>28</v>
      </c>
      <c r="N36" s="16" t="s">
        <v>171</v>
      </c>
      <c r="O36" s="8" t="b">
        <v>0</v>
      </c>
      <c r="P36" s="7">
        <f>P25*3</f>
        <v>210</v>
      </c>
      <c r="Q36" s="7">
        <v>40</v>
      </c>
      <c r="R36" s="7">
        <v>180</v>
      </c>
      <c r="S36" s="7"/>
      <c r="T36" s="7"/>
      <c r="U36" s="7" t="b">
        <v>1</v>
      </c>
      <c r="V36" s="7" t="s">
        <v>152</v>
      </c>
      <c r="W36" s="7" t="s">
        <v>157</v>
      </c>
      <c r="X36" s="7"/>
      <c r="Y36" s="4">
        <f>IF(AND(H36=FALSE,G36=FALSE),1,0) + IF(AND(NOT(B36),D36&gt;0),1,0)</f>
        <v>0</v>
      </c>
      <c r="Z36" s="8" t="b">
        <v>1</v>
      </c>
      <c r="AA36" s="10" t="s">
        <v>168</v>
      </c>
      <c r="AB36" s="7" t="s">
        <v>12</v>
      </c>
      <c r="AC36" s="13">
        <f>IFERROR(INDEX(Description!$I$2:$I$7,MATCH(Utenti!AB36,Description!$H$2:$H$7,0)),"")</f>
        <v>0</v>
      </c>
      <c r="AD36" s="13"/>
      <c r="AE36" s="12"/>
      <c r="AF36" s="12">
        <v>0</v>
      </c>
      <c r="AG36" s="12"/>
      <c r="AH36" s="7">
        <v>1</v>
      </c>
      <c r="AI36" s="13">
        <v>1</v>
      </c>
      <c r="AJ36" s="13">
        <f t="shared" ref="AJ36" si="36">AI36</f>
        <v>1</v>
      </c>
      <c r="AK36" s="7" t="s">
        <v>154</v>
      </c>
      <c r="AL36" s="7" t="s">
        <v>155</v>
      </c>
      <c r="AM36" s="16" t="s">
        <v>156</v>
      </c>
    </row>
    <row r="37" spans="1:39" x14ac:dyDescent="0.3">
      <c r="A37" s="4" cm="1">
        <f t="array" aca="1" ref="A37" ca="1">IFERROR(INDIRECT(ADDRESS(ROW()-1,COLUMN()))+1,1)</f>
        <v>36</v>
      </c>
      <c r="B37" s="5"/>
      <c r="C37" s="10" t="s">
        <v>172</v>
      </c>
      <c r="D37" s="7"/>
      <c r="E37" s="7"/>
      <c r="F37" s="8" t="str" cm="1">
        <f t="array" ref="F37">_xlfn.IFS(AND(G37,H37),"prosumer",G37,"consumer",H37,"producer")</f>
        <v>consumer</v>
      </c>
      <c r="G37" s="9" t="b">
        <f t="shared" si="33"/>
        <v>1</v>
      </c>
      <c r="H37" s="9" t="b">
        <f t="shared" si="34"/>
        <v>0</v>
      </c>
      <c r="I37" s="7" t="s">
        <v>43</v>
      </c>
      <c r="J37" s="7" t="s">
        <v>34</v>
      </c>
      <c r="K37" s="7"/>
      <c r="L37" s="16" t="s">
        <v>21</v>
      </c>
      <c r="M37" s="7" t="s">
        <v>28</v>
      </c>
      <c r="N37" s="16" t="s">
        <v>171</v>
      </c>
      <c r="O37" s="8" t="b">
        <v>0</v>
      </c>
      <c r="P37" s="7"/>
      <c r="Q37" s="7"/>
      <c r="R37" s="7"/>
      <c r="S37" s="7"/>
      <c r="T37" s="7"/>
      <c r="U37" s="7" t="b">
        <v>1</v>
      </c>
      <c r="V37" s="7" t="s">
        <v>152</v>
      </c>
      <c r="W37" s="7"/>
      <c r="X37" s="7"/>
      <c r="Y37" s="4">
        <f>IF(AND(H37=FALSE,G37=FALSE),1,0) + IF(AND(NOT(B37),D37&gt;0),1,0)</f>
        <v>0</v>
      </c>
      <c r="Z37" s="8" t="b">
        <v>1</v>
      </c>
      <c r="AA37" s="10" t="s">
        <v>170</v>
      </c>
      <c r="AB37" s="7"/>
      <c r="AC37" s="13" t="str">
        <f>IFERROR(INDEX(Description!$I$2:$I$7,MATCH(Utenti!AB37,Description!$H$2:$H$7,0)),"")</f>
        <v/>
      </c>
      <c r="AD37" s="13"/>
      <c r="AE37" s="7"/>
      <c r="AF37" s="12">
        <v>0</v>
      </c>
      <c r="AG37" s="7"/>
      <c r="AH37" s="7"/>
      <c r="AI37" s="13"/>
      <c r="AJ37" s="7">
        <v>1</v>
      </c>
      <c r="AK37" s="7" t="s">
        <v>154</v>
      </c>
      <c r="AL37" s="7" t="s">
        <v>155</v>
      </c>
      <c r="AM37" s="16" t="s">
        <v>156</v>
      </c>
    </row>
    <row r="38" spans="1:39" x14ac:dyDescent="0.3">
      <c r="A38" s="4" cm="1">
        <f t="array" aca="1" ref="A38" ca="1">IFERROR(INDIRECT(ADDRESS(ROW()-1,COLUMN()))+1,1)</f>
        <v>37</v>
      </c>
      <c r="B38" s="5"/>
      <c r="C38" s="10" t="str">
        <f>"ICT_"&amp;TEXT(P38,0)&amp;"kW"</f>
        <v>ICT_100kW</v>
      </c>
      <c r="D38" s="7"/>
      <c r="E38" s="7"/>
      <c r="F38" s="8" t="str" cm="1">
        <f t="array" ref="F38">_xlfn.IFS(AND(G38,H38),"prosumer",G38,"consumer",H38,"producer")</f>
        <v>producer</v>
      </c>
      <c r="G38" s="9" t="b">
        <f t="shared" si="33"/>
        <v>0</v>
      </c>
      <c r="H38" s="9" t="b">
        <f t="shared" si="34"/>
        <v>1</v>
      </c>
      <c r="I38" s="7" t="s">
        <v>43</v>
      </c>
      <c r="J38" s="7" t="s">
        <v>34</v>
      </c>
      <c r="K38" s="7"/>
      <c r="L38" s="7"/>
      <c r="M38" s="7"/>
      <c r="N38" s="7"/>
      <c r="O38" s="8" t="b">
        <v>0</v>
      </c>
      <c r="P38" s="7">
        <v>100</v>
      </c>
      <c r="Q38" s="7">
        <v>40</v>
      </c>
      <c r="R38" s="7">
        <v>180</v>
      </c>
      <c r="S38" s="7"/>
      <c r="T38" s="7"/>
      <c r="U38" s="7" t="b">
        <v>1</v>
      </c>
      <c r="V38" s="7" t="s">
        <v>152</v>
      </c>
      <c r="W38" s="7" t="s">
        <v>157</v>
      </c>
      <c r="X38" s="7"/>
      <c r="Y38" s="4">
        <f t="shared" ref="Y38" si="37">IF(AND(H38=FALSE,G38=FALSE),1,0) + IF(AND(NOT(B38),D38&gt;0),1,0)</f>
        <v>0</v>
      </c>
      <c r="Z38" s="8" t="b">
        <v>1</v>
      </c>
      <c r="AA38" s="7" t="str">
        <f t="shared" ref="AA38" si="38">"impianto immissione totale "&amp;P38&amp;"kW"</f>
        <v>impianto immissione totale 100kW</v>
      </c>
      <c r="AB38" s="7" t="s">
        <v>25</v>
      </c>
      <c r="AC38" s="13" t="b">
        <f>IFERROR(INDEX(Description!$I$2:$I$7,MATCH(Utenti!AB38,Description!$H$2:$H$7,0)),"")</f>
        <v>1</v>
      </c>
      <c r="AD38" s="13"/>
      <c r="AE38" s="12"/>
      <c r="AF38" s="12">
        <v>0</v>
      </c>
      <c r="AG38" s="12"/>
      <c r="AH38" s="7">
        <v>1</v>
      </c>
      <c r="AI38" s="13">
        <v>1</v>
      </c>
      <c r="AJ38" s="13">
        <f t="shared" ref="AJ38" si="39">AI38</f>
        <v>1</v>
      </c>
      <c r="AK38" s="7" t="s">
        <v>154</v>
      </c>
      <c r="AL38" s="7" t="s">
        <v>155</v>
      </c>
      <c r="AM38" s="16" t="s">
        <v>156</v>
      </c>
    </row>
    <row r="39" spans="1:39" x14ac:dyDescent="0.3">
      <c r="A39" s="4" cm="1">
        <f t="array" aca="1" ref="A39" ca="1">IFERROR(INDIRECT(ADDRESS(ROW()-1,COLUMN()))+1,1)</f>
        <v>38</v>
      </c>
      <c r="B39" s="5"/>
      <c r="C39" s="10" t="str">
        <f>"ICT_micro_1t_"&amp;TEXT(P39,0)&amp;"kW"</f>
        <v>ICT_micro_1t_100kW</v>
      </c>
      <c r="D39" s="7"/>
      <c r="E39" s="7"/>
      <c r="F39" s="8" t="str" cm="1">
        <f t="array" ref="F39">_xlfn.IFS(AND(G39,H39),"prosumer",G39,"consumer",H39,"producer")</f>
        <v>producer</v>
      </c>
      <c r="G39" s="9" t="b">
        <f t="shared" ref="G39:G46" si="40">IF(N39&lt;&gt;"",TRUE,FALSE)</f>
        <v>0</v>
      </c>
      <c r="H39" s="9" t="b">
        <f t="shared" ref="H39:H46" si="41">IF(SUM(P39:T39)&gt;0,TRUE,FALSE)</f>
        <v>1</v>
      </c>
      <c r="I39" s="7" t="s">
        <v>43</v>
      </c>
      <c r="J39" s="7" t="s">
        <v>34</v>
      </c>
      <c r="K39" s="7"/>
      <c r="L39" s="7"/>
      <c r="M39" s="7"/>
      <c r="N39" s="7"/>
      <c r="O39" s="8" t="b">
        <v>0</v>
      </c>
      <c r="P39" s="7">
        <v>100</v>
      </c>
      <c r="Q39" s="7">
        <v>40</v>
      </c>
      <c r="R39" s="7">
        <v>180</v>
      </c>
      <c r="S39" s="7"/>
      <c r="T39" s="7"/>
      <c r="U39" s="7" t="b">
        <v>1</v>
      </c>
      <c r="V39" s="7" t="s">
        <v>152</v>
      </c>
      <c r="W39" s="7" t="s">
        <v>157</v>
      </c>
      <c r="X39" s="7"/>
      <c r="Y39" s="4">
        <f t="shared" ref="Y39:Y46" si="42">IF(AND(H39=FALSE,G39=FALSE),1,0) + IF(AND(NOT(B39),D39&gt;0),1,0)</f>
        <v>0</v>
      </c>
      <c r="Z39" s="8" t="b">
        <v>1</v>
      </c>
      <c r="AA39" s="7" t="str">
        <f t="shared" ref="AA39:AA46" si="43">"impianto immissione totale "&amp;P39&amp;"kW"</f>
        <v>impianto immissione totale 100kW</v>
      </c>
      <c r="AB39" s="7" t="s">
        <v>25</v>
      </c>
      <c r="AC39" s="13" t="b">
        <f>IFERROR(INDEX(Description!$I$2:$I$7,MATCH(Utenti!AB39,Description!$H$2:$H$7,0)),"")</f>
        <v>1</v>
      </c>
      <c r="AD39" s="13"/>
      <c r="AE39" s="12"/>
      <c r="AF39" s="12">
        <v>0</v>
      </c>
      <c r="AG39" s="12"/>
      <c r="AH39" s="7">
        <v>1</v>
      </c>
      <c r="AI39" s="13">
        <v>1</v>
      </c>
      <c r="AJ39" s="13">
        <f t="shared" ref="AJ39:AJ46" si="44">AI39</f>
        <v>1</v>
      </c>
      <c r="AK39" s="7" t="s">
        <v>154</v>
      </c>
      <c r="AL39" s="7" t="s">
        <v>155</v>
      </c>
      <c r="AM39" s="16" t="s">
        <v>156</v>
      </c>
    </row>
    <row r="40" spans="1:39" x14ac:dyDescent="0.3">
      <c r="A40" s="4" cm="1">
        <f t="array" aca="1" ref="A40" ca="1">IFERROR(INDIRECT(ADDRESS(ROW()-1,COLUMN()))+1,1)</f>
        <v>39</v>
      </c>
      <c r="B40" s="5"/>
      <c r="C40" s="10" t="str">
        <f>"ICT_micro_3t_"&amp;TEXT(P40,0)&amp;"kW"</f>
        <v>ICT_micro_3t_30kW</v>
      </c>
      <c r="D40" s="7"/>
      <c r="E40" s="7"/>
      <c r="F40" s="8" t="str" cm="1">
        <f t="array" ref="F40">_xlfn.IFS(AND(G40,H40),"prosumer",G40,"consumer",H40,"producer")</f>
        <v>producer</v>
      </c>
      <c r="G40" s="9" t="b">
        <f t="shared" si="40"/>
        <v>0</v>
      </c>
      <c r="H40" s="9" t="b">
        <f t="shared" si="41"/>
        <v>1</v>
      </c>
      <c r="I40" s="7" t="s">
        <v>43</v>
      </c>
      <c r="J40" s="7" t="s">
        <v>34</v>
      </c>
      <c r="K40" s="7"/>
      <c r="L40" s="7"/>
      <c r="M40" s="7"/>
      <c r="N40" s="7"/>
      <c r="O40" s="8" t="b">
        <v>0</v>
      </c>
      <c r="P40" s="7">
        <v>30</v>
      </c>
      <c r="Q40" s="7">
        <v>40</v>
      </c>
      <c r="R40" s="7">
        <v>180</v>
      </c>
      <c r="S40" s="7"/>
      <c r="T40" s="7"/>
      <c r="U40" s="7" t="b">
        <v>1</v>
      </c>
      <c r="V40" s="7" t="s">
        <v>152</v>
      </c>
      <c r="W40" s="7" t="s">
        <v>157</v>
      </c>
      <c r="X40" s="7"/>
      <c r="Y40" s="4">
        <f t="shared" si="42"/>
        <v>0</v>
      </c>
      <c r="Z40" s="8" t="b">
        <v>1</v>
      </c>
      <c r="AA40" s="7" t="str">
        <f t="shared" si="43"/>
        <v>impianto immissione totale 30kW</v>
      </c>
      <c r="AB40" s="7" t="s">
        <v>25</v>
      </c>
      <c r="AC40" s="13" t="b">
        <f>IFERROR(INDEX(Description!$I$2:$I$7,MATCH(Utenti!AB40,Description!$H$2:$H$7,0)),"")</f>
        <v>1</v>
      </c>
      <c r="AD40" s="13"/>
      <c r="AE40" s="12"/>
      <c r="AF40" s="12">
        <v>0</v>
      </c>
      <c r="AG40" s="12"/>
      <c r="AH40" s="7">
        <v>1</v>
      </c>
      <c r="AI40" s="13">
        <v>1</v>
      </c>
      <c r="AJ40" s="13">
        <f t="shared" si="44"/>
        <v>1</v>
      </c>
      <c r="AK40" s="7" t="s">
        <v>154</v>
      </c>
      <c r="AL40" s="7" t="s">
        <v>155</v>
      </c>
      <c r="AM40" s="16" t="s">
        <v>156</v>
      </c>
    </row>
    <row r="41" spans="1:39" x14ac:dyDescent="0.3">
      <c r="A41" s="4" cm="1">
        <f t="array" aca="1" ref="A41" ca="1">IFERROR(INDIRECT(ADDRESS(ROW()-1,COLUMN()))+1,1)</f>
        <v>40</v>
      </c>
      <c r="B41" s="5"/>
      <c r="C41" s="10" t="str">
        <f>"ICT_micro_3t_"&amp;TEXT(P41,0)&amp;"kW"</f>
        <v>ICT_micro_3t_40kW</v>
      </c>
      <c r="D41" s="7"/>
      <c r="E41" s="7"/>
      <c r="F41" s="8" t="str" cm="1">
        <f t="array" ref="F41">_xlfn.IFS(AND(G41,H41),"prosumer",G41,"consumer",H41,"producer")</f>
        <v>producer</v>
      </c>
      <c r="G41" s="9" t="b">
        <f t="shared" si="40"/>
        <v>0</v>
      </c>
      <c r="H41" s="9" t="b">
        <f t="shared" si="41"/>
        <v>1</v>
      </c>
      <c r="I41" s="7" t="s">
        <v>43</v>
      </c>
      <c r="J41" s="7" t="s">
        <v>34</v>
      </c>
      <c r="K41" s="7"/>
      <c r="L41" s="7"/>
      <c r="M41" s="7"/>
      <c r="N41" s="7"/>
      <c r="O41" s="8" t="b">
        <v>0</v>
      </c>
      <c r="P41" s="7">
        <v>40</v>
      </c>
      <c r="Q41" s="7">
        <v>40</v>
      </c>
      <c r="R41" s="7">
        <v>180</v>
      </c>
      <c r="S41" s="7"/>
      <c r="T41" s="7"/>
      <c r="U41" s="7" t="b">
        <v>1</v>
      </c>
      <c r="V41" s="7" t="s">
        <v>152</v>
      </c>
      <c r="W41" s="7" t="s">
        <v>157</v>
      </c>
      <c r="X41" s="7"/>
      <c r="Y41" s="4">
        <f t="shared" si="42"/>
        <v>0</v>
      </c>
      <c r="Z41" s="8" t="b">
        <v>1</v>
      </c>
      <c r="AA41" s="7" t="str">
        <f t="shared" si="43"/>
        <v>impianto immissione totale 40kW</v>
      </c>
      <c r="AB41" s="7" t="s">
        <v>25</v>
      </c>
      <c r="AC41" s="13" t="b">
        <f>IFERROR(INDEX(Description!$I$2:$I$7,MATCH(Utenti!AB41,Description!$H$2:$H$7,0)),"")</f>
        <v>1</v>
      </c>
      <c r="AD41" s="13"/>
      <c r="AE41" s="12"/>
      <c r="AF41" s="12">
        <v>0</v>
      </c>
      <c r="AG41" s="12"/>
      <c r="AH41" s="7">
        <v>1</v>
      </c>
      <c r="AI41" s="13">
        <v>1</v>
      </c>
      <c r="AJ41" s="13">
        <f t="shared" si="44"/>
        <v>1</v>
      </c>
      <c r="AK41" s="7" t="s">
        <v>154</v>
      </c>
      <c r="AL41" s="7" t="s">
        <v>155</v>
      </c>
      <c r="AM41" s="16" t="s">
        <v>156</v>
      </c>
    </row>
    <row r="42" spans="1:39" x14ac:dyDescent="0.3">
      <c r="A42" s="4" cm="1">
        <f t="array" aca="1" ref="A42" ca="1">IFERROR(INDIRECT(ADDRESS(ROW()-1,COLUMN()))+1,1)</f>
        <v>41</v>
      </c>
      <c r="B42" s="5"/>
      <c r="C42" s="10" t="str">
        <f>"ICT_micro_3t_"&amp;TEXT(P42,0)&amp;"kW"</f>
        <v>ICT_micro_3t_50kW</v>
      </c>
      <c r="D42" s="7"/>
      <c r="E42" s="7"/>
      <c r="F42" s="8" t="str" cm="1">
        <f t="array" ref="F42">_xlfn.IFS(AND(G42,H42),"prosumer",G42,"consumer",H42,"producer")</f>
        <v>producer</v>
      </c>
      <c r="G42" s="9" t="b">
        <f t="shared" ref="G42" si="45">IF(N42&lt;&gt;"",TRUE,FALSE)</f>
        <v>0</v>
      </c>
      <c r="H42" s="9" t="b">
        <f t="shared" ref="H42" si="46">IF(SUM(P42:T42)&gt;0,TRUE,FALSE)</f>
        <v>1</v>
      </c>
      <c r="I42" s="7" t="s">
        <v>43</v>
      </c>
      <c r="J42" s="7" t="s">
        <v>34</v>
      </c>
      <c r="K42" s="7"/>
      <c r="L42" s="7"/>
      <c r="M42" s="7"/>
      <c r="N42" s="7"/>
      <c r="O42" s="8" t="b">
        <v>0</v>
      </c>
      <c r="P42" s="7">
        <v>50</v>
      </c>
      <c r="Q42" s="7">
        <v>40</v>
      </c>
      <c r="R42" s="7">
        <v>180</v>
      </c>
      <c r="S42" s="7"/>
      <c r="T42" s="7"/>
      <c r="U42" s="7" t="b">
        <v>1</v>
      </c>
      <c r="V42" s="7" t="s">
        <v>152</v>
      </c>
      <c r="W42" s="7" t="s">
        <v>157</v>
      </c>
      <c r="X42" s="7"/>
      <c r="Y42" s="4">
        <f t="shared" ref="Y42" si="47">IF(AND(H42=FALSE,G42=FALSE),1,0) + IF(AND(NOT(B42),D42&gt;0),1,0)</f>
        <v>0</v>
      </c>
      <c r="Z42" s="8" t="b">
        <v>1</v>
      </c>
      <c r="AA42" s="7" t="str">
        <f t="shared" si="43"/>
        <v>impianto immissione totale 50kW</v>
      </c>
      <c r="AB42" s="7" t="s">
        <v>25</v>
      </c>
      <c r="AC42" s="13" t="b">
        <f>IFERROR(INDEX(Description!$I$2:$I$7,MATCH(Utenti!AB42,Description!$H$2:$H$7,0)),"")</f>
        <v>1</v>
      </c>
      <c r="AD42" s="13"/>
      <c r="AE42" s="12"/>
      <c r="AF42" s="12">
        <v>0</v>
      </c>
      <c r="AG42" s="12"/>
      <c r="AH42" s="7">
        <v>1</v>
      </c>
      <c r="AI42" s="13">
        <v>1</v>
      </c>
      <c r="AJ42" s="13">
        <f t="shared" si="44"/>
        <v>1</v>
      </c>
      <c r="AK42" s="7" t="s">
        <v>154</v>
      </c>
      <c r="AL42" s="7" t="s">
        <v>155</v>
      </c>
      <c r="AM42" s="16" t="s">
        <v>156</v>
      </c>
    </row>
    <row r="43" spans="1:39" x14ac:dyDescent="0.3">
      <c r="A43" s="4" cm="1">
        <f t="array" aca="1" ref="A43" ca="1">IFERROR(INDIRECT(ADDRESS(ROW()-1,COLUMN()))+1,1)</f>
        <v>42</v>
      </c>
      <c r="B43" s="5"/>
      <c r="C43" s="10" t="str">
        <f>"ICT_micro_3t_"&amp;TEXT(P43,0)&amp;"kW"</f>
        <v>ICT_micro_3t_60kW</v>
      </c>
      <c r="D43" s="7"/>
      <c r="E43" s="7"/>
      <c r="F43" s="8" t="str" cm="1">
        <f t="array" ref="F43">_xlfn.IFS(AND(G43,H43),"prosumer",G43,"consumer",H43,"producer")</f>
        <v>producer</v>
      </c>
      <c r="G43" s="9" t="b">
        <f t="shared" ref="G43" si="48">IF(N43&lt;&gt;"",TRUE,FALSE)</f>
        <v>0</v>
      </c>
      <c r="H43" s="9" t="b">
        <f t="shared" ref="H43" si="49">IF(SUM(P43:T43)&gt;0,TRUE,FALSE)</f>
        <v>1</v>
      </c>
      <c r="I43" s="7" t="s">
        <v>43</v>
      </c>
      <c r="J43" s="7" t="s">
        <v>34</v>
      </c>
      <c r="K43" s="7"/>
      <c r="L43" s="7"/>
      <c r="M43" s="7"/>
      <c r="N43" s="7"/>
      <c r="O43" s="8" t="b">
        <v>0</v>
      </c>
      <c r="P43" s="7">
        <v>60</v>
      </c>
      <c r="Q43" s="7">
        <v>40</v>
      </c>
      <c r="R43" s="7">
        <v>180</v>
      </c>
      <c r="S43" s="7"/>
      <c r="T43" s="7"/>
      <c r="U43" s="7" t="b">
        <v>1</v>
      </c>
      <c r="V43" s="7" t="s">
        <v>152</v>
      </c>
      <c r="W43" s="7" t="s">
        <v>157</v>
      </c>
      <c r="X43" s="7"/>
      <c r="Y43" s="4">
        <f t="shared" ref="Y43" si="50">IF(AND(H43=FALSE,G43=FALSE),1,0) + IF(AND(NOT(B43),D43&gt;0),1,0)</f>
        <v>0</v>
      </c>
      <c r="Z43" s="8" t="b">
        <v>1</v>
      </c>
      <c r="AA43" s="7" t="str">
        <f t="shared" si="43"/>
        <v>impianto immissione totale 60kW</v>
      </c>
      <c r="AB43" s="7" t="s">
        <v>25</v>
      </c>
      <c r="AC43" s="13" t="b">
        <f>IFERROR(INDEX(Description!$I$2:$I$7,MATCH(Utenti!AB43,Description!$H$2:$H$7,0)),"")</f>
        <v>1</v>
      </c>
      <c r="AD43" s="13"/>
      <c r="AE43" s="12"/>
      <c r="AF43" s="12">
        <v>0</v>
      </c>
      <c r="AG43" s="12"/>
      <c r="AH43" s="7">
        <v>1</v>
      </c>
      <c r="AI43" s="13">
        <v>1</v>
      </c>
      <c r="AJ43" s="13">
        <f t="shared" si="44"/>
        <v>1</v>
      </c>
      <c r="AK43" s="7" t="s">
        <v>154</v>
      </c>
      <c r="AL43" s="7" t="s">
        <v>155</v>
      </c>
      <c r="AM43" s="16" t="s">
        <v>156</v>
      </c>
    </row>
    <row r="44" spans="1:39" x14ac:dyDescent="0.3">
      <c r="A44" s="4" cm="1">
        <f t="array" aca="1" ref="A44" ca="1">IFERROR(INDIRECT(ADDRESS(ROW()-1,COLUMN()))+1,1)</f>
        <v>43</v>
      </c>
      <c r="B44" s="5"/>
      <c r="C44" s="10" t="str">
        <f>"ICT_micro_3t_"&amp;TEXT(P44,0)&amp;"kW"</f>
        <v>ICT_micro_3t_80kW</v>
      </c>
      <c r="D44" s="7"/>
      <c r="E44" s="7"/>
      <c r="F44" s="8" t="str" cm="1">
        <f t="array" ref="F44">_xlfn.IFS(AND(G44,H44),"prosumer",G44,"consumer",H44,"producer")</f>
        <v>producer</v>
      </c>
      <c r="G44" s="9" t="b">
        <f t="shared" ref="G44" si="51">IF(N44&lt;&gt;"",TRUE,FALSE)</f>
        <v>0</v>
      </c>
      <c r="H44" s="9" t="b">
        <f t="shared" ref="H44" si="52">IF(SUM(P44:T44)&gt;0,TRUE,FALSE)</f>
        <v>1</v>
      </c>
      <c r="I44" s="7" t="s">
        <v>43</v>
      </c>
      <c r="J44" s="7" t="s">
        <v>34</v>
      </c>
      <c r="K44" s="7"/>
      <c r="L44" s="7"/>
      <c r="M44" s="7"/>
      <c r="N44" s="7"/>
      <c r="O44" s="8" t="b">
        <v>0</v>
      </c>
      <c r="P44" s="7">
        <v>80</v>
      </c>
      <c r="Q44" s="7">
        <v>40</v>
      </c>
      <c r="R44" s="7">
        <v>180</v>
      </c>
      <c r="S44" s="7"/>
      <c r="T44" s="7"/>
      <c r="U44" s="7" t="b">
        <v>1</v>
      </c>
      <c r="V44" s="7" t="s">
        <v>152</v>
      </c>
      <c r="W44" s="7" t="s">
        <v>157</v>
      </c>
      <c r="X44" s="7"/>
      <c r="Y44" s="4">
        <f t="shared" ref="Y44" si="53">IF(AND(H44=FALSE,G44=FALSE),1,0) + IF(AND(NOT(B44),D44&gt;0),1,0)</f>
        <v>0</v>
      </c>
      <c r="Z44" s="8" t="b">
        <v>1</v>
      </c>
      <c r="AA44" s="7" t="str">
        <f t="shared" ref="AA44" si="54">"impianto immissione totale "&amp;P44&amp;"kW"</f>
        <v>impianto immissione totale 80kW</v>
      </c>
      <c r="AB44" s="7" t="s">
        <v>25</v>
      </c>
      <c r="AC44" s="13" t="b">
        <f>IFERROR(INDEX(Description!$I$2:$I$7,MATCH(Utenti!AB44,Description!$H$2:$H$7,0)),"")</f>
        <v>1</v>
      </c>
      <c r="AD44" s="13"/>
      <c r="AE44" s="12"/>
      <c r="AF44" s="12">
        <v>0</v>
      </c>
      <c r="AG44" s="12"/>
      <c r="AH44" s="7">
        <v>1</v>
      </c>
      <c r="AI44" s="13">
        <v>1</v>
      </c>
      <c r="AJ44" s="13">
        <f t="shared" ref="AJ44" si="55">AI44</f>
        <v>1</v>
      </c>
      <c r="AK44" s="7" t="s">
        <v>154</v>
      </c>
      <c r="AL44" s="7" t="s">
        <v>155</v>
      </c>
      <c r="AM44" s="16" t="s">
        <v>156</v>
      </c>
    </row>
    <row r="45" spans="1:39" x14ac:dyDescent="0.3">
      <c r="A45" s="4" cm="1">
        <f t="array" aca="1" ref="A45" ca="1">IFERROR(INDIRECT(ADDRESS(ROW()-1,COLUMN()))+1,1)</f>
        <v>44</v>
      </c>
      <c r="B45" s="5"/>
      <c r="C45" s="10" t="str">
        <f>"ICT_piccola_1t_"&amp;TEXT(P45,0)&amp;"kW"</f>
        <v>ICT_piccola_1t_300kW</v>
      </c>
      <c r="D45" s="7"/>
      <c r="E45" s="7"/>
      <c r="F45" s="8" t="str" cm="1">
        <f t="array" ref="F45">_xlfn.IFS(AND(G45,H45),"prosumer",G45,"consumer",H45,"producer")</f>
        <v>producer</v>
      </c>
      <c r="G45" s="9" t="b">
        <f t="shared" ref="G45" si="56">IF(N45&lt;&gt;"",TRUE,FALSE)</f>
        <v>0</v>
      </c>
      <c r="H45" s="9" t="b">
        <f t="shared" ref="H45" si="57">IF(SUM(P45:T45)&gt;0,TRUE,FALSE)</f>
        <v>1</v>
      </c>
      <c r="I45" s="7" t="s">
        <v>43</v>
      </c>
      <c r="J45" s="7" t="s">
        <v>34</v>
      </c>
      <c r="K45" s="7"/>
      <c r="L45" s="7"/>
      <c r="M45" s="7"/>
      <c r="N45" s="7"/>
      <c r="O45" s="8" t="b">
        <v>0</v>
      </c>
      <c r="P45" s="7">
        <v>300</v>
      </c>
      <c r="Q45" s="7">
        <v>40</v>
      </c>
      <c r="R45" s="7">
        <v>180</v>
      </c>
      <c r="S45" s="7"/>
      <c r="T45" s="7"/>
      <c r="U45" s="7" t="b">
        <v>1</v>
      </c>
      <c r="V45" s="7" t="s">
        <v>152</v>
      </c>
      <c r="W45" s="7" t="s">
        <v>157</v>
      </c>
      <c r="X45" s="7"/>
      <c r="Y45" s="4">
        <f t="shared" ref="Y45" si="58">IF(AND(H45=FALSE,G45=FALSE),1,0) + IF(AND(NOT(B45),D45&gt;0),1,0)</f>
        <v>0</v>
      </c>
      <c r="Z45" s="8" t="b">
        <v>1</v>
      </c>
      <c r="AA45" s="7" t="str">
        <f t="shared" si="43"/>
        <v>impianto immissione totale 300kW</v>
      </c>
      <c r="AB45" s="7" t="s">
        <v>25</v>
      </c>
      <c r="AC45" s="13" t="b">
        <f>IFERROR(INDEX(Description!$I$2:$I$7,MATCH(Utenti!AB45,Description!$H$2:$H$7,0)),"")</f>
        <v>1</v>
      </c>
      <c r="AD45" s="13"/>
      <c r="AE45" s="12"/>
      <c r="AF45" s="12">
        <v>0</v>
      </c>
      <c r="AG45" s="12"/>
      <c r="AH45" s="7">
        <v>1</v>
      </c>
      <c r="AI45" s="13">
        <v>1</v>
      </c>
      <c r="AJ45" s="13">
        <f t="shared" si="44"/>
        <v>1</v>
      </c>
      <c r="AK45" s="7" t="s">
        <v>154</v>
      </c>
      <c r="AL45" s="7" t="s">
        <v>155</v>
      </c>
      <c r="AM45" s="16" t="s">
        <v>156</v>
      </c>
    </row>
    <row r="46" spans="1:39" x14ac:dyDescent="0.3">
      <c r="A46" s="4" cm="1">
        <f t="array" aca="1" ref="A46" ca="1">IFERROR(INDIRECT(ADDRESS(ROW()-1,COLUMN()))+1,1)</f>
        <v>45</v>
      </c>
      <c r="B46" s="5"/>
      <c r="C46" s="10" t="str">
        <f>"ICT_piccola_3t_"&amp;TEXT(P46,0)&amp;"kW"</f>
        <v>ICT_piccola_3t_150kW</v>
      </c>
      <c r="D46" s="7"/>
      <c r="E46" s="7"/>
      <c r="F46" s="8" t="str" cm="1">
        <f t="array" ref="F46">_xlfn.IFS(AND(G46,H46),"prosumer",G46,"consumer",H46,"producer")</f>
        <v>producer</v>
      </c>
      <c r="G46" s="9" t="b">
        <f t="shared" si="40"/>
        <v>0</v>
      </c>
      <c r="H46" s="9" t="b">
        <f t="shared" si="41"/>
        <v>1</v>
      </c>
      <c r="I46" s="7" t="s">
        <v>43</v>
      </c>
      <c r="J46" s="7" t="s">
        <v>34</v>
      </c>
      <c r="K46" s="7"/>
      <c r="L46" s="7"/>
      <c r="M46" s="7"/>
      <c r="N46" s="7"/>
      <c r="O46" s="8" t="b">
        <v>0</v>
      </c>
      <c r="P46" s="7">
        <v>150</v>
      </c>
      <c r="Q46" s="7">
        <v>40</v>
      </c>
      <c r="R46" s="7">
        <v>180</v>
      </c>
      <c r="S46" s="7"/>
      <c r="T46" s="7"/>
      <c r="U46" s="7" t="b">
        <v>1</v>
      </c>
      <c r="V46" s="7" t="s">
        <v>152</v>
      </c>
      <c r="W46" s="7" t="s">
        <v>157</v>
      </c>
      <c r="X46" s="7"/>
      <c r="Y46" s="4">
        <f t="shared" si="42"/>
        <v>0</v>
      </c>
      <c r="Z46" s="8" t="b">
        <v>1</v>
      </c>
      <c r="AA46" s="7" t="str">
        <f t="shared" si="43"/>
        <v>impianto immissione totale 150kW</v>
      </c>
      <c r="AB46" s="7" t="s">
        <v>25</v>
      </c>
      <c r="AC46" s="13" t="b">
        <f>IFERROR(INDEX(Description!$I$2:$I$7,MATCH(Utenti!AB46,Description!$H$2:$H$7,0)),"")</f>
        <v>1</v>
      </c>
      <c r="AD46" s="13"/>
      <c r="AE46" s="12"/>
      <c r="AF46" s="12">
        <v>0</v>
      </c>
      <c r="AG46" s="12"/>
      <c r="AH46" s="7">
        <v>1</v>
      </c>
      <c r="AI46" s="13">
        <v>1</v>
      </c>
      <c r="AJ46" s="13">
        <f t="shared" si="44"/>
        <v>1</v>
      </c>
      <c r="AK46" s="7" t="s">
        <v>154</v>
      </c>
      <c r="AL46" s="7" t="s">
        <v>155</v>
      </c>
      <c r="AM46" s="16" t="s">
        <v>156</v>
      </c>
    </row>
    <row r="47" spans="1:39" x14ac:dyDescent="0.3">
      <c r="A47" s="4" cm="1">
        <f t="array" aca="1" ref="A47" ca="1">IFERROR(INDIRECT(ADDRESS(ROW()-1,COLUMN()))+1,1)</f>
        <v>46</v>
      </c>
      <c r="B47" s="5"/>
      <c r="C47" s="10" t="s">
        <v>173</v>
      </c>
      <c r="D47" s="7"/>
      <c r="E47" s="7"/>
      <c r="F47" s="8" t="str" cm="1">
        <f t="array" ref="F47">_xlfn.IFS(AND(G47,H47),"prosumer",G47,"consumer",H47,"producer")</f>
        <v>consumer</v>
      </c>
      <c r="G47" s="9" t="b">
        <f>IF(N47&lt;&gt;"",TRUE,FALSE)</f>
        <v>1</v>
      </c>
      <c r="H47" s="9" t="b">
        <f>IF(SUM(P47:T47)&gt;0,TRUE,FALSE)</f>
        <v>0</v>
      </c>
      <c r="I47" s="7" t="s">
        <v>43</v>
      </c>
      <c r="J47" s="7" t="s">
        <v>34</v>
      </c>
      <c r="K47" s="7"/>
      <c r="L47" s="7" t="s">
        <v>21</v>
      </c>
      <c r="M47" s="7" t="s">
        <v>28</v>
      </c>
      <c r="N47" s="7" t="s">
        <v>174</v>
      </c>
      <c r="O47" s="8" t="b">
        <v>0</v>
      </c>
      <c r="P47" s="7"/>
      <c r="Q47" s="7"/>
      <c r="R47" s="7"/>
      <c r="S47" s="7"/>
      <c r="T47" s="7"/>
      <c r="U47" s="7" t="b">
        <v>1</v>
      </c>
      <c r="V47" s="7" t="s">
        <v>175</v>
      </c>
      <c r="W47" s="7"/>
      <c r="X47" s="7"/>
      <c r="Y47" s="4">
        <f>IF(AND(H47=FALSE,G47=FALSE),1,0) + IF(AND(NOT(B47),D47&gt;0),1,0)</f>
        <v>0</v>
      </c>
      <c r="Z47" s="8" t="b">
        <v>1</v>
      </c>
      <c r="AA47" s="6" t="s">
        <v>164</v>
      </c>
      <c r="AB47" s="7"/>
      <c r="AC47" s="13" t="str">
        <f>IFERROR(INDEX(Description!$I$2:$I$7,MATCH(Utenti!AB47,Description!$H$2:$H$7,0)),"")</f>
        <v/>
      </c>
      <c r="AD47" s="13"/>
      <c r="AE47" s="7"/>
      <c r="AF47" s="7"/>
      <c r="AG47" s="7"/>
      <c r="AH47" s="7"/>
      <c r="AI47" s="13"/>
      <c r="AJ47" s="7">
        <v>1</v>
      </c>
      <c r="AK47" s="7" t="s">
        <v>154</v>
      </c>
      <c r="AL47" s="7" t="s">
        <v>155</v>
      </c>
      <c r="AM47" s="16" t="s">
        <v>156</v>
      </c>
    </row>
    <row r="48" spans="1:39" x14ac:dyDescent="0.3">
      <c r="A48" s="4" cm="1">
        <f t="array" aca="1" ref="A48" ca="1">IFERROR(INDIRECT(ADDRESS(ROW()-1,COLUMN()))+1,1)</f>
        <v>47</v>
      </c>
      <c r="B48" s="5"/>
      <c r="C48" s="7" t="str">
        <f t="shared" ref="C48" si="59">"IND_piccola_1turno_PR_"&amp;TEXT(P48,0)&amp;"kW"</f>
        <v>IND_piccola_1turno_PR_100kW</v>
      </c>
      <c r="D48" s="7"/>
      <c r="E48" s="7"/>
      <c r="F48" s="8" t="str" cm="1">
        <f t="array" ref="F48">_xlfn.IFS(AND(G48,H48),"prosumer",G48,"consumer",H48,"producer")</f>
        <v>prosumer</v>
      </c>
      <c r="G48" s="9" t="b">
        <f t="shared" ref="G48" si="60">IF(N48&lt;&gt;"",TRUE,FALSE)</f>
        <v>1</v>
      </c>
      <c r="H48" s="9" t="b">
        <f t="shared" ref="H48" si="61">IF(SUM(P48:T48)&gt;0,TRUE,FALSE)</f>
        <v>1</v>
      </c>
      <c r="I48" s="7" t="s">
        <v>43</v>
      </c>
      <c r="J48" s="7" t="s">
        <v>34</v>
      </c>
      <c r="K48" s="7"/>
      <c r="L48" s="7" t="s">
        <v>21</v>
      </c>
      <c r="M48" s="7" t="s">
        <v>28</v>
      </c>
      <c r="N48" s="7" t="s">
        <v>176</v>
      </c>
      <c r="O48" s="8" t="b">
        <v>0</v>
      </c>
      <c r="P48" s="7">
        <v>100</v>
      </c>
      <c r="Q48" s="7">
        <v>40</v>
      </c>
      <c r="R48" s="7">
        <v>180</v>
      </c>
      <c r="S48" s="7"/>
      <c r="T48" s="7"/>
      <c r="U48" s="7" t="b">
        <v>1</v>
      </c>
      <c r="V48" s="7" t="s">
        <v>152</v>
      </c>
      <c r="W48" s="7" t="s">
        <v>157</v>
      </c>
      <c r="X48" s="7"/>
      <c r="Y48" s="4">
        <f t="shared" ref="Y48" si="62">IF(AND(H48=FALSE,G48=FALSE),1,0) + IF(AND(NOT(B48),D48&gt;0),1,0)</f>
        <v>0</v>
      </c>
      <c r="Z48" s="8" t="b">
        <v>1</v>
      </c>
      <c r="AA48" s="10" t="s">
        <v>170</v>
      </c>
      <c r="AB48" s="7" t="s">
        <v>12</v>
      </c>
      <c r="AC48" s="13">
        <f>IFERROR(INDEX(Description!$I$2:$I$7,MATCH(Utenti!AB48,Description!$H$2:$H$7,0)),"")</f>
        <v>0</v>
      </c>
      <c r="AD48" s="13"/>
      <c r="AE48" s="12">
        <v>0.1</v>
      </c>
      <c r="AF48" s="12">
        <v>0</v>
      </c>
      <c r="AG48" s="12">
        <v>0.3</v>
      </c>
      <c r="AH48" s="7">
        <v>50</v>
      </c>
      <c r="AI48" s="13">
        <f>AH48+3</f>
        <v>53</v>
      </c>
      <c r="AJ48" s="13">
        <f t="shared" ref="AJ48" si="63">AI48</f>
        <v>53</v>
      </c>
      <c r="AK48" s="7" t="s">
        <v>154</v>
      </c>
      <c r="AL48" s="7" t="s">
        <v>155</v>
      </c>
      <c r="AM48" s="16" t="s">
        <v>156</v>
      </c>
    </row>
    <row r="49" spans="1:39" x14ac:dyDescent="0.3">
      <c r="A49" s="4" cm="1">
        <f t="array" aca="1" ref="A49" ca="1">IFERROR(INDIRECT(ADDRESS(ROW()-1,COLUMN()))+1,1)</f>
        <v>48</v>
      </c>
      <c r="B49" s="5"/>
      <c r="C49" s="7" t="str">
        <f t="shared" ref="C49:C50" si="64">"IND_piccola_1turno_PR_"&amp;TEXT(P49,0)&amp;"kW"</f>
        <v>IND_piccola_1turno_PR_200kW</v>
      </c>
      <c r="D49" s="7"/>
      <c r="E49" s="7"/>
      <c r="F49" s="8" t="str" cm="1">
        <f t="array" ref="F49">_xlfn.IFS(AND(G49,H49),"prosumer",G49,"consumer",H49,"producer")</f>
        <v>prosumer</v>
      </c>
      <c r="G49" s="9" t="b">
        <f t="shared" ref="G49:G51" si="65">IF(N49&lt;&gt;"",TRUE,FALSE)</f>
        <v>1</v>
      </c>
      <c r="H49" s="9" t="b">
        <f t="shared" ref="H49:H53" si="66">IF(SUM(P49:T49)&gt;0,TRUE,FALSE)</f>
        <v>1</v>
      </c>
      <c r="I49" s="7" t="s">
        <v>43</v>
      </c>
      <c r="J49" s="7" t="s">
        <v>34</v>
      </c>
      <c r="K49" s="7"/>
      <c r="L49" s="7" t="s">
        <v>21</v>
      </c>
      <c r="M49" s="7" t="s">
        <v>28</v>
      </c>
      <c r="N49" s="7" t="s">
        <v>176</v>
      </c>
      <c r="O49" s="8" t="b">
        <v>0</v>
      </c>
      <c r="P49" s="7">
        <v>200</v>
      </c>
      <c r="Q49" s="7">
        <v>40</v>
      </c>
      <c r="R49" s="7">
        <v>180</v>
      </c>
      <c r="S49" s="7"/>
      <c r="T49" s="7"/>
      <c r="U49" s="7" t="b">
        <v>1</v>
      </c>
      <c r="V49" s="7" t="s">
        <v>152</v>
      </c>
      <c r="W49" s="7" t="s">
        <v>157</v>
      </c>
      <c r="X49" s="7"/>
      <c r="Y49" s="4">
        <f t="shared" ref="Y49:Y58" si="67">IF(AND(H49=FALSE,G49=FALSE),1,0) + IF(AND(NOT(B49),D49&gt;0),1,0)</f>
        <v>0</v>
      </c>
      <c r="Z49" s="8" t="b">
        <v>1</v>
      </c>
      <c r="AA49" s="10" t="s">
        <v>170</v>
      </c>
      <c r="AB49" s="7" t="s">
        <v>12</v>
      </c>
      <c r="AC49" s="13">
        <f>IFERROR(INDEX(Description!$I$2:$I$7,MATCH(Utenti!AB49,Description!$H$2:$H$7,0)),"")</f>
        <v>0</v>
      </c>
      <c r="AD49" s="13"/>
      <c r="AE49" s="12">
        <v>0.1</v>
      </c>
      <c r="AF49" s="12">
        <v>0</v>
      </c>
      <c r="AG49" s="12">
        <v>0.3</v>
      </c>
      <c r="AH49" s="7">
        <v>1</v>
      </c>
      <c r="AI49" s="13">
        <f t="shared" ref="AI49:AI57" si="68">AH49+3</f>
        <v>4</v>
      </c>
      <c r="AJ49" s="13">
        <f t="shared" ref="AJ49:AJ53" si="69">AI49</f>
        <v>4</v>
      </c>
      <c r="AK49" s="7" t="s">
        <v>154</v>
      </c>
      <c r="AL49" s="7" t="s">
        <v>155</v>
      </c>
      <c r="AM49" s="16" t="s">
        <v>156</v>
      </c>
    </row>
    <row r="50" spans="1:39" x14ac:dyDescent="0.3">
      <c r="A50" s="4" cm="1">
        <f t="array" aca="1" ref="A50" ca="1">IFERROR(INDIRECT(ADDRESS(ROW()-1,COLUMN()))+1,1)</f>
        <v>49</v>
      </c>
      <c r="B50" s="5"/>
      <c r="C50" s="7" t="str">
        <f t="shared" si="64"/>
        <v>IND_piccola_1turno_PR_1000kW</v>
      </c>
      <c r="D50" s="7"/>
      <c r="E50" s="7"/>
      <c r="F50" s="8" t="str" cm="1">
        <f t="array" ref="F50">_xlfn.IFS(AND(G50,H50),"prosumer",G50,"consumer",H50,"producer")</f>
        <v>prosumer</v>
      </c>
      <c r="G50" s="9" t="b">
        <f t="shared" ref="G50" si="70">IF(N50&lt;&gt;"",TRUE,FALSE)</f>
        <v>1</v>
      </c>
      <c r="H50" s="9" t="b">
        <f t="shared" ref="H50" si="71">IF(SUM(P50:T50)&gt;0,TRUE,FALSE)</f>
        <v>1</v>
      </c>
      <c r="I50" s="7" t="s">
        <v>43</v>
      </c>
      <c r="J50" s="7" t="s">
        <v>34</v>
      </c>
      <c r="K50" s="7"/>
      <c r="L50" s="7" t="s">
        <v>21</v>
      </c>
      <c r="M50" s="7" t="s">
        <v>28</v>
      </c>
      <c r="N50" s="7" t="s">
        <v>176</v>
      </c>
      <c r="O50" s="8" t="b">
        <v>0</v>
      </c>
      <c r="P50" s="7">
        <v>1000</v>
      </c>
      <c r="Q50" s="7">
        <v>40</v>
      </c>
      <c r="R50" s="7">
        <v>180</v>
      </c>
      <c r="S50" s="7"/>
      <c r="T50" s="7"/>
      <c r="U50" s="7" t="b">
        <v>1</v>
      </c>
      <c r="V50" s="7" t="s">
        <v>152</v>
      </c>
      <c r="W50" s="7" t="s">
        <v>157</v>
      </c>
      <c r="X50" s="7"/>
      <c r="Y50" s="4">
        <f t="shared" si="67"/>
        <v>0</v>
      </c>
      <c r="Z50" s="8" t="b">
        <v>1</v>
      </c>
      <c r="AA50" s="10" t="s">
        <v>170</v>
      </c>
      <c r="AB50" s="7" t="s">
        <v>12</v>
      </c>
      <c r="AC50" s="13">
        <f>IFERROR(INDEX(Description!$I$2:$I$7,MATCH(Utenti!AB50,Description!$H$2:$H$7,0)),"")</f>
        <v>0</v>
      </c>
      <c r="AD50" s="13"/>
      <c r="AE50" s="12">
        <v>0.1</v>
      </c>
      <c r="AF50" s="12">
        <v>0</v>
      </c>
      <c r="AG50" s="12">
        <v>0.3</v>
      </c>
      <c r="AH50" s="7">
        <v>10</v>
      </c>
      <c r="AI50" s="13">
        <f t="shared" si="68"/>
        <v>13</v>
      </c>
      <c r="AJ50" s="13">
        <f t="shared" si="69"/>
        <v>13</v>
      </c>
      <c r="AK50" s="7" t="s">
        <v>154</v>
      </c>
      <c r="AL50" s="7" t="s">
        <v>155</v>
      </c>
      <c r="AM50" s="16" t="s">
        <v>156</v>
      </c>
    </row>
    <row r="51" spans="1:39" x14ac:dyDescent="0.3">
      <c r="A51" s="4" cm="1">
        <f t="array" aca="1" ref="A51" ca="1">IFERROR(INDIRECT(ADDRESS(ROW()-1,COLUMN()))+1,1)</f>
        <v>50</v>
      </c>
      <c r="B51" s="5"/>
      <c r="C51" s="7" t="s">
        <v>177</v>
      </c>
      <c r="D51" s="7"/>
      <c r="E51" s="7"/>
      <c r="F51" s="8" t="str" cm="1">
        <f t="array" ref="F51">_xlfn.IFS(AND(G51,H51),"prosumer",G51,"consumer",H51,"producer")</f>
        <v>prosumer</v>
      </c>
      <c r="G51" s="9" t="b">
        <f t="shared" si="65"/>
        <v>1</v>
      </c>
      <c r="H51" s="9" t="b">
        <f t="shared" si="66"/>
        <v>1</v>
      </c>
      <c r="I51" s="7" t="s">
        <v>43</v>
      </c>
      <c r="J51" s="7" t="s">
        <v>34</v>
      </c>
      <c r="K51" s="7"/>
      <c r="L51" s="7" t="s">
        <v>21</v>
      </c>
      <c r="M51" s="7" t="s">
        <v>28</v>
      </c>
      <c r="N51" s="7" t="s">
        <v>174</v>
      </c>
      <c r="O51" s="8" t="b">
        <v>0</v>
      </c>
      <c r="P51" s="7">
        <v>100</v>
      </c>
      <c r="Q51" s="7">
        <v>40</v>
      </c>
      <c r="R51" s="7">
        <v>180</v>
      </c>
      <c r="S51" s="7"/>
      <c r="T51" s="7"/>
      <c r="U51" s="7" t="b">
        <v>1</v>
      </c>
      <c r="V51" s="7" t="s">
        <v>175</v>
      </c>
      <c r="W51" s="7" t="s">
        <v>157</v>
      </c>
      <c r="X51" s="7"/>
      <c r="Y51" s="4">
        <f t="shared" si="67"/>
        <v>0</v>
      </c>
      <c r="Z51" s="8" t="b">
        <v>1</v>
      </c>
      <c r="AA51" s="7" t="s">
        <v>164</v>
      </c>
      <c r="AB51" s="7" t="s">
        <v>12</v>
      </c>
      <c r="AC51" s="13">
        <f>IFERROR(INDEX(Description!$I$2:$I$7,MATCH(Utenti!AB51,Description!$H$2:$H$7,0)),"")</f>
        <v>0</v>
      </c>
      <c r="AD51" s="13"/>
      <c r="AE51" s="12">
        <v>0.1</v>
      </c>
      <c r="AF51" s="12">
        <v>0</v>
      </c>
      <c r="AG51" s="12">
        <v>0.3</v>
      </c>
      <c r="AH51" s="7">
        <v>1</v>
      </c>
      <c r="AI51" s="13">
        <f t="shared" si="68"/>
        <v>4</v>
      </c>
      <c r="AJ51" s="13">
        <f t="shared" si="69"/>
        <v>4</v>
      </c>
      <c r="AK51" s="7" t="s">
        <v>154</v>
      </c>
      <c r="AL51" s="7" t="s">
        <v>155</v>
      </c>
      <c r="AM51" s="16" t="s">
        <v>156</v>
      </c>
    </row>
    <row r="52" spans="1:39" x14ac:dyDescent="0.3">
      <c r="A52" s="4" cm="1">
        <f t="array" aca="1" ref="A52" ca="1">IFERROR(INDIRECT(ADDRESS(ROW()-1,COLUMN()))+1,1)</f>
        <v>51</v>
      </c>
      <c r="B52" s="5"/>
      <c r="C52" s="7" t="s">
        <v>178</v>
      </c>
      <c r="D52" s="7"/>
      <c r="E52" s="7"/>
      <c r="F52" s="8" t="str" cm="1">
        <f t="array" ref="F52">_xlfn.IFS(AND(G52,H52),"prosumer",G52,"consumer",H52,"producer")</f>
        <v>prosumer</v>
      </c>
      <c r="G52" s="9" t="b">
        <f>IF(N52&lt;&gt;"",TRUE,FALSE)</f>
        <v>1</v>
      </c>
      <c r="H52" s="9" t="b">
        <f>IF(SUM(P52:T52)&gt;0,TRUE,FALSE)</f>
        <v>1</v>
      </c>
      <c r="I52" s="7" t="s">
        <v>43</v>
      </c>
      <c r="J52" s="7" t="s">
        <v>34</v>
      </c>
      <c r="K52" s="7"/>
      <c r="L52" s="7" t="s">
        <v>21</v>
      </c>
      <c r="M52" s="7" t="s">
        <v>28</v>
      </c>
      <c r="N52" s="7" t="s">
        <v>179</v>
      </c>
      <c r="O52" s="8" t="b">
        <v>0</v>
      </c>
      <c r="P52" s="7">
        <v>1000</v>
      </c>
      <c r="Q52" s="7">
        <v>40</v>
      </c>
      <c r="R52" s="7">
        <v>180</v>
      </c>
      <c r="S52" s="7"/>
      <c r="T52" s="7"/>
      <c r="U52" s="7" t="b">
        <v>1</v>
      </c>
      <c r="V52" s="7" t="s">
        <v>152</v>
      </c>
      <c r="W52" s="7" t="s">
        <v>157</v>
      </c>
      <c r="X52" s="7"/>
      <c r="Y52" s="4">
        <f t="shared" si="67"/>
        <v>0</v>
      </c>
      <c r="Z52" s="8" t="b">
        <v>1</v>
      </c>
      <c r="AA52" s="7" t="s">
        <v>170</v>
      </c>
      <c r="AB52" s="7" t="s">
        <v>12</v>
      </c>
      <c r="AC52" s="13">
        <f>IFERROR(INDEX(Description!$I$2:$I$7,MATCH(Utenti!AB52,Description!$H$2:$H$7,0)),"")</f>
        <v>0</v>
      </c>
      <c r="AD52" s="13"/>
      <c r="AE52" s="12">
        <v>0.1</v>
      </c>
      <c r="AF52" s="12">
        <v>0</v>
      </c>
      <c r="AG52" s="12">
        <v>0.3</v>
      </c>
      <c r="AH52" s="7">
        <v>1</v>
      </c>
      <c r="AI52" s="13">
        <f t="shared" si="68"/>
        <v>4</v>
      </c>
      <c r="AJ52" s="13">
        <f t="shared" si="69"/>
        <v>4</v>
      </c>
      <c r="AK52" s="7" t="s">
        <v>154</v>
      </c>
      <c r="AL52" s="7" t="s">
        <v>155</v>
      </c>
      <c r="AM52" s="16" t="s">
        <v>156</v>
      </c>
    </row>
    <row r="53" spans="1:39" x14ac:dyDescent="0.3">
      <c r="A53" s="4" cm="1">
        <f t="array" aca="1" ref="A53" ca="1">IFERROR(INDIRECT(ADDRESS(ROW()-1,COLUMN()))+1,1)</f>
        <v>52</v>
      </c>
      <c r="B53" s="5"/>
      <c r="C53" s="7" t="s">
        <v>180</v>
      </c>
      <c r="D53" s="7"/>
      <c r="E53" s="7"/>
      <c r="F53" s="8" t="str" cm="1">
        <f t="array" ref="F53">_xlfn.IFS(AND(G53,H53),"prosumer",G53,"consumer",H53,"producer")</f>
        <v>prosumer</v>
      </c>
      <c r="G53" s="9" t="b">
        <f>IF(N53&lt;&gt;"",TRUE,FALSE)</f>
        <v>1</v>
      </c>
      <c r="H53" s="9" t="b">
        <f t="shared" si="66"/>
        <v>1</v>
      </c>
      <c r="I53" s="7" t="s">
        <v>43</v>
      </c>
      <c r="J53" s="7" t="s">
        <v>34</v>
      </c>
      <c r="K53" s="7"/>
      <c r="L53" s="7" t="s">
        <v>21</v>
      </c>
      <c r="M53" s="7" t="s">
        <v>28</v>
      </c>
      <c r="N53" s="7" t="s">
        <v>181</v>
      </c>
      <c r="O53" s="8" t="b">
        <v>0</v>
      </c>
      <c r="P53" s="7">
        <v>1000</v>
      </c>
      <c r="Q53" s="7">
        <v>40</v>
      </c>
      <c r="R53" s="7">
        <v>180</v>
      </c>
      <c r="S53" s="7"/>
      <c r="T53" s="7"/>
      <c r="U53" s="7" t="b">
        <v>1</v>
      </c>
      <c r="V53" s="7" t="s">
        <v>152</v>
      </c>
      <c r="W53" s="7" t="s">
        <v>157</v>
      </c>
      <c r="X53" s="7"/>
      <c r="Y53" s="4">
        <f t="shared" si="67"/>
        <v>0</v>
      </c>
      <c r="Z53" s="8" t="b">
        <v>1</v>
      </c>
      <c r="AA53" s="7" t="s">
        <v>182</v>
      </c>
      <c r="AB53" s="7" t="s">
        <v>12</v>
      </c>
      <c r="AC53" s="13">
        <f>IFERROR(INDEX(Description!$I$2:$I$7,MATCH(Utenti!AB53,Description!$H$2:$H$7,0)),"")</f>
        <v>0</v>
      </c>
      <c r="AD53" s="13"/>
      <c r="AE53" s="12">
        <v>0.1</v>
      </c>
      <c r="AF53" s="12">
        <v>0</v>
      </c>
      <c r="AG53" s="12">
        <v>0.3</v>
      </c>
      <c r="AH53" s="7">
        <v>1</v>
      </c>
      <c r="AI53" s="13">
        <f t="shared" si="68"/>
        <v>4</v>
      </c>
      <c r="AJ53" s="13">
        <f t="shared" si="69"/>
        <v>4</v>
      </c>
      <c r="AK53" s="7" t="s">
        <v>154</v>
      </c>
      <c r="AL53" s="7" t="s">
        <v>155</v>
      </c>
      <c r="AM53" s="16" t="s">
        <v>156</v>
      </c>
    </row>
    <row r="54" spans="1:39" x14ac:dyDescent="0.3">
      <c r="A54" s="4" cm="1">
        <f t="array" aca="1" ref="A54" ca="1">IFERROR(INDIRECT(ADDRESS(ROW()-1,COLUMN()))+1,1)</f>
        <v>53</v>
      </c>
      <c r="B54" s="5"/>
      <c r="C54" s="7" t="s">
        <v>183</v>
      </c>
      <c r="D54" s="7"/>
      <c r="E54" s="7"/>
      <c r="F54" s="8" t="str" cm="1">
        <f t="array" ref="F54">_xlfn.IFS(AND(G54,H54),"prosumer",G54,"consumer",H54,"producer")</f>
        <v>consumer</v>
      </c>
      <c r="G54" s="9" t="b">
        <f t="shared" ref="G54:G58" si="72">IF(N54&lt;&gt;"",TRUE,FALSE)</f>
        <v>1</v>
      </c>
      <c r="H54" s="9" t="b">
        <f t="shared" ref="H54:H58" si="73">IF(SUM(P54:T54)&gt;0,TRUE,FALSE)</f>
        <v>0</v>
      </c>
      <c r="I54" s="7" t="s">
        <v>10</v>
      </c>
      <c r="J54" s="7" t="s">
        <v>23</v>
      </c>
      <c r="K54" s="7"/>
      <c r="L54" s="7" t="s">
        <v>21</v>
      </c>
      <c r="M54" s="7" t="s">
        <v>28</v>
      </c>
      <c r="N54" s="7" t="s">
        <v>184</v>
      </c>
      <c r="O54" s="8" t="b">
        <v>0</v>
      </c>
      <c r="P54" s="7"/>
      <c r="Q54" s="7"/>
      <c r="R54" s="7"/>
      <c r="S54" s="7"/>
      <c r="T54" s="7"/>
      <c r="U54" s="7" t="b">
        <v>1</v>
      </c>
      <c r="V54" s="7" t="s">
        <v>175</v>
      </c>
      <c r="W54" s="7"/>
      <c r="X54" s="7"/>
      <c r="Y54" s="4">
        <f t="shared" si="67"/>
        <v>0</v>
      </c>
      <c r="Z54" s="8" t="b">
        <v>1</v>
      </c>
      <c r="AA54" s="7" t="str">
        <f>C54</f>
        <v>Residenziale Piccolo</v>
      </c>
      <c r="AB54" s="7"/>
      <c r="AC54" s="13" t="str">
        <f>IFERROR(INDEX(Description!$I$2:$I$7,MATCH(Utenti!AB54,Description!$H$2:$H$7,0)),"")</f>
        <v/>
      </c>
      <c r="AD54" s="13"/>
      <c r="AE54" s="12"/>
      <c r="AF54" s="7"/>
      <c r="AG54" s="7"/>
      <c r="AH54" s="7"/>
      <c r="AI54" s="13"/>
      <c r="AJ54" s="7">
        <v>1</v>
      </c>
      <c r="AK54" s="7" t="s">
        <v>154</v>
      </c>
      <c r="AL54" s="7" t="s">
        <v>155</v>
      </c>
      <c r="AM54" s="16" t="s">
        <v>156</v>
      </c>
    </row>
    <row r="55" spans="1:39" x14ac:dyDescent="0.3">
      <c r="A55" s="4" cm="1">
        <f t="array" aca="1" ref="A55" ca="1">IFERROR(INDIRECT(ADDRESS(ROW()-1,COLUMN()))+1,1)</f>
        <v>54</v>
      </c>
      <c r="B55" s="5"/>
      <c r="C55" s="7" t="s">
        <v>185</v>
      </c>
      <c r="D55" s="7"/>
      <c r="E55" s="7"/>
      <c r="F55" s="8" t="str" cm="1">
        <f t="array" ref="F55">_xlfn.IFS(AND(G55,H55),"prosumer",G55,"consumer",H55,"producer")</f>
        <v>consumer</v>
      </c>
      <c r="G55" s="9" t="b">
        <f t="shared" si="72"/>
        <v>1</v>
      </c>
      <c r="H55" s="9" t="b">
        <f t="shared" si="73"/>
        <v>0</v>
      </c>
      <c r="I55" s="7" t="s">
        <v>10</v>
      </c>
      <c r="J55" s="7" t="s">
        <v>23</v>
      </c>
      <c r="K55" s="7"/>
      <c r="L55" s="7" t="s">
        <v>21</v>
      </c>
      <c r="M55" s="7" t="s">
        <v>28</v>
      </c>
      <c r="N55" s="7" t="s">
        <v>184</v>
      </c>
      <c r="O55" s="8" t="b">
        <v>0</v>
      </c>
      <c r="P55" s="7"/>
      <c r="Q55" s="7"/>
      <c r="R55" s="7"/>
      <c r="S55" s="7"/>
      <c r="T55" s="7"/>
      <c r="U55" s="7" t="b">
        <v>1</v>
      </c>
      <c r="V55" s="7" t="s">
        <v>175</v>
      </c>
      <c r="W55" s="7"/>
      <c r="X55" s="7"/>
      <c r="Y55" s="4">
        <f t="shared" si="67"/>
        <v>0</v>
      </c>
      <c r="Z55" s="8" t="b">
        <v>1</v>
      </c>
      <c r="AA55" s="7" t="str">
        <f>C55</f>
        <v>Residenziale Medio</v>
      </c>
      <c r="AB55" s="7"/>
      <c r="AC55" s="13" t="str">
        <f>IFERROR(INDEX(Description!$I$2:$I$7,MATCH(Utenti!AB55,Description!$H$2:$H$7,0)),"")</f>
        <v/>
      </c>
      <c r="AD55" s="13"/>
      <c r="AE55" s="12"/>
      <c r="AF55" s="7"/>
      <c r="AG55" s="7"/>
      <c r="AH55" s="7"/>
      <c r="AI55" s="13"/>
      <c r="AJ55" s="7">
        <v>1</v>
      </c>
      <c r="AK55" s="7" t="s">
        <v>154</v>
      </c>
      <c r="AL55" s="7" t="s">
        <v>155</v>
      </c>
      <c r="AM55" s="16" t="s">
        <v>156</v>
      </c>
    </row>
    <row r="56" spans="1:39" x14ac:dyDescent="0.3">
      <c r="A56" s="4" cm="1">
        <f t="array" aca="1" ref="A56" ca="1">IFERROR(INDIRECT(ADDRESS(ROW()-1,COLUMN()))+1,1)</f>
        <v>55</v>
      </c>
      <c r="B56" s="5"/>
      <c r="C56" s="7" t="s">
        <v>186</v>
      </c>
      <c r="D56" s="7"/>
      <c r="E56" s="7"/>
      <c r="F56" s="8" t="str" cm="1">
        <f t="array" ref="F56">_xlfn.IFS(AND(G56,H56),"prosumer",G56,"consumer",H56,"producer")</f>
        <v>prosumer</v>
      </c>
      <c r="G56" s="9" t="b">
        <f t="shared" ref="G56" si="74">IF(N56&lt;&gt;"",TRUE,FALSE)</f>
        <v>1</v>
      </c>
      <c r="H56" s="9" t="b">
        <f t="shared" ref="H56" si="75">IF(SUM(P56:T56)&gt;0,TRUE,FALSE)</f>
        <v>1</v>
      </c>
      <c r="I56" s="7" t="s">
        <v>10</v>
      </c>
      <c r="J56" s="7" t="s">
        <v>23</v>
      </c>
      <c r="K56" s="7"/>
      <c r="L56" s="7" t="s">
        <v>21</v>
      </c>
      <c r="M56" s="7" t="s">
        <v>28</v>
      </c>
      <c r="N56" s="7" t="s">
        <v>184</v>
      </c>
      <c r="O56" s="8" t="b">
        <v>0</v>
      </c>
      <c r="P56" s="7">
        <v>6</v>
      </c>
      <c r="Q56" s="7">
        <v>40</v>
      </c>
      <c r="R56" s="7">
        <v>180</v>
      </c>
      <c r="S56" s="7"/>
      <c r="T56" s="7"/>
      <c r="U56" s="7" t="b">
        <v>1</v>
      </c>
      <c r="V56" s="7" t="s">
        <v>175</v>
      </c>
      <c r="W56" s="7" t="s">
        <v>157</v>
      </c>
      <c r="X56" s="7"/>
      <c r="Y56" s="4">
        <f t="shared" ref="Y56" si="76">IF(AND(H56=FALSE,G56=FALSE),1,0) + IF(AND(NOT(B56),D56&gt;0),1,0)</f>
        <v>0</v>
      </c>
      <c r="Z56" s="8" t="b">
        <v>1</v>
      </c>
      <c r="AA56" s="7" t="str">
        <f>C56</f>
        <v>Residenziale Medio Prosumer</v>
      </c>
      <c r="AB56" s="7" t="s">
        <v>12</v>
      </c>
      <c r="AC56" s="13">
        <f>IFERROR(INDEX(Description!$I$2:$I$7,MATCH(Utenti!AB56,Description!$H$2:$H$7,0)),"")</f>
        <v>0</v>
      </c>
      <c r="AD56" s="13"/>
      <c r="AE56" s="12"/>
      <c r="AF56" s="12">
        <v>0</v>
      </c>
      <c r="AG56" s="12">
        <v>0</v>
      </c>
      <c r="AH56" s="7">
        <v>1</v>
      </c>
      <c r="AI56" s="13">
        <f t="shared" ref="AI56" si="77">AH56+3</f>
        <v>4</v>
      </c>
      <c r="AJ56" s="13">
        <f>AI56</f>
        <v>4</v>
      </c>
      <c r="AK56" s="7" t="s">
        <v>154</v>
      </c>
      <c r="AL56" s="7" t="s">
        <v>155</v>
      </c>
      <c r="AM56" s="16" t="s">
        <v>156</v>
      </c>
    </row>
    <row r="57" spans="1:39" x14ac:dyDescent="0.3">
      <c r="A57" s="4" cm="1">
        <f t="array" aca="1" ref="A57" ca="1">IFERROR(INDIRECT(ADDRESS(ROW()-1,COLUMN()))+1,1)</f>
        <v>56</v>
      </c>
      <c r="B57" s="5"/>
      <c r="C57" s="7" t="s">
        <v>187</v>
      </c>
      <c r="D57" s="7"/>
      <c r="E57" s="7"/>
      <c r="F57" s="8" t="str" cm="1">
        <f t="array" ref="F57">_xlfn.IFS(AND(G57,H57),"prosumer",G57,"consumer",H57,"producer")</f>
        <v>prosumer</v>
      </c>
      <c r="G57" s="9" t="b">
        <f t="shared" si="72"/>
        <v>1</v>
      </c>
      <c r="H57" s="9" t="b">
        <f t="shared" si="73"/>
        <v>1</v>
      </c>
      <c r="I57" s="7" t="s">
        <v>10</v>
      </c>
      <c r="J57" s="7" t="s">
        <v>23</v>
      </c>
      <c r="K57" s="7"/>
      <c r="L57" s="7" t="s">
        <v>21</v>
      </c>
      <c r="M57" s="7" t="s">
        <v>28</v>
      </c>
      <c r="N57" s="7" t="s">
        <v>184</v>
      </c>
      <c r="O57" s="8" t="b">
        <v>0</v>
      </c>
      <c r="P57" s="7">
        <v>10</v>
      </c>
      <c r="Q57" s="7">
        <v>40</v>
      </c>
      <c r="R57" s="7">
        <v>180</v>
      </c>
      <c r="S57" s="7"/>
      <c r="T57" s="7"/>
      <c r="U57" s="7" t="b">
        <v>1</v>
      </c>
      <c r="V57" s="7" t="s">
        <v>175</v>
      </c>
      <c r="W57" s="7" t="s">
        <v>157</v>
      </c>
      <c r="X57" s="7"/>
      <c r="Y57" s="4">
        <f t="shared" si="67"/>
        <v>0</v>
      </c>
      <c r="Z57" s="8" t="b">
        <v>1</v>
      </c>
      <c r="AA57" s="7" t="str">
        <f>C57</f>
        <v>Residenziale Grande Prosumer</v>
      </c>
      <c r="AB57" s="7" t="s">
        <v>12</v>
      </c>
      <c r="AC57" s="13">
        <f>IFERROR(INDEX(Description!$I$2:$I$7,MATCH(Utenti!AB57,Description!$H$2:$H$7,0)),"")</f>
        <v>0</v>
      </c>
      <c r="AD57" s="13"/>
      <c r="AE57" s="12"/>
      <c r="AF57" s="12">
        <v>0</v>
      </c>
      <c r="AG57" s="12">
        <v>0</v>
      </c>
      <c r="AH57" s="7">
        <v>1</v>
      </c>
      <c r="AI57" s="13">
        <f t="shared" si="68"/>
        <v>4</v>
      </c>
      <c r="AJ57" s="13">
        <f>AI57</f>
        <v>4</v>
      </c>
      <c r="AK57" s="7" t="s">
        <v>154</v>
      </c>
      <c r="AL57" s="7" t="s">
        <v>155</v>
      </c>
      <c r="AM57" s="16" t="s">
        <v>156</v>
      </c>
    </row>
    <row r="58" spans="1:39" x14ac:dyDescent="0.3">
      <c r="A58" s="4" cm="1">
        <f t="array" aca="1" ref="A58" ca="1">IFERROR(INDIRECT(ADDRESS(ROW()-1,COLUMN()))+1,1)</f>
        <v>57</v>
      </c>
      <c r="B58" s="5"/>
      <c r="C58" s="7" t="s">
        <v>188</v>
      </c>
      <c r="D58" s="7"/>
      <c r="E58" s="7"/>
      <c r="F58" s="8" t="str" cm="1">
        <f t="array" ref="F58">_xlfn.IFS(AND(G58,H58),"prosumer",G58,"consumer",H58,"producer")</f>
        <v>consumer</v>
      </c>
      <c r="G58" s="9" t="b">
        <f t="shared" si="72"/>
        <v>1</v>
      </c>
      <c r="H58" s="9" t="b">
        <f t="shared" si="73"/>
        <v>0</v>
      </c>
      <c r="I58" s="7" t="s">
        <v>10</v>
      </c>
      <c r="J58" s="7" t="s">
        <v>23</v>
      </c>
      <c r="K58" s="7"/>
      <c r="L58" s="7" t="s">
        <v>21</v>
      </c>
      <c r="M58" s="7" t="s">
        <v>28</v>
      </c>
      <c r="N58" s="7" t="s">
        <v>184</v>
      </c>
      <c r="O58" s="8" t="b">
        <v>0</v>
      </c>
      <c r="P58" s="7"/>
      <c r="Q58" s="7"/>
      <c r="R58" s="7"/>
      <c r="S58" s="7"/>
      <c r="T58" s="7"/>
      <c r="U58" s="7" t="b">
        <v>1</v>
      </c>
      <c r="V58" s="7" t="s">
        <v>175</v>
      </c>
      <c r="W58" s="7"/>
      <c r="X58" s="7"/>
      <c r="Y58" s="4">
        <f t="shared" si="67"/>
        <v>0</v>
      </c>
      <c r="Z58" s="8" t="b">
        <v>1</v>
      </c>
      <c r="AA58" s="7" t="str">
        <f>C58</f>
        <v>Residenziale Grande</v>
      </c>
      <c r="AB58" s="7"/>
      <c r="AC58" s="13" t="str">
        <f>IFERROR(INDEX(Description!$I$2:$I$7,MATCH(Utenti!AB58,Description!$H$2:$H$7,0)),"")</f>
        <v/>
      </c>
      <c r="AD58" s="13"/>
      <c r="AE58" s="12"/>
      <c r="AF58" s="7"/>
      <c r="AG58" s="7"/>
      <c r="AH58" s="7"/>
      <c r="AI58" s="13"/>
      <c r="AJ58" s="7">
        <v>1</v>
      </c>
      <c r="AK58" s="7" t="s">
        <v>154</v>
      </c>
      <c r="AL58" s="7" t="s">
        <v>155</v>
      </c>
      <c r="AM58" s="16" t="s">
        <v>156</v>
      </c>
    </row>
    <row r="59" spans="1:39" x14ac:dyDescent="0.3">
      <c r="A59" s="4" cm="1">
        <f t="array" aca="1" ref="A59" ca="1">IFERROR(INDIRECT(ADDRESS(ROW()-1,COLUMN()))+1,1)</f>
        <v>58</v>
      </c>
      <c r="B59" s="5"/>
      <c r="C59" s="7" t="s">
        <v>189</v>
      </c>
      <c r="D59" s="7"/>
      <c r="E59" s="7"/>
      <c r="F59" s="8" t="str" cm="1">
        <f t="array" ref="F59">_xlfn.IFS(AND(G59,H59),"prosumer",G59,"consumer",H59,"producer")</f>
        <v>consumer</v>
      </c>
      <c r="G59" s="9" t="b">
        <f t="shared" ref="G59:G62" si="78">IF(N59&lt;&gt;"",TRUE,FALSE)</f>
        <v>1</v>
      </c>
      <c r="H59" s="9" t="b">
        <f t="shared" ref="H59:H62" si="79">IF(SUM(P59:T59)&gt;0,TRUE,FALSE)</f>
        <v>0</v>
      </c>
      <c r="I59" s="7" t="s">
        <v>10</v>
      </c>
      <c r="J59" s="7" t="s">
        <v>16</v>
      </c>
      <c r="K59" s="7"/>
      <c r="L59" s="7" t="s">
        <v>21</v>
      </c>
      <c r="M59" s="7" t="s">
        <v>28</v>
      </c>
      <c r="N59" s="7" t="s">
        <v>184</v>
      </c>
      <c r="O59" s="8" t="b">
        <v>0</v>
      </c>
      <c r="P59" s="7"/>
      <c r="Q59" s="7"/>
      <c r="R59" s="7"/>
      <c r="S59" s="7"/>
      <c r="T59" s="7"/>
      <c r="U59" s="7" t="b">
        <v>1</v>
      </c>
      <c r="V59" s="7" t="s">
        <v>175</v>
      </c>
      <c r="W59" s="7"/>
      <c r="X59" s="7"/>
      <c r="Y59" s="4">
        <f t="shared" ref="Y59:Y62" si="80">IF(AND(H59=FALSE,G59=FALSE),1,0) + IF(AND(NOT(B59),D59&gt;0),1,0)</f>
        <v>0</v>
      </c>
      <c r="Z59" s="8" t="b">
        <v>1</v>
      </c>
      <c r="AA59" s="7" t="s">
        <v>190</v>
      </c>
      <c r="AB59" s="7"/>
      <c r="AC59" s="13" t="str">
        <f>IFERROR(INDEX(Description!$I$2:$I$7,MATCH(Utenti!AB59,Description!$H$2:$H$7,0)),"")</f>
        <v/>
      </c>
      <c r="AD59" s="13"/>
      <c r="AE59" s="12"/>
      <c r="AF59" s="7"/>
      <c r="AG59" s="7"/>
      <c r="AH59" s="7"/>
      <c r="AI59" s="13"/>
      <c r="AJ59" s="7">
        <v>1</v>
      </c>
      <c r="AK59" s="7" t="s">
        <v>154</v>
      </c>
      <c r="AL59" s="7" t="s">
        <v>155</v>
      </c>
      <c r="AM59" s="16" t="s">
        <v>156</v>
      </c>
    </row>
    <row r="60" spans="1:39" x14ac:dyDescent="0.3">
      <c r="A60" s="4" cm="1">
        <f t="array" aca="1" ref="A60" ca="1">IFERROR(INDIRECT(ADDRESS(ROW()-1,COLUMN()))+1,1)</f>
        <v>59</v>
      </c>
      <c r="B60" s="5"/>
      <c r="C60" s="10" t="s">
        <v>191</v>
      </c>
      <c r="D60" s="7"/>
      <c r="E60" s="7"/>
      <c r="F60" s="8" t="str" cm="1">
        <f t="array" ref="F60">_xlfn.IFS(AND(G60,H60),"prosumer",G60,"consumer",H60,"producer")</f>
        <v>consumer</v>
      </c>
      <c r="G60" s="9" t="b">
        <f t="shared" si="78"/>
        <v>1</v>
      </c>
      <c r="H60" s="9" t="b">
        <f t="shared" si="79"/>
        <v>0</v>
      </c>
      <c r="I60" s="7" t="s">
        <v>10</v>
      </c>
      <c r="J60" s="7" t="s">
        <v>23</v>
      </c>
      <c r="K60" s="7"/>
      <c r="L60" s="7" t="s">
        <v>21</v>
      </c>
      <c r="M60" s="7" t="s">
        <v>28</v>
      </c>
      <c r="N60" s="7" t="s">
        <v>184</v>
      </c>
      <c r="O60" s="8" t="b">
        <v>0</v>
      </c>
      <c r="P60" s="7"/>
      <c r="Q60" s="7"/>
      <c r="R60" s="7"/>
      <c r="S60" s="7"/>
      <c r="T60" s="7"/>
      <c r="U60" s="7" t="b">
        <v>1</v>
      </c>
      <c r="V60" s="7" t="s">
        <v>175</v>
      </c>
      <c r="W60" s="7"/>
      <c r="X60" s="7"/>
      <c r="Y60" s="4">
        <f t="shared" si="80"/>
        <v>0</v>
      </c>
      <c r="Z60" s="8" t="b">
        <v>1</v>
      </c>
      <c r="AA60" s="7" t="s">
        <v>190</v>
      </c>
      <c r="AB60" s="7"/>
      <c r="AC60" s="13" t="str">
        <f>IFERROR(INDEX(Description!$I$2:$I$7,MATCH(Utenti!AB60,Description!$H$2:$H$7,0)),"")</f>
        <v/>
      </c>
      <c r="AD60" s="13"/>
      <c r="AE60" s="12"/>
      <c r="AF60" s="7"/>
      <c r="AG60" s="7"/>
      <c r="AH60" s="7"/>
      <c r="AI60" s="13"/>
      <c r="AJ60" s="7">
        <v>1</v>
      </c>
      <c r="AK60" s="7" t="s">
        <v>154</v>
      </c>
      <c r="AL60" s="7" t="s">
        <v>155</v>
      </c>
      <c r="AM60" s="16" t="s">
        <v>156</v>
      </c>
    </row>
    <row r="61" spans="1:39" x14ac:dyDescent="0.3">
      <c r="A61" s="4" cm="1">
        <f t="array" aca="1" ref="A61" ca="1">IFERROR(INDIRECT(ADDRESS(ROW()-1,COLUMN()))+1,1)</f>
        <v>60</v>
      </c>
      <c r="B61" s="5"/>
      <c r="C61" s="10" t="s">
        <v>192</v>
      </c>
      <c r="D61" s="7"/>
      <c r="E61" s="7"/>
      <c r="F61" s="8" t="str" cm="1">
        <f t="array" ref="F61">_xlfn.IFS(AND(G61,H61),"prosumer",G61,"consumer",H61,"producer")</f>
        <v>prosumer</v>
      </c>
      <c r="G61" s="9" t="b">
        <f t="shared" ref="G61" si="81">IF(N61&lt;&gt;"",TRUE,FALSE)</f>
        <v>1</v>
      </c>
      <c r="H61" s="9" t="b">
        <f t="shared" ref="H61" si="82">IF(SUM(P61:T61)&gt;0,TRUE,FALSE)</f>
        <v>1</v>
      </c>
      <c r="I61" s="7" t="s">
        <v>10</v>
      </c>
      <c r="J61" s="7" t="s">
        <v>23</v>
      </c>
      <c r="K61" s="7"/>
      <c r="L61" s="7" t="s">
        <v>21</v>
      </c>
      <c r="M61" s="7" t="s">
        <v>28</v>
      </c>
      <c r="N61" s="7" t="s">
        <v>184</v>
      </c>
      <c r="O61" s="8" t="b">
        <v>0</v>
      </c>
      <c r="P61" s="7">
        <v>15</v>
      </c>
      <c r="Q61" s="7">
        <v>40</v>
      </c>
      <c r="R61" s="7">
        <v>180</v>
      </c>
      <c r="S61" s="7"/>
      <c r="T61" s="7"/>
      <c r="U61" s="7" t="b">
        <v>1</v>
      </c>
      <c r="V61" s="7" t="s">
        <v>175</v>
      </c>
      <c r="W61" s="7" t="s">
        <v>157</v>
      </c>
      <c r="X61" s="7"/>
      <c r="Y61" s="4">
        <f t="shared" ref="Y61" si="83">IF(AND(H61=FALSE,G61=FALSE),1,0) + IF(AND(NOT(B61),D61&gt;0),1,0)</f>
        <v>0</v>
      </c>
      <c r="Z61" s="8" t="b">
        <v>1</v>
      </c>
      <c r="AA61" s="7" t="s">
        <v>190</v>
      </c>
      <c r="AB61" s="7" t="s">
        <v>12</v>
      </c>
      <c r="AC61" s="13">
        <f>IFERROR(INDEX(Description!$I$2:$I$7,MATCH(Utenti!AB61,Description!$H$2:$H$7,0)),"")</f>
        <v>0</v>
      </c>
      <c r="AD61" s="13"/>
      <c r="AE61" s="12"/>
      <c r="AF61" s="7">
        <v>0</v>
      </c>
      <c r="AG61" s="7"/>
      <c r="AH61" s="7"/>
      <c r="AI61" s="13"/>
      <c r="AJ61" s="7">
        <v>1</v>
      </c>
      <c r="AK61" s="7" t="s">
        <v>154</v>
      </c>
      <c r="AL61" s="7" t="s">
        <v>155</v>
      </c>
      <c r="AM61" s="16" t="s">
        <v>156</v>
      </c>
    </row>
    <row r="62" spans="1:39" x14ac:dyDescent="0.3">
      <c r="A62" s="4" cm="1">
        <f t="array" aca="1" ref="A62" ca="1">IFERROR(INDIRECT(ADDRESS(ROW()-1,COLUMN()))+1,1)</f>
        <v>61</v>
      </c>
      <c r="B62" s="5"/>
      <c r="C62" s="10" t="s">
        <v>193</v>
      </c>
      <c r="D62" s="7"/>
      <c r="E62" s="7"/>
      <c r="F62" s="8" t="str" cm="1">
        <f t="array" ref="F62">_xlfn.IFS(AND(G62,H62),"prosumer",G62,"consumer",H62,"producer")</f>
        <v>prosumer</v>
      </c>
      <c r="G62" s="9" t="b">
        <f t="shared" si="78"/>
        <v>1</v>
      </c>
      <c r="H62" s="9" t="b">
        <f t="shared" si="79"/>
        <v>1</v>
      </c>
      <c r="I62" s="7" t="s">
        <v>10</v>
      </c>
      <c r="J62" s="7" t="s">
        <v>23</v>
      </c>
      <c r="K62" s="7"/>
      <c r="L62" s="7" t="s">
        <v>21</v>
      </c>
      <c r="M62" s="7" t="s">
        <v>28</v>
      </c>
      <c r="N62" s="7" t="s">
        <v>184</v>
      </c>
      <c r="O62" s="8" t="b">
        <v>0</v>
      </c>
      <c r="P62" s="7">
        <v>10</v>
      </c>
      <c r="Q62" s="7">
        <v>40</v>
      </c>
      <c r="R62" s="7">
        <v>180</v>
      </c>
      <c r="S62" s="7"/>
      <c r="T62" s="7"/>
      <c r="U62" s="7" t="b">
        <v>1</v>
      </c>
      <c r="V62" s="7" t="s">
        <v>175</v>
      </c>
      <c r="W62" s="7" t="s">
        <v>157</v>
      </c>
      <c r="X62" s="7"/>
      <c r="Y62" s="4">
        <f t="shared" si="80"/>
        <v>0</v>
      </c>
      <c r="Z62" s="8" t="b">
        <v>1</v>
      </c>
      <c r="AA62" s="7" t="s">
        <v>190</v>
      </c>
      <c r="AB62" s="7" t="s">
        <v>12</v>
      </c>
      <c r="AC62" s="13">
        <f>IFERROR(INDEX(Description!$I$2:$I$7,MATCH(Utenti!AB62,Description!$H$2:$H$7,0)),"")</f>
        <v>0</v>
      </c>
      <c r="AD62" s="13"/>
      <c r="AE62" s="12"/>
      <c r="AF62" s="7">
        <v>0</v>
      </c>
      <c r="AG62" s="7"/>
      <c r="AH62" s="7"/>
      <c r="AI62" s="13"/>
      <c r="AJ62" s="7">
        <v>1</v>
      </c>
      <c r="AK62" s="7" t="s">
        <v>154</v>
      </c>
      <c r="AL62" s="7" t="s">
        <v>155</v>
      </c>
      <c r="AM62" s="16" t="s">
        <v>156</v>
      </c>
    </row>
    <row r="63" spans="1:39" x14ac:dyDescent="0.3">
      <c r="A63" s="4" cm="1">
        <f t="array" aca="1" ref="A63" ca="1">IFERROR(INDIRECT(ADDRESS(ROW()-1,COLUMN()))+1,1)</f>
        <v>62</v>
      </c>
      <c r="B63" s="5"/>
      <c r="C63" s="10" t="s">
        <v>194</v>
      </c>
      <c r="D63" s="7"/>
      <c r="E63" s="7"/>
      <c r="F63" s="8" t="str" cm="1">
        <f t="array" ref="F63">_xlfn.IFS(AND(G63,H63),"prosumer",G63,"consumer",H63,"producer")</f>
        <v>consumer</v>
      </c>
      <c r="G63" s="9" t="b">
        <f t="shared" ref="G63:G65" si="84">IF(N63&lt;&gt;"",TRUE,FALSE)</f>
        <v>1</v>
      </c>
      <c r="H63" s="9" t="b">
        <f t="shared" ref="H63:H65" si="85">IF(SUM(P63:T63)&gt;0,TRUE,FALSE)</f>
        <v>0</v>
      </c>
      <c r="I63" s="7" t="s">
        <v>10</v>
      </c>
      <c r="J63" s="7" t="s">
        <v>23</v>
      </c>
      <c r="K63" s="7"/>
      <c r="L63" s="7" t="s">
        <v>21</v>
      </c>
      <c r="M63" s="7" t="s">
        <v>28</v>
      </c>
      <c r="N63" s="7" t="s">
        <v>184</v>
      </c>
      <c r="O63" s="8" t="b">
        <v>0</v>
      </c>
      <c r="P63" s="7"/>
      <c r="Q63" s="7"/>
      <c r="R63" s="7"/>
      <c r="S63" s="7"/>
      <c r="T63" s="7"/>
      <c r="U63" s="7" t="b">
        <v>1</v>
      </c>
      <c r="V63" s="7" t="s">
        <v>175</v>
      </c>
      <c r="W63" s="7"/>
      <c r="X63" s="7"/>
      <c r="Y63" s="4">
        <f t="shared" ref="Y63:Y65" si="86">IF(AND(H63=FALSE,G63=FALSE),1,0) + IF(AND(NOT(B63),D63&gt;0),1,0)</f>
        <v>0</v>
      </c>
      <c r="Z63" s="8" t="b">
        <v>1</v>
      </c>
      <c r="AA63" s="7" t="s">
        <v>190</v>
      </c>
      <c r="AB63" s="7"/>
      <c r="AC63" s="13" t="str">
        <f>IFERROR(INDEX(Description!$I$2:$I$7,MATCH(Utenti!AB63,Description!$H$2:$H$7,0)),"")</f>
        <v/>
      </c>
      <c r="AD63" s="13"/>
      <c r="AE63" s="12"/>
      <c r="AF63" s="7"/>
      <c r="AG63" s="7"/>
      <c r="AH63" s="7"/>
      <c r="AI63" s="13"/>
      <c r="AJ63" s="7">
        <v>1</v>
      </c>
      <c r="AK63" s="7" t="s">
        <v>154</v>
      </c>
      <c r="AL63" s="7" t="s">
        <v>155</v>
      </c>
      <c r="AM63" s="16" t="s">
        <v>156</v>
      </c>
    </row>
    <row r="64" spans="1:39" x14ac:dyDescent="0.3">
      <c r="A64" s="4" cm="1">
        <f t="array" aca="1" ref="A64" ca="1">IFERROR(INDIRECT(ADDRESS(ROW()-1,COLUMN()))+1,1)</f>
        <v>63</v>
      </c>
      <c r="B64" s="5" t="b">
        <v>1</v>
      </c>
      <c r="C64" s="10" t="s">
        <v>207</v>
      </c>
      <c r="D64" s="7">
        <v>1</v>
      </c>
      <c r="E64" s="7"/>
      <c r="F64" s="8" t="str" cm="1">
        <f t="array" ref="F64">_xlfn.IFS(AND(G64,H64),"prosumer",G64,"consumer",H64,"producer")</f>
        <v>prosumer</v>
      </c>
      <c r="G64" s="9" t="b">
        <f t="shared" ref="G64" si="87">IF(N64&lt;&gt;"",TRUE,FALSE)</f>
        <v>1</v>
      </c>
      <c r="H64" s="9" t="b">
        <f t="shared" ref="H64" si="88">IF(SUM(P64:T64)&gt;0,TRUE,FALSE)</f>
        <v>1</v>
      </c>
      <c r="I64" s="7" t="s">
        <v>10</v>
      </c>
      <c r="J64" s="7" t="s">
        <v>23</v>
      </c>
      <c r="K64" s="7"/>
      <c r="L64" s="7" t="s">
        <v>21</v>
      </c>
      <c r="M64" s="7" t="s">
        <v>28</v>
      </c>
      <c r="N64" s="7" t="s">
        <v>184</v>
      </c>
      <c r="O64" s="8" t="b">
        <v>0</v>
      </c>
      <c r="P64" s="7">
        <v>20</v>
      </c>
      <c r="Q64" s="7">
        <v>40</v>
      </c>
      <c r="R64" s="7">
        <v>180</v>
      </c>
      <c r="S64" s="7">
        <v>10</v>
      </c>
      <c r="T64" s="7"/>
      <c r="U64" s="7" t="b">
        <v>1</v>
      </c>
      <c r="V64" s="7" t="s">
        <v>175</v>
      </c>
      <c r="W64" s="7" t="s">
        <v>157</v>
      </c>
      <c r="X64" s="7"/>
      <c r="Y64" s="4">
        <f t="shared" ref="Y64" si="89">IF(AND(H64=FALSE,G64=FALSE),1,0) + IF(AND(NOT(B64),D64&gt;0),1,0)</f>
        <v>0</v>
      </c>
      <c r="Z64" s="8" t="b">
        <v>1</v>
      </c>
      <c r="AA64" s="7" t="s">
        <v>209</v>
      </c>
      <c r="AB64" s="7" t="s">
        <v>12</v>
      </c>
      <c r="AC64" s="13">
        <f>IFERROR(INDEX(Description!$I$2:$I$7,MATCH(Utenti!AB64,Description!$H$2:$H$7,0)),"")</f>
        <v>0</v>
      </c>
      <c r="AD64" s="13"/>
      <c r="AE64" s="12"/>
      <c r="AF64" s="12"/>
      <c r="AG64" s="7"/>
      <c r="AH64" s="7">
        <v>1</v>
      </c>
      <c r="AI64" s="13">
        <v>4</v>
      </c>
      <c r="AJ64" s="7">
        <v>1</v>
      </c>
      <c r="AK64" s="7" t="s">
        <v>154</v>
      </c>
      <c r="AL64" s="7" t="s">
        <v>155</v>
      </c>
      <c r="AM64" s="16" t="s">
        <v>211</v>
      </c>
    </row>
    <row r="65" spans="1:39" x14ac:dyDescent="0.3">
      <c r="A65" s="4" cm="1">
        <f t="array" aca="1" ref="A65" ca="1">IFERROR(INDIRECT(ADDRESS(ROW()-1,COLUMN()))+1,1)</f>
        <v>64</v>
      </c>
      <c r="B65" s="5" t="b">
        <v>1</v>
      </c>
      <c r="C65" s="10" t="s">
        <v>208</v>
      </c>
      <c r="D65" s="7">
        <v>2</v>
      </c>
      <c r="E65" s="7"/>
      <c r="F65" s="8" t="str" cm="1">
        <f t="array" ref="F65">_xlfn.IFS(AND(G65,H65),"prosumer",G65,"consumer",H65,"producer")</f>
        <v>consumer</v>
      </c>
      <c r="G65" s="9" t="b">
        <f t="shared" si="84"/>
        <v>1</v>
      </c>
      <c r="H65" s="9" t="b">
        <f t="shared" si="85"/>
        <v>0</v>
      </c>
      <c r="I65" s="7" t="s">
        <v>10</v>
      </c>
      <c r="J65" s="7" t="s">
        <v>23</v>
      </c>
      <c r="K65" s="7"/>
      <c r="L65" s="7" t="s">
        <v>21</v>
      </c>
      <c r="M65" s="7" t="s">
        <v>28</v>
      </c>
      <c r="N65" s="7" t="s">
        <v>184</v>
      </c>
      <c r="O65" s="8" t="b">
        <v>0</v>
      </c>
      <c r="P65" s="7"/>
      <c r="Q65" s="7"/>
      <c r="R65" s="7"/>
      <c r="S65" s="7"/>
      <c r="T65" s="7"/>
      <c r="U65" s="7" t="b">
        <v>1</v>
      </c>
      <c r="V65" s="7" t="s">
        <v>175</v>
      </c>
      <c r="W65" s="7" t="s">
        <v>157</v>
      </c>
      <c r="X65" s="7"/>
      <c r="Y65" s="4">
        <f t="shared" si="86"/>
        <v>0</v>
      </c>
      <c r="Z65" s="8" t="b">
        <v>1</v>
      </c>
      <c r="AA65" s="7" t="s">
        <v>210</v>
      </c>
      <c r="AB65" s="7" t="s">
        <v>12</v>
      </c>
      <c r="AC65" s="13">
        <f>IFERROR(INDEX(Description!$I$2:$I$7,MATCH(Utenti!AB65,Description!$H$2:$H$7,0)),"")</f>
        <v>0</v>
      </c>
      <c r="AD65" s="13"/>
      <c r="AE65" s="12"/>
      <c r="AF65" s="12"/>
      <c r="AG65" s="7"/>
      <c r="AH65" s="7">
        <v>1</v>
      </c>
      <c r="AI65" s="13">
        <v>4</v>
      </c>
      <c r="AJ65" s="7">
        <v>1</v>
      </c>
      <c r="AK65" s="7" t="s">
        <v>154</v>
      </c>
      <c r="AL65" s="7" t="s">
        <v>155</v>
      </c>
      <c r="AM65" s="16" t="s">
        <v>211</v>
      </c>
    </row>
  </sheetData>
  <phoneticPr fontId="2" type="noConversion"/>
  <conditionalFormatting sqref="F2:F65">
    <cfRule type="cellIs" dxfId="6" priority="6" operator="equal">
      <formula>"prosumer"</formula>
    </cfRule>
    <cfRule type="cellIs" dxfId="5" priority="7" operator="equal">
      <formula>"consumer"</formula>
    </cfRule>
    <cfRule type="cellIs" dxfId="4" priority="8" operator="equal">
      <formula>"producer"</formula>
    </cfRule>
  </conditionalFormatting>
  <conditionalFormatting sqref="O2:O65">
    <cfRule type="containsText" dxfId="3" priority="1" operator="containsText" text="False">
      <formula>NOT(ISERROR(SEARCH("False",O2)))</formula>
    </cfRule>
    <cfRule type="containsText" dxfId="2" priority="2" operator="containsText" text="True">
      <formula>NOT(ISERROR(SEARCH("True",O2)))</formula>
    </cfRule>
  </conditionalFormatting>
  <conditionalFormatting sqref="Z2:Z65">
    <cfRule type="containsText" dxfId="1" priority="18" operator="containsText" text="False">
      <formula>NOT(ISERROR(SEARCH("False",Z2)))</formula>
    </cfRule>
    <cfRule type="containsText" dxfId="0" priority="19" operator="containsText" text="True">
      <formula>NOT(ISERROR(SEARCH("True",Z2)))</formula>
    </cfRule>
  </conditionalFormatting>
  <dataValidations count="6">
    <dataValidation type="list" allowBlank="1" showInputMessage="1" showErrorMessage="1" sqref="V2:V65" xr:uid="{01172BCE-5A26-4719-918C-96329610A20E}">
      <formula1>"BT,MT"</formula1>
    </dataValidation>
    <dataValidation type="list" allowBlank="1" showInputMessage="1" showErrorMessage="1" sqref="X3:X19 U2:U65" xr:uid="{85FFB186-91F6-47EB-A5CB-9D04D285D42D}">
      <formula1>"TRUE,FALSE"</formula1>
    </dataValidation>
    <dataValidation type="decimal" allowBlank="1" showInputMessage="1" showErrorMessage="1" errorTitle="ERROR" error="plant installed capacity cannot exceed 1MW" sqref="T2:T65" xr:uid="{0CBB73BD-036A-406C-A621-857EEB24F7FB}">
      <formula1>0</formula1>
      <formula2>999.99</formula2>
    </dataValidation>
    <dataValidation type="decimal" operator="lessThanOrEqual" allowBlank="1" showInputMessage="1" showErrorMessage="1" errorTitle="ERROR" error="plant installed capacity cannot exceed 1MW" sqref="P2:R65" xr:uid="{6F7FE448-E91D-4E77-B80B-A98263996A73}">
      <formula1>1000</formula1>
    </dataValidation>
    <dataValidation type="list" allowBlank="1" showInputMessage="1" showErrorMessage="1" sqref="W2:W65" xr:uid="{60410583-7289-4BAD-90FD-B471010061C3}">
      <formula1>"roof,ground"</formula1>
    </dataValidation>
    <dataValidation type="custom" allowBlank="1" showInputMessage="1" showErrorMessage="1" errorTitle="Grants + Debt exceeding 100%" error="Grants + Debt exceeding 100%_x000a__x000a_grant_private_% + grant_pnrr_% + debt_% + equity_% must be equal to 100%_x000a__x000a_Reduce the grants or the debt" sqref="AE2:AG65" xr:uid="{48819E97-B399-45DA-AD03-6FC3A5AEB5E2}">
      <formula1>$AE2 + $AF2 + $AG2&lt;=1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1ACDDA7-5EDD-4CEB-BAC3-263EEC96B33C}">
          <x14:formula1>
            <xm:f>Description!$D$2:$D$6</xm:f>
          </x14:formula1>
          <xm:sqref>I2:I65</xm:sqref>
        </x14:dataValidation>
        <x14:dataValidation type="list" allowBlank="1" showInputMessage="1" showErrorMessage="1" xr:uid="{CD443A65-3734-48C1-B560-F12A7415CBFD}">
          <x14:formula1>
            <xm:f>Description!$A$2:$A$6</xm:f>
          </x14:formula1>
          <xm:sqref>J2:J65</xm:sqref>
        </x14:dataValidation>
        <x14:dataValidation type="list" allowBlank="1" showInputMessage="1" showErrorMessage="1" xr:uid="{2383469E-1566-4380-B139-5963E7A88934}">
          <x14:formula1>
            <xm:f>Description!$O$2:$O$4</xm:f>
          </x14:formula1>
          <xm:sqref>M2:M65</xm:sqref>
        </x14:dataValidation>
        <x14:dataValidation type="list" allowBlank="1" showInputMessage="1" showErrorMessage="1" xr:uid="{467C03B6-AD11-4E4E-980D-CBB7F4C59BD8}">
          <x14:formula1>
            <xm:f>Description!$F$9:$F$12</xm:f>
          </x14:formula1>
          <xm:sqref>M2:M65</xm:sqref>
        </x14:dataValidation>
        <x14:dataValidation type="list" allowBlank="1" showInputMessage="1" showErrorMessage="1" xr:uid="{C538860B-1C4B-4D00-9A8C-9B80856FFBCB}">
          <x14:formula1>
            <xm:f>Description!$H$2:$H$9</xm:f>
          </x14:formula1>
          <xm:sqref>AB2:AB65</xm:sqref>
        </x14:dataValidation>
        <x14:dataValidation type="list" allowBlank="1" showInputMessage="1" showErrorMessage="1" xr:uid="{EC2CD263-0B7E-44F3-9CA6-06C7F1BEDE82}">
          <x14:formula1>
            <xm:f>Description!$M$2:$M$5</xm:f>
          </x14:formula1>
          <xm:sqref>L2:L65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Summary</vt:lpstr>
      <vt:lpstr>Utenti</vt:lpstr>
    </vt:vector>
  </TitlesOfParts>
  <Manager/>
  <Company>RSE S.p.A.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Aleotti Federico (RSE)</dc:creator>
  <cp:keywords/>
  <dc:description/>
  <cp:lastModifiedBy>Rollo Antonino (RSE)</cp:lastModifiedBy>
  <cp:revision/>
  <dcterms:created xsi:type="dcterms:W3CDTF">2023-07-28T14:07:31Z</dcterms:created>
  <dcterms:modified xsi:type="dcterms:W3CDTF">2025-03-24T15:32:25Z</dcterms:modified>
  <cp:category/>
  <cp:contentStatus/>
</cp:coreProperties>
</file>