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CACER - public repo/CACER-simulator/files/"/>
    </mc:Choice>
  </mc:AlternateContent>
  <xr:revisionPtr revIDLastSave="7" documentId="13_ncr:1_{24024530-7E06-4182-B3E3-01B717966856}" xr6:coauthVersionLast="47" xr6:coauthVersionMax="47" xr10:uidLastSave="{F7F364DC-015B-4448-855A-59B54F5185A4}"/>
  <bookViews>
    <workbookView xWindow="-108" yWindow="-108" windowWidth="23256" windowHeight="12456" tabRatio="741" activeTab="7" xr2:uid="{866B9CD4-6ADA-4356-B1C9-F1CC80F19CE1}"/>
  </bookViews>
  <sheets>
    <sheet name="Scenario" sheetId="2" r:id="rId1"/>
    <sheet name="Funding scheme" sheetId="10" r:id="rId2"/>
    <sheet name="CAPEX" sheetId="1" r:id="rId3"/>
    <sheet name="OPEX" sheetId="6" r:id="rId4"/>
    <sheet name="ESCo" sheetId="5" r:id="rId5"/>
    <sheet name="Taxes" sheetId="9" r:id="rId6"/>
    <sheet name="Surplus" sheetId="13" r:id="rId7"/>
    <sheet name="Repartition" sheetId="11" r:id="rId8"/>
    <sheet name="Inflation" sheetId="7" r:id="rId9"/>
  </sheets>
  <definedNames>
    <definedName name="active_cacer_kickoff">CAPEX!$F$22</definedName>
    <definedName name="capex_ground_factor">CAPEX!$C$29</definedName>
    <definedName name="capex_table">CAPEX!$A$1:$G$6</definedName>
    <definedName name="cost_of_capital_table">CAPEX!$J$9:$L$11</definedName>
    <definedName name="entry_fee">CAPEX!$F$25</definedName>
    <definedName name="esco_table">ESCo!$A$1:$C$10</definedName>
    <definedName name="financial_structure_table">CAPEX!$J$1:$Q$4</definedName>
    <definedName name="grant_cacer_kickoff">CAPEX!$F$23</definedName>
    <definedName name="incentives_repartition_scheme">Scenario!$B$5</definedName>
    <definedName name="opex_CACER_table">OPEX!$E$1:$G$5</definedName>
    <definedName name="opex_ground_factor">OPEX!$C$9</definedName>
    <definedName name="opex_plant_table">OPEX!$A$1:$C$7</definedName>
    <definedName name="opex_repartition_scheme">Scenario!$B$6</definedName>
    <definedName name="scale_factor_table">CAPEX!$A$9:$G$20</definedName>
    <definedName name="subscription_fee">OPEX!$K$2</definedName>
    <definedName name="surplus_repartition_scheme">Scenario!$B$7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K20" i="1" l="1"/>
  <c r="K15" i="1" l="1"/>
  <c r="L15" i="1" s="1"/>
  <c r="K16" i="1"/>
  <c r="L16" i="1" s="1"/>
  <c r="K17" i="1"/>
  <c r="L17" i="1" s="1"/>
  <c r="K18" i="1"/>
  <c r="L18" i="1" s="1"/>
  <c r="K19" i="1"/>
  <c r="L19" i="1" s="1"/>
  <c r="L20" i="1"/>
  <c r="K21" i="1"/>
  <c r="L21" i="1" s="1"/>
  <c r="K22" i="1"/>
  <c r="L22" i="1" s="1"/>
  <c r="K23" i="1"/>
  <c r="L23" i="1" s="1"/>
  <c r="K24" i="1"/>
  <c r="L24" i="1" s="1"/>
  <c r="K14" i="1"/>
  <c r="L14" i="1" s="1"/>
  <c r="A13" i="1" l="1"/>
  <c r="A14" i="1"/>
  <c r="A17" i="1"/>
  <c r="A18" i="1"/>
  <c r="A19" i="1"/>
  <c r="A20" i="1"/>
  <c r="C5" i="6" l="1"/>
  <c r="F22" i="1" l="1"/>
  <c r="E6" i="1" l="1"/>
  <c r="D6" i="1" l="1"/>
  <c r="A11" i="1" l="1"/>
  <c r="A12" i="1"/>
  <c r="A15" i="1"/>
  <c r="A16" i="1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F3" i="1" l="1"/>
  <c r="B6" i="1"/>
  <c r="F4" i="1" l="1"/>
  <c r="G3" i="1"/>
  <c r="G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tc={A940CF68-18FF-4E44-BE20-0A8C1DD00293}</author>
    <author>tc={52C1F271-6585-42E6-BAAA-AC103251822F}</author>
  </authors>
  <commentList>
    <comment ref="D1" authorId="0" shapeId="0" xr:uid="{A940CF68-18FF-4E44-BE20-0A8C1DD0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 criterio di assegnazione delle quote adottiamo?? Random? Per probabilità di ricchezza? BOOOOOOO</t>
      </text>
    </comment>
    <comment ref="B4" authorId="1" shapeId="0" xr:uid="{52C1F271-6585-42E6-BAAA-AC10325182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now, all members become shareholders but the titolare pod who is not a physical person in this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  <author>tc={3EFFDF37-CBD0-48C5-B245-DE59330B72DA}</author>
    <author>tc={1763CF36-ACAB-418D-8EA2-38DE5FCB1F7D}</author>
    <author>tc={0A092F80-8E91-470B-B75C-65970A1E3E7A}</author>
  </authors>
  <commentList>
    <comment ref="C1" authorId="0" shapeId="0" xr:uid="{C123EB58-A54E-4D9C-A855-EE31040C23CB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€/kWp, roof-mounted PV solar system</t>
        </r>
      </text>
    </comment>
    <comment ref="D1" authorId="0" shapeId="0" xr:uid="{5DE62FBE-B459-4402-9688-330CE5589B5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 xml:space="preserve">€/kVA
</t>
        </r>
      </text>
    </comment>
    <comment ref="E1" authorId="0" shapeId="0" xr:uid="{0460F232-2C10-45A8-8473-57D31EE3A99F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 €/kWh rated (before DoD)</t>
        </r>
      </text>
    </comment>
    <comment ref="F1" authorId="0" shapeId="0" xr:uid="{3E9BE024-2714-4503-8D26-4A556C4C3CE0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G1" authorId="0" shapeId="0" xr:uid="{03FB79F3-3845-42A3-A8D5-2C20F7798B1C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€</t>
        </r>
      </text>
    </comment>
    <comment ref="A3" authorId="0" shapeId="0" xr:uid="{5FF9E057-1012-4427-8D33-102414A62993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needed for depreciation and amortization</t>
        </r>
      </text>
    </comment>
    <comment ref="J3" authorId="0" shapeId="0" xr:uid="{49E876B0-CB7B-4ED9-B1E9-28BA23AF5C2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ipotesi che solo un domestico o la cer abbiano necessità di ricorrere a titoli di debito per impianti</t>
        </r>
      </text>
    </comment>
    <comment ref="A5" authorId="0" shapeId="0" xr:uid="{55EC04F9-A62E-4F08-ABD8-E55448C91736}">
      <text>
        <r>
          <rPr>
            <b/>
            <sz val="9"/>
            <color indexed="81"/>
            <rFont val="Tahoma"/>
            <family val="2"/>
          </rPr>
          <t xml:space="preserve">Aleotti Federico (RSE): </t>
        </r>
        <r>
          <rPr>
            <sz val="9"/>
            <color indexed="81"/>
            <rFont val="Tahoma"/>
            <family val="2"/>
          </rPr>
          <t>consider max 1 replacement. The lifetime of the new replaced item will automatically be remaining time between replacement and end of project</t>
        </r>
      </text>
    </comment>
    <comment ref="C9" authorId="0" shapeId="0" xr:uid="{713C9CB6-C8FB-49FC-AB21-CC28E74DD4A4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D9" authorId="0" shapeId="0" xr:uid="{6A2D7DB3-D4C3-4DE9-96EA-7AFBFCEF6628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E9" authorId="0" shapeId="0" xr:uid="{57292717-3C1F-4963-9EA3-4DC04198CDF9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kWh</t>
        </r>
      </text>
    </comment>
    <comment ref="F9" authorId="0" shapeId="0" xr:uid="{CF0C4601-4C5A-431C-B5C1-646EF408306E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kVA</t>
        </r>
      </text>
    </comment>
    <comment ref="G9" authorId="0" shapeId="0" xr:uid="{C8D2AD7A-39BB-46B8-BDA0-80146895001B}">
      <text>
        <r>
          <rPr>
            <b/>
            <sz val="9"/>
            <color indexed="81"/>
            <rFont val="Tahoma"/>
            <family val="2"/>
          </rPr>
          <t>Aleotti Federico (RSE):</t>
        </r>
        <r>
          <rPr>
            <sz val="9"/>
            <color indexed="81"/>
            <rFont val="Tahoma"/>
            <family val="2"/>
          </rPr>
          <t xml:space="preserve">
referred to kW</t>
        </r>
      </text>
    </comment>
    <comment ref="B22" authorId="0" shapeId="0" xr:uid="{9CA1D5A4-62ED-4726-B87D-D638A9EDB5AB}">
      <text>
        <r>
          <rPr>
            <b/>
            <sz val="9"/>
            <color indexed="81"/>
            <rFont val="Tahoma"/>
            <family val="2"/>
          </rPr>
          <t>una tantum</t>
        </r>
      </text>
    </comment>
    <comment ref="F22" authorId="1" shapeId="0" xr:uid="{3EFFDF37-CBD0-48C5-B245-DE59330B72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AID or AUC, this will be brought to 0, as they don't need a new legal entity
Reply:
    This cost will be divided equally between the number of non-dummy users present in month 1 </t>
      </text>
    </comment>
    <comment ref="D25" authorId="2" shapeId="0" xr:uid="{1763CF36-ACAB-418D-8EA2-38DE5FCB1F7D}">
      <text>
        <t>[Threaded comment]
Your version of Excel allows you to read this threaded comment; however, any edits to it will get removed if the file is opened in a newer version of Excel. Learn more: https://go.microsoft.com/fwlink/?linkid=870924
Comment:
    Una tantum, only first time</t>
      </text>
    </comment>
    <comment ref="A29" authorId="3" shapeId="0" xr:uid="{0A092F80-8E91-470B-B75C-65970A1E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tc={0F3FBF3F-E3EA-47FD-89D9-4741DC6B34AB}</author>
    <author>tc={7ADD1ABA-59A8-4E49-9677-6F072DC567C9}</author>
    <author>tc={C2476796-B78B-4749-8CD5-6B5F509FA114}</author>
    <author>tc={4B45B84C-B4BE-45D3-B1F1-976BFC7995CC}</author>
    <author>tc={D5BD0374-AC2B-4586-BEE4-72147B1F019C}</author>
  </authors>
  <commentList>
    <comment ref="I2" authorId="0" shapeId="0" xr:uid="{0F3FBF3F-E3EA-47FD-89D9-4741DC6B34AB}">
      <text>
        <t>[Threaded comment]
Your version of Excel allows you to read this threaded comment; however, any edits to it will get removed if the file is opened in a newer version of Excel. Learn more: https://go.microsoft.com/fwlink/?linkid=870924
Comment:
    Annual subscrition fee</t>
      </text>
    </comment>
    <comment ref="E3" authorId="1" shapeId="0" xr:uid="{7ADD1ABA-59A8-4E49-9677-6F072DC567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Commercialista, segreteria, amministrazione
Reply:
    Nel caso AUC e AID, queste sono riportate a 0, i quanto il condominio sostiene già queste spese anche nello scenario BAU</t>
      </text>
    </comment>
    <comment ref="E4" authorId="2" shapeId="0" xr:uid="{C2476796-B78B-4749-8CD5-6B5F509F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E5" authorId="3" shapeId="0" xr:uid="{4B45B84C-B4BE-45D3-B1F1-976BFC7995CC}">
      <text>
        <t>[Threaded comment]
Your version of Excel allows you to read this threaded comment; however, any edits to it will get removed if the file is opened in a newer version of Excel. Learn more: https://go.microsoft.com/fwlink/?linkid=870924
Comment:
    Piattaforma gestionale per flussi energetici, ripartizione, etc</t>
      </text>
    </comment>
    <comment ref="A9" authorId="4" shapeId="0" xr:uid="{D5BD0374-AC2B-4586-BEE4-72147B1F019C}">
      <text>
        <t>[Threaded comment]
Your version of Excel allows you to read this threaded comment; however, any edits to it will get removed if the file is opened in a newer version of Excel. Learn more: https://go.microsoft.com/fwlink/?linkid=870924
Comment:
    Gound-mounted PV systems require additonal O&amp;M (grass clearance, etc). Thus this factor is applied pv opex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tc={54303CE2-996E-422B-B8FA-F0E1446568B5}</author>
  </authors>
  <commentList>
    <comment ref="B1" authorId="0" shapeId="0" xr:uid="{54303CE2-996E-422B-B8FA-F0E1446568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producers, non industrial, non commercial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tc={E0CED33B-6180-40A1-A0D4-A13E5FCF1806}</author>
    <author>tc={4730F5EA-831E-46C4-B85A-7423BD8DE24F}</author>
    <author>tc={0FCD6915-6466-44E3-AE12-346154D7E608}</author>
    <author>tc={9CE254F0-4C8D-45F5-A8A1-A3E30336E730}</author>
    <author>tc={586C2168-CFAF-443E-A19E-3CB0312BCACB}</author>
  </authors>
  <commentList>
    <comment ref="B1" authorId="0" shapeId="0" xr:uid="{E0CED33B-6180-40A1-A0D4-A13E5FCF1806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to the POD owners prosumer, divided equally</t>
      </text>
    </comment>
    <comment ref="C1" authorId="1" shapeId="0" xr:uid="{4730F5EA-831E-46C4-B85A-7423BD8D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non-prosumer CACER members, divided equally</t>
      </text>
    </comment>
    <comment ref="D1" authorId="2" shapeId="0" xr:uid="{0FCD6915-6466-44E3-AE12-346154D7E60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(fixed, equally shared per head)</t>
      </text>
    </comment>
    <comment ref="E1" authorId="3" shapeId="0" xr:uid="{9CE254F0-4C8D-45F5-A8A1-A3E30336E73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all the CACER members (varibale, based on overall energy withdrawal, not necessarily on the production period)</t>
      </text>
    </comment>
    <comment ref="A7" authorId="4" shapeId="0" xr:uid="{586C2168-CFAF-443E-A19E-3CB0312BCAC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AUC we don't have any non-dummy Prosumer, so "Prosumers" shall be 0%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Aleotti Federico (RSE)</author>
  </authors>
  <commentList>
    <comment ref="B1" authorId="0" shapeId="0" xr:uid="{E54AED4B-C1B7-47CA-BB1D-A6C619613E7C}">
      <text>
        <r>
          <rPr>
            <b/>
            <sz val="9"/>
            <color indexed="81"/>
            <rFont val="Tahoma"/>
            <family val="2"/>
          </rPr>
          <t xml:space="preserve">per unit
</t>
        </r>
      </text>
    </comment>
  </commentList>
</comments>
</file>

<file path=xl/sharedStrings.xml><?xml version="1.0" encoding="utf-8"?>
<sst xmlns="http://schemas.openxmlformats.org/spreadsheetml/2006/main" count="222" uniqueCount="149">
  <si>
    <t> </t>
  </si>
  <si>
    <t>General inputs</t>
  </si>
  <si>
    <t>Unit</t>
  </si>
  <si>
    <t>duration</t>
  </si>
  <si>
    <t>years</t>
  </si>
  <si>
    <t>cer_legal_entity</t>
  </si>
  <si>
    <t>configuration_denomination</t>
  </si>
  <si>
    <t>CER_test_FM</t>
  </si>
  <si>
    <t>ITEM</t>
  </si>
  <si>
    <t>Value</t>
  </si>
  <si>
    <t>Item</t>
  </si>
  <si>
    <t>asset_insurance</t>
  </si>
  <si>
    <t>battery</t>
  </si>
  <si>
    <t>pv</t>
  </si>
  <si>
    <t>Associazione Riconosciuta</t>
  </si>
  <si>
    <t>Associazione Non Riconosciuta</t>
  </si>
  <si>
    <t>Consorzio</t>
  </si>
  <si>
    <t>Year</t>
  </si>
  <si>
    <t>PPA_tariff</t>
  </si>
  <si>
    <t>€/MWh</t>
  </si>
  <si>
    <t>discount_on_capex</t>
  </si>
  <si>
    <t>esco_flag_payout</t>
  </si>
  <si>
    <t>boolean</t>
  </si>
  <si>
    <t>IRES - Imposta Reddito delle Società</t>
  </si>
  <si>
    <t>IRAP - Imposta Regionale sulle Attività Produttive</t>
  </si>
  <si>
    <t>IVA</t>
  </si>
  <si>
    <t>Denomination</t>
  </si>
  <si>
    <t>ires</t>
  </si>
  <si>
    <t>irap</t>
  </si>
  <si>
    <t>vat</t>
  </si>
  <si>
    <t>commerciale</t>
  </si>
  <si>
    <t>domestico</t>
  </si>
  <si>
    <t>industriale</t>
  </si>
  <si>
    <t>€/kWh/y</t>
  </si>
  <si>
    <t>€/kWp/y</t>
  </si>
  <si>
    <t>€/user/y</t>
  </si>
  <si>
    <t>€/y</t>
  </si>
  <si>
    <t>reduction on capex cost</t>
  </si>
  <si>
    <t>€/MWh/y</t>
  </si>
  <si>
    <t>min_monthly_energy_sold</t>
  </si>
  <si>
    <t>asset_buyout</t>
  </si>
  <si>
    <t>of initial investment</t>
  </si>
  <si>
    <t>opex_land_rental</t>
  </si>
  <si>
    <t>opex_management_costs</t>
  </si>
  <si>
    <t>yrs</t>
  </si>
  <si>
    <t>Financial Structure</t>
  </si>
  <si>
    <t>-</t>
  </si>
  <si>
    <t>capex_derate_ESCo_value</t>
  </si>
  <si>
    <t>In 2023 inflation in Italy at 5.7% - ISTAT - Business - Ansa.it</t>
  </si>
  <si>
    <t>1.3 Inflation over time (euro-area-statistics.org)</t>
  </si>
  <si>
    <t>debt_interest_rate_pa</t>
  </si>
  <si>
    <t>discount_rate_pa</t>
  </si>
  <si>
    <t>debt_tenor</t>
  </si>
  <si>
    <t>ESCo</t>
  </si>
  <si>
    <t>inflation_rate_pa</t>
  </si>
  <si>
    <t>Titolare POD</t>
  </si>
  <si>
    <t>titolo_debito_interno_CER</t>
  </si>
  <si>
    <t>n.a.</t>
  </si>
  <si>
    <t>durata_titoli debito</t>
  </si>
  <si>
    <t>Individuale - ESCo</t>
  </si>
  <si>
    <t>ESCo --&gt; Titolare POD</t>
  </si>
  <si>
    <t>Comunitario - ESCo</t>
  </si>
  <si>
    <t>CACER</t>
  </si>
  <si>
    <t>Sottinsieme utenti CACER</t>
  </si>
  <si>
    <t>wind</t>
  </si>
  <si>
    <t>Pmin</t>
  </si>
  <si>
    <t>Pmax</t>
  </si>
  <si>
    <t>Scale Factor per range of installed capacity</t>
  </si>
  <si>
    <t>Financing scheme</t>
  </si>
  <si>
    <t>ESCo --&gt; CACER</t>
  </si>
  <si>
    <t>Ownership</t>
  </si>
  <si>
    <t>pv_inverter</t>
  </si>
  <si>
    <t>cacer_kickoff</t>
  </si>
  <si>
    <t>mv_cabinet</t>
  </si>
  <si>
    <t>amortization</t>
  </si>
  <si>
    <t>active_cacer_kickoff</t>
  </si>
  <si>
    <t>grant_cacer_kickoff</t>
  </si>
  <si>
    <t>replacement_cost_per_unit</t>
  </si>
  <si>
    <t>replacement_flag</t>
  </si>
  <si>
    <t>cost_per_unit</t>
  </si>
  <si>
    <t>Cost of capital</t>
  </si>
  <si>
    <t>opex_plant_table</t>
  </si>
  <si>
    <t>opex_CACER_table</t>
  </si>
  <si>
    <t>opex_user_table</t>
  </si>
  <si>
    <t>%/y of capex</t>
  </si>
  <si>
    <t>contingency</t>
  </si>
  <si>
    <t>% all opex</t>
  </si>
  <si>
    <t>ESCo_flag</t>
  </si>
  <si>
    <t>ppa_contract_duration</t>
  </si>
  <si>
    <t>CACER members</t>
  </si>
  <si>
    <t>€/kW/y</t>
  </si>
  <si>
    <t>Collettivo - Equity crowdfunding</t>
  </si>
  <si>
    <t>Comunitario - Lending crowdfunding</t>
  </si>
  <si>
    <t xml:space="preserve">CACER </t>
  </si>
  <si>
    <t>Individuale</t>
  </si>
  <si>
    <t>Comunitario</t>
  </si>
  <si>
    <t>CACER members - fixed</t>
  </si>
  <si>
    <t>CACER members - variable</t>
  </si>
  <si>
    <t>Egualitario</t>
  </si>
  <si>
    <t>Repartition scheme</t>
  </si>
  <si>
    <t>Misto - ESCo</t>
  </si>
  <si>
    <t>Social Fund</t>
  </si>
  <si>
    <t>Equitario</t>
  </si>
  <si>
    <t>Prosumers</t>
  </si>
  <si>
    <t>administration</t>
  </si>
  <si>
    <t>social oriented</t>
  </si>
  <si>
    <t>mixed</t>
  </si>
  <si>
    <t>IRPEF - Imposta Regionale sulle Persone Fisiche</t>
  </si>
  <si>
    <t>irpef</t>
  </si>
  <si>
    <t>Consumers</t>
  </si>
  <si>
    <t>Prosumer</t>
  </si>
  <si>
    <t>Incentives repartition scheme</t>
  </si>
  <si>
    <t>CACER opex repartition scheme</t>
  </si>
  <si>
    <t>PNRR</t>
  </si>
  <si>
    <t>pubblico</t>
  </si>
  <si>
    <t>self oriented</t>
  </si>
  <si>
    <t>Misto - Social Fund</t>
  </si>
  <si>
    <t>Surplus CACER users</t>
  </si>
  <si>
    <t>Surplus Repartition Scheme</t>
  </si>
  <si>
    <t>Surplus repartition scheme</t>
  </si>
  <si>
    <t>Misto CER</t>
  </si>
  <si>
    <t>Misto AUC</t>
  </si>
  <si>
    <t>Misto - Social Fund 2</t>
  </si>
  <si>
    <t>Legal Entity (CER ONLY)</t>
  </si>
  <si>
    <t>?</t>
  </si>
  <si>
    <t>Scale factor fo ground-mounted PV</t>
  </si>
  <si>
    <t>with respect to roof-mounted PV</t>
  </si>
  <si>
    <t>Scale factor for ground-mounted PV</t>
  </si>
  <si>
    <t>roof</t>
  </si>
  <si>
    <t>ground</t>
  </si>
  <si>
    <t>Cost PV per range of power</t>
  </si>
  <si>
    <r>
      <rPr>
        <b/>
        <sz val="11"/>
        <color theme="1"/>
        <rFont val="Calibri"/>
        <family val="2"/>
      </rPr>
      <t>Imprese</t>
    </r>
    <r>
      <rPr>
        <sz val="11"/>
        <color theme="1"/>
        <rFont val="Calibri"/>
        <family val="2"/>
        <scheme val="minor"/>
      </rPr>
      <t>: va in tassazione anche l'incentivo e valorizzazione (da confermare), il RID (sicuro)</t>
    </r>
  </si>
  <si>
    <r>
      <rPr>
        <b/>
        <sz val="11"/>
        <color theme="1"/>
        <rFont val="Calibri"/>
        <family val="2"/>
      </rPr>
      <t>Cittadini</t>
    </r>
    <r>
      <rPr>
        <sz val="11"/>
        <color theme="1"/>
        <rFont val="Calibri"/>
        <family val="2"/>
        <scheme val="minor"/>
      </rPr>
      <t>: CACER non è attivita commerciale allora non è utile, quindi non ci paghi tasse su incentivo e val (da confermare). RID invece si e ci paghi IRPEF</t>
    </r>
  </si>
  <si>
    <t>solo sul rid!</t>
  </si>
  <si>
    <r>
      <rPr>
        <b/>
        <sz val="11"/>
        <color theme="1"/>
        <rFont val="Calibri"/>
        <family val="2"/>
      </rPr>
      <t>limite della taglia</t>
    </r>
    <r>
      <rPr>
        <sz val="11"/>
        <color theme="1"/>
        <rFont val="Calibri"/>
        <family val="2"/>
        <scheme val="minor"/>
      </rPr>
      <t>: sotto i 200 kW (da confermare) non è attività commerciale e non ci paghi le tasse (incentivo, RID). Sopra si a prescindere</t>
    </r>
  </si>
  <si>
    <t>Misto - Social Fund PA</t>
  </si>
  <si>
    <t>Fondazione</t>
  </si>
  <si>
    <t>Cooperativa</t>
  </si>
  <si>
    <t xml:space="preserve">entry_fee </t>
  </si>
  <si>
    <t>Fotovoltaico, attenti alla soglia dei 20kW – Marco Dal Pra</t>
  </si>
  <si>
    <t>Misto - PA</t>
  </si>
  <si>
    <t>cacer_management_platform_fixed</t>
  </si>
  <si>
    <t>cacer_management_platform_variable</t>
  </si>
  <si>
    <t>CACER kickoff costs</t>
  </si>
  <si>
    <t>subscription_fee</t>
  </si>
  <si>
    <t>CACER oriented</t>
  </si>
  <si>
    <t>CACER_GSE_fees_per_configuration</t>
  </si>
  <si>
    <t>€/y/config</t>
  </si>
  <si>
    <t>all users at 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</si>
</sst>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\ _€_-;\-* #,##0\ _€_-;_-* &quot;-&quot;??\ _€_-;_-@_-"/>
    <numFmt numFmtId="167" formatCode="_-* #,##0\ &quot;€&quot;_-;\-* #,##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7" fillId="2" borderId="1" xfId="0" applyFont="1" applyFill="1" applyBorder="1"/>
    <xf numFmtId="9" fontId="7" fillId="2" borderId="1" xfId="0" applyNumberFormat="1" applyFont="1" applyFill="1" applyBorder="1"/>
    <xf numFmtId="0" fontId="2" fillId="0" borderId="1" xfId="0" applyFont="1" applyBorder="1"/>
    <xf numFmtId="165" fontId="7" fillId="2" borderId="1" xfId="1" applyNumberFormat="1" applyFont="1" applyFill="1" applyBorder="1"/>
    <xf numFmtId="10" fontId="7" fillId="2" borderId="1" xfId="0" applyNumberFormat="1" applyFont="1" applyFill="1" applyBorder="1"/>
    <xf numFmtId="9" fontId="7" fillId="2" borderId="1" xfId="2" applyFont="1" applyFill="1" applyBorder="1"/>
    <xf numFmtId="164" fontId="7" fillId="2" borderId="1" xfId="2" applyNumberFormat="1" applyFont="1" applyFill="1" applyBorder="1"/>
    <xf numFmtId="10" fontId="7" fillId="2" borderId="1" xfId="2" applyNumberFormat="1" applyFont="1" applyFill="1" applyBorder="1"/>
    <xf numFmtId="10" fontId="6" fillId="0" borderId="1" xfId="2" applyNumberFormat="1" applyFont="1" applyBorder="1"/>
    <xf numFmtId="0" fontId="9" fillId="0" borderId="0" xfId="3"/>
    <xf numFmtId="10" fontId="10" fillId="0" borderId="1" xfId="0" applyNumberFormat="1" applyFont="1" applyBorder="1"/>
    <xf numFmtId="0" fontId="3" fillId="0" borderId="0" xfId="0" applyFont="1"/>
    <xf numFmtId="9" fontId="10" fillId="0" borderId="1" xfId="0" applyNumberFormat="1" applyFont="1" applyBorder="1"/>
    <xf numFmtId="0" fontId="10" fillId="0" borderId="1" xfId="0" applyFont="1" applyBorder="1"/>
    <xf numFmtId="0" fontId="2" fillId="0" borderId="0" xfId="0" applyFont="1"/>
    <xf numFmtId="1" fontId="10" fillId="0" borderId="1" xfId="0" applyNumberFormat="1" applyFont="1" applyBorder="1"/>
    <xf numFmtId="165" fontId="6" fillId="0" borderId="1" xfId="1" applyNumberFormat="1" applyFont="1" applyFill="1" applyBorder="1"/>
    <xf numFmtId="10" fontId="10" fillId="0" borderId="0" xfId="0" applyNumberFormat="1" applyFont="1"/>
    <xf numFmtId="9" fontId="0" fillId="0" borderId="1" xfId="0" applyNumberFormat="1" applyBorder="1"/>
    <xf numFmtId="1" fontId="7" fillId="2" borderId="1" xfId="2" applyNumberFormat="1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1" fillId="0" borderId="1" xfId="0" applyFont="1" applyBorder="1"/>
    <xf numFmtId="0" fontId="2" fillId="2" borderId="1" xfId="0" applyFont="1" applyFill="1" applyBorder="1"/>
    <xf numFmtId="0" fontId="12" fillId="0" borderId="1" xfId="0" applyFont="1" applyBorder="1"/>
    <xf numFmtId="165" fontId="0" fillId="0" borderId="0" xfId="0" applyNumberFormat="1"/>
    <xf numFmtId="166" fontId="0" fillId="0" borderId="0" xfId="0" applyNumberFormat="1"/>
    <xf numFmtId="1" fontId="12" fillId="0" borderId="1" xfId="0" applyNumberFormat="1" applyFont="1" applyBorder="1"/>
    <xf numFmtId="167" fontId="10" fillId="0" borderId="1" xfId="4" applyNumberFormat="1" applyFont="1" applyFill="1" applyBorder="1"/>
    <xf numFmtId="165" fontId="2" fillId="2" borderId="1" xfId="1" applyNumberFormat="1" applyFont="1" applyFill="1" applyBorder="1"/>
    <xf numFmtId="0" fontId="14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otti Federico (RSE)" id="{B379B3D0-5740-47EC-B62C-B28E4DE9EC2C}" userId="S::FALEOTTI@rse-web.it::4cbc9131-cd3b-471f-8434-66c146bad74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4-10T12:19:55.54" personId="{B379B3D0-5740-47EC-B62C-B28E4DE9EC2C}" id="{A940CF68-18FF-4E44-BE20-0A8C1DD00293}">
    <text>Che criterio di assegnazione delle quote adottiamo?? Random? Per probabilità di ricchezza? BOOOOOOO</text>
  </threadedComment>
  <threadedComment ref="B4" dT="2024-06-25T07:48:07.51" personId="{B379B3D0-5740-47EC-B62C-B28E4DE9EC2C}" id="{52C1F271-6585-42E6-BAAA-AC103251822F}">
    <text>As of now, all members become shareholders but the titolare pod who is not a physical person in this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2" dT="2024-07-19T13:15:13.89" personId="{B379B3D0-5740-47EC-B62C-B28E4DE9EC2C}" id="{3EFFDF37-CBD0-48C5-B245-DE59330B72DA}">
    <text>If AID or AUC, this will be brought to 0, as they don't need a new legal entity</text>
  </threadedComment>
  <threadedComment ref="F22" dT="2024-09-26T08:13:37.28" personId="{B379B3D0-5740-47EC-B62C-B28E4DE9EC2C}" id="{9A93F708-5CDB-4C2F-8738-9D7AB172EC87}" parentId="{3EFFDF37-CBD0-48C5-B245-DE59330B72DA}">
    <text xml:space="preserve">This cost will be divided equally between the number of non-dummy users present in month 1 </text>
  </threadedComment>
  <threadedComment ref="D25" dT="2024-10-18T10:56:11.01" personId="{B379B3D0-5740-47EC-B62C-B28E4DE9EC2C}" id="{1763CF36-ACAB-418D-8EA2-38DE5FCB1F7D}">
    <text>Una tantum, only first time</text>
  </threadedComment>
  <threadedComment ref="A29" dT="2024-07-25T14:40:07.56" personId="{B379B3D0-5740-47EC-B62C-B28E4DE9EC2C}" id="{0A092F80-8E91-470B-B75C-65970A1E3E7A}">
    <text>Gound-mounted PV systems require additonal capex (civil works, ground clearing, mounting structure and concrete beams, longer contruction times, more machineries, fence and gate, lighting arrestor, new grounding, CCTV, etc) and O&amp;M (grass clearance, etc). Thus this factor is applied to pv capex and pv opex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4-10-18T11:10:23.46" personId="{B379B3D0-5740-47EC-B62C-B28E4DE9EC2C}" id="{0F3FBF3F-E3EA-47FD-89D9-4741DC6B34AB}">
    <text>Annual subscrition fee</text>
  </threadedComment>
  <threadedComment ref="E3" dT="2024-06-26T06:05:27.34" personId="{B379B3D0-5740-47EC-B62C-B28E4DE9EC2C}" id="{7ADD1ABA-59A8-4E49-9677-6F072DC567C9}">
    <text>Commercialista, segreteria, amministrazione</text>
  </threadedComment>
  <threadedComment ref="E3" dT="2024-07-10T09:15:20.07" personId="{B379B3D0-5740-47EC-B62C-B28E4DE9EC2C}" id="{4FCDBEB4-F6DD-49C7-9C79-EF38CD060816}" parentId="{7ADD1ABA-59A8-4E49-9677-6F072DC567C9}">
    <text>Nel caso AUC e AID, queste sono riportate a 0, i quanto il condominio sostiene già queste spese anche nello scenario BAU</text>
  </threadedComment>
  <threadedComment ref="E4" dT="2024-06-26T06:06:21.23" personId="{B379B3D0-5740-47EC-B62C-B28E4DE9EC2C}" id="{C2476796-B78B-4749-8CD5-6B5F509FA114}">
    <text>Piattaforma gestionale per flussi energetici, ripartizione, etc</text>
  </threadedComment>
  <threadedComment ref="E5" dT="2024-06-26T06:06:21.23" personId="{B379B3D0-5740-47EC-B62C-B28E4DE9EC2C}" id="{4B45B84C-B4BE-45D3-B1F1-976BFC7995CC}">
    <text>Piattaforma gestionale per flussi energetici, ripartizione, etc</text>
  </threadedComment>
  <threadedComment ref="A9" dT="2024-07-25T14:40:07.56" personId="{B379B3D0-5740-47EC-B62C-B28E4DE9EC2C}" id="{D5BD0374-AC2B-4586-BEE4-72147B1F019C}">
    <text>Gound-mounted PV systems require additonal O&amp;M (grass clearance, etc). Thus this factor is applied pv opex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7-17T10:25:02.78" personId="{B379B3D0-5740-47EC-B62C-B28E4DE9EC2C}" id="{54303CE2-996E-422B-B8FA-F0E1446568B5}">
    <text>Non producers, non industrial, non commercial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4-06-27T12:11:44.21" personId="{B379B3D0-5740-47EC-B62C-B28E4DE9EC2C}" id="{E0CED33B-6180-40A1-A0D4-A13E5FCF1806}">
    <text>Only to the POD owners prosumer, divided equally</text>
  </threadedComment>
  <threadedComment ref="C1" dT="2024-06-27T12:12:06.43" personId="{B379B3D0-5740-47EC-B62C-B28E4DE9EC2C}" id="{4730F5EA-831E-46C4-B85A-7423BD8DE24F}">
    <text>To all the non-prosumer CACER members, divided equally</text>
  </threadedComment>
  <threadedComment ref="D1" dT="2024-06-27T12:12:42.28" personId="{B379B3D0-5740-47EC-B62C-B28E4DE9EC2C}" id="{0FCD6915-6466-44E3-AE12-346154D7E608}">
    <text>To all the CACER members (fixed, equally shared per head)</text>
  </threadedComment>
  <threadedComment ref="E1" dT="2024-06-27T12:13:40.38" personId="{B379B3D0-5740-47EC-B62C-B28E4DE9EC2C}" id="{9CE254F0-4C8D-45F5-A8A1-A3E30336E730}">
    <text>To all the CACER members (varibale, based on overall energy withdrawal, not necessarily on the production period)</text>
  </threadedComment>
  <threadedComment ref="A7" dT="2024-07-18T10:12:56.81" personId="{B379B3D0-5740-47EC-B62C-B28E4DE9EC2C}" id="{586C2168-CFAF-443E-A19E-3CB0312BCACB}">
    <text>In AUC we don't have any non-dummy Prosumer, so "Prosumers" shall be 0%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codalpra.it/2021/02/fotovoltaico-attenti-alla-soglia-dei-20kw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hyperlink" Target="https://www.euro-area-statistics.org/digital-publication/statistics-insights-inflation/bloc-1c.html?lang=en" TargetMode="External"/><Relationship Id="rId1" Type="http://schemas.openxmlformats.org/officeDocument/2006/relationships/hyperlink" Target="https://www.ansa.it/english/news/business/2024/01/05/in-2023-inflation-in-italy-at-5.7-istat_e3ebf76d-9df9-45b5-9bc3-f3fd56c4efec.html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D2E0-2B8F-4BD1-B384-894617644010}">
  <sheetPr codeName="Sheet1">
    <tabColor theme="0"/>
  </sheetPr>
  <dimension ref="A1:B7"/>
  <sheetViews>
    <sheetView showGridLines="0" zoomScale="145" zoomScaleNormal="145" workbookViewId="0">
      <selection activeCell="B7" sqref="B7"/>
    </sheetView>
  </sheetViews>
  <sheetFormatPr defaultRowHeight="14.4" x14ac:dyDescent="0.3"/>
  <cols>
    <col min="1" max="1" width="29.6640625" customWidth="1"/>
    <col min="2" max="2" width="31.109375" customWidth="1"/>
  </cols>
  <sheetData>
    <row r="1" spans="1:2" x14ac:dyDescent="0.3">
      <c r="A1" s="2" t="s">
        <v>1</v>
      </c>
      <c r="B1" s="2" t="s">
        <v>9</v>
      </c>
    </row>
    <row r="2" spans="1:2" x14ac:dyDescent="0.3">
      <c r="A2" s="3" t="s">
        <v>6</v>
      </c>
      <c r="B2" s="27" t="s">
        <v>7</v>
      </c>
    </row>
    <row r="3" spans="1:2" x14ac:dyDescent="0.3">
      <c r="A3" s="3" t="s">
        <v>5</v>
      </c>
      <c r="B3" s="4" t="s">
        <v>15</v>
      </c>
    </row>
    <row r="4" spans="1:2" x14ac:dyDescent="0.3">
      <c r="A4" s="35" t="s">
        <v>143</v>
      </c>
      <c r="B4" s="4" t="s">
        <v>148</v>
      </c>
    </row>
    <row r="5" spans="1:2" x14ac:dyDescent="0.3">
      <c r="A5" s="3" t="s">
        <v>111</v>
      </c>
      <c r="B5" s="4" t="s">
        <v>98</v>
      </c>
    </row>
    <row r="6" spans="1:2" x14ac:dyDescent="0.3">
      <c r="A6" s="3" t="s">
        <v>112</v>
      </c>
      <c r="B6" s="4" t="s">
        <v>98</v>
      </c>
    </row>
    <row r="7" spans="1:2" x14ac:dyDescent="0.3">
      <c r="A7" s="3" t="s">
        <v>119</v>
      </c>
      <c r="B7" s="4" t="s">
        <v>105</v>
      </c>
    </row>
  </sheetData>
  <dataValidations count="1">
    <dataValidation type="list" allowBlank="1" showInputMessage="1" showErrorMessage="1" sqref="B4" xr:uid="{6C98AED1-0897-4A08-8FDF-FE245C62F931}">
      <formula1>"CACER,all users at month 1"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AF03E5-C19B-4B6F-934A-755F3DB2C4D9}">
          <x14:formula1>
            <xm:f>Repartition!$A$2:$A$14</xm:f>
          </x14:formula1>
          <xm:sqref>B5:B6</xm:sqref>
        </x14:dataValidation>
        <x14:dataValidation type="list" allowBlank="1" showInputMessage="1" showErrorMessage="1" xr:uid="{4C929028-3323-4996-9C89-B96EEE39EDE0}">
          <x14:formula1>
            <xm:f>CAPEX!$A$23:$A$28</xm:f>
          </x14:formula1>
          <xm:sqref>B3</xm:sqref>
        </x14:dataValidation>
        <x14:dataValidation type="list" allowBlank="1" showInputMessage="1" showErrorMessage="1" xr:uid="{028C2D18-F0A9-4770-8F92-05FB94F10B30}">
          <x14:formula1>
            <xm:f>Surplus!$A$2:$A$8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F989-1516-40B1-A981-BBFBA88B901D}">
  <sheetPr codeName="Sheet2">
    <tabColor rgb="FFC00000"/>
  </sheetPr>
  <dimension ref="A1:G7"/>
  <sheetViews>
    <sheetView zoomScale="160" zoomScaleNormal="160" workbookViewId="0">
      <selection activeCell="B9" sqref="B9"/>
    </sheetView>
  </sheetViews>
  <sheetFormatPr defaultRowHeight="14.4" x14ac:dyDescent="0.3"/>
  <cols>
    <col min="1" max="1" width="32.109375" bestFit="1" customWidth="1"/>
    <col min="2" max="2" width="22.5546875" bestFit="1" customWidth="1"/>
    <col min="3" max="3" width="11.88671875" bestFit="1" customWidth="1"/>
    <col min="4" max="4" width="15.33203125" bestFit="1" customWidth="1"/>
    <col min="5" max="5" width="6.5546875" bestFit="1" customWidth="1"/>
    <col min="6" max="6" width="9.33203125" bestFit="1" customWidth="1"/>
    <col min="7" max="7" width="2.44140625" customWidth="1"/>
    <col min="8" max="8" width="28.109375" bestFit="1" customWidth="1"/>
    <col min="11" max="11" width="11.33203125" bestFit="1" customWidth="1"/>
  </cols>
  <sheetData>
    <row r="1" spans="1:7" x14ac:dyDescent="0.3">
      <c r="A1" s="2" t="s">
        <v>68</v>
      </c>
      <c r="B1" s="2" t="s">
        <v>70</v>
      </c>
      <c r="C1" s="25" t="s">
        <v>55</v>
      </c>
      <c r="D1" s="25" t="s">
        <v>89</v>
      </c>
      <c r="E1" s="25" t="s">
        <v>62</v>
      </c>
      <c r="F1" s="24" t="s">
        <v>87</v>
      </c>
      <c r="G1" s="15"/>
    </row>
    <row r="2" spans="1:7" x14ac:dyDescent="0.3">
      <c r="A2" s="3" t="s">
        <v>94</v>
      </c>
      <c r="B2" s="3" t="s">
        <v>55</v>
      </c>
      <c r="C2" s="9">
        <v>1</v>
      </c>
      <c r="D2" s="9"/>
      <c r="E2" s="9"/>
      <c r="F2" s="23">
        <v>0</v>
      </c>
    </row>
    <row r="3" spans="1:7" x14ac:dyDescent="0.3">
      <c r="A3" s="3" t="s">
        <v>59</v>
      </c>
      <c r="B3" s="3" t="s">
        <v>60</v>
      </c>
      <c r="C3" s="9">
        <v>1</v>
      </c>
      <c r="D3" s="9"/>
      <c r="E3" s="9"/>
      <c r="F3" s="23">
        <v>1</v>
      </c>
    </row>
    <row r="4" spans="1:7" x14ac:dyDescent="0.3">
      <c r="A4" s="17" t="s">
        <v>91</v>
      </c>
      <c r="B4" s="3" t="s">
        <v>63</v>
      </c>
      <c r="C4" s="9"/>
      <c r="D4" s="9">
        <v>1</v>
      </c>
      <c r="E4" s="9"/>
      <c r="F4" s="23">
        <v>0</v>
      </c>
    </row>
    <row r="5" spans="1:7" x14ac:dyDescent="0.3">
      <c r="A5" s="17" t="s">
        <v>95</v>
      </c>
      <c r="B5" s="3" t="s">
        <v>62</v>
      </c>
      <c r="C5" s="9"/>
      <c r="D5" s="9"/>
      <c r="E5" s="9">
        <v>1</v>
      </c>
      <c r="F5" s="23">
        <v>0</v>
      </c>
    </row>
    <row r="6" spans="1:7" x14ac:dyDescent="0.3">
      <c r="A6" s="6" t="s">
        <v>92</v>
      </c>
      <c r="B6" s="3" t="s">
        <v>93</v>
      </c>
      <c r="C6" s="9"/>
      <c r="D6" s="9"/>
      <c r="E6" s="9">
        <v>1</v>
      </c>
      <c r="F6" s="23">
        <v>0</v>
      </c>
    </row>
    <row r="7" spans="1:7" x14ac:dyDescent="0.3">
      <c r="A7" s="3" t="s">
        <v>61</v>
      </c>
      <c r="B7" s="3" t="s">
        <v>69</v>
      </c>
      <c r="C7" s="9"/>
      <c r="D7" s="9"/>
      <c r="E7" s="9">
        <v>1</v>
      </c>
      <c r="F7" s="23">
        <v>1</v>
      </c>
    </row>
  </sheetData>
  <dataValidations count="1">
    <dataValidation type="list" allowBlank="1" showInputMessage="1" showErrorMessage="1" sqref="F2:F7" xr:uid="{53BE261D-87C4-44AA-890C-C3AF0FD9E28C}">
      <formula1>"1,0"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D01ACC-7074-44B0-BDA6-BF46FA3C2578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2"/>
              <x14:cfIcon iconSet="3TrafficLights1" iconId="2"/>
            </x14:iconSet>
          </x14:cfRule>
          <xm:sqref>F2:F7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C994-E82B-4313-94C6-D7E016B617BA}">
  <sheetPr codeName="Sheet3">
    <tabColor rgb="FFFF0000"/>
  </sheetPr>
  <dimension ref="A1:Q35"/>
  <sheetViews>
    <sheetView showGridLines="0" zoomScale="115" zoomScaleNormal="100" workbookViewId="0">
      <selection activeCell="B25" sqref="B25"/>
    </sheetView>
  </sheetViews>
  <sheetFormatPr defaultRowHeight="14.4" x14ac:dyDescent="0.3"/>
  <cols>
    <col min="1" max="1" width="28.109375" customWidth="1"/>
    <col min="2" max="2" width="12.33203125" bestFit="1" customWidth="1"/>
    <col min="3" max="3" width="11.5546875" customWidth="1"/>
    <col min="4" max="4" width="10.6640625" bestFit="1" customWidth="1"/>
    <col min="5" max="5" width="9.33203125" customWidth="1"/>
    <col min="6" max="6" width="11.6640625" customWidth="1"/>
    <col min="7" max="8" width="10.33203125" customWidth="1"/>
    <col min="9" max="9" width="4.88671875" customWidth="1"/>
    <col min="10" max="10" width="25.109375" customWidth="1"/>
    <col min="11" max="11" width="10.6640625" bestFit="1" customWidth="1"/>
    <col min="12" max="12" width="10.88671875" bestFit="1" customWidth="1"/>
    <col min="13" max="13" width="11.6640625" bestFit="1" customWidth="1"/>
    <col min="14" max="14" width="8.6640625" bestFit="1" customWidth="1"/>
    <col min="15" max="15" width="9.6640625" bestFit="1" customWidth="1"/>
  </cols>
  <sheetData>
    <row r="1" spans="1:17" x14ac:dyDescent="0.3">
      <c r="A1" s="2" t="s">
        <v>8</v>
      </c>
      <c r="B1" s="2" t="s">
        <v>2</v>
      </c>
      <c r="C1" s="2" t="s">
        <v>13</v>
      </c>
      <c r="D1" s="2" t="s">
        <v>71</v>
      </c>
      <c r="E1" s="2" t="s">
        <v>12</v>
      </c>
      <c r="F1" s="2" t="s">
        <v>73</v>
      </c>
      <c r="G1" s="2" t="s">
        <v>64</v>
      </c>
      <c r="H1" s="15"/>
      <c r="J1" s="2" t="s">
        <v>45</v>
      </c>
      <c r="K1" s="2" t="s">
        <v>2</v>
      </c>
      <c r="L1" s="2" t="s">
        <v>31</v>
      </c>
      <c r="M1" s="2" t="s">
        <v>30</v>
      </c>
      <c r="N1" s="2" t="s">
        <v>114</v>
      </c>
      <c r="O1" s="2" t="s">
        <v>32</v>
      </c>
      <c r="P1" s="2" t="s">
        <v>53</v>
      </c>
      <c r="Q1" s="2" t="s">
        <v>62</v>
      </c>
    </row>
    <row r="2" spans="1:17" x14ac:dyDescent="0.3">
      <c r="A2" s="3" t="s">
        <v>79</v>
      </c>
      <c r="B2" s="3" t="s">
        <v>46</v>
      </c>
      <c r="C2" s="7">
        <v>1100</v>
      </c>
      <c r="D2" s="7">
        <v>56</v>
      </c>
      <c r="E2" s="7">
        <v>600</v>
      </c>
      <c r="F2" s="7">
        <v>90000</v>
      </c>
      <c r="G2" s="7">
        <v>5000</v>
      </c>
      <c r="H2" s="15"/>
      <c r="J2" s="3" t="s">
        <v>51</v>
      </c>
      <c r="K2" s="3" t="s">
        <v>46</v>
      </c>
      <c r="L2" s="8">
        <v>3.7499999999999999E-2</v>
      </c>
      <c r="M2" s="8">
        <v>0.05</v>
      </c>
      <c r="N2" s="8">
        <v>3.7499999999999999E-2</v>
      </c>
      <c r="O2" s="8">
        <v>0.08</v>
      </c>
      <c r="P2" s="8">
        <v>0.08</v>
      </c>
      <c r="Q2" s="8">
        <v>3.7499999999999999E-2</v>
      </c>
    </row>
    <row r="3" spans="1:17" x14ac:dyDescent="0.3">
      <c r="A3" s="3" t="s">
        <v>3</v>
      </c>
      <c r="B3" s="3" t="s">
        <v>4</v>
      </c>
      <c r="C3" s="4">
        <v>30</v>
      </c>
      <c r="D3" s="4">
        <v>10</v>
      </c>
      <c r="E3" s="4">
        <v>10</v>
      </c>
      <c r="F3" s="4">
        <f>C3</f>
        <v>30</v>
      </c>
      <c r="G3" s="4">
        <f>F3</f>
        <v>30</v>
      </c>
      <c r="H3" s="15"/>
      <c r="J3" s="6" t="s">
        <v>56</v>
      </c>
      <c r="K3" s="3" t="s">
        <v>46</v>
      </c>
      <c r="L3" s="8">
        <v>0.02</v>
      </c>
      <c r="M3" s="14" t="s">
        <v>57</v>
      </c>
      <c r="N3" s="14" t="s">
        <v>57</v>
      </c>
      <c r="O3" s="14" t="s">
        <v>57</v>
      </c>
      <c r="P3" s="14" t="s">
        <v>57</v>
      </c>
      <c r="Q3" s="8">
        <v>0.02</v>
      </c>
    </row>
    <row r="4" spans="1:17" x14ac:dyDescent="0.3">
      <c r="A4" s="18" t="s">
        <v>74</v>
      </c>
      <c r="B4" s="3" t="s">
        <v>4</v>
      </c>
      <c r="C4" s="4">
        <v>11</v>
      </c>
      <c r="D4" s="4">
        <v>10</v>
      </c>
      <c r="E4" s="4">
        <v>9</v>
      </c>
      <c r="F4" s="4">
        <f>F3</f>
        <v>30</v>
      </c>
      <c r="G4" s="4">
        <f>G3</f>
        <v>30</v>
      </c>
      <c r="H4" s="15"/>
      <c r="J4" s="6" t="s">
        <v>58</v>
      </c>
      <c r="K4" s="3" t="s">
        <v>44</v>
      </c>
      <c r="L4" s="4">
        <v>3</v>
      </c>
      <c r="M4" s="14" t="s">
        <v>57</v>
      </c>
      <c r="N4" s="14" t="s">
        <v>57</v>
      </c>
      <c r="O4" s="14" t="s">
        <v>57</v>
      </c>
      <c r="P4" s="14" t="s">
        <v>57</v>
      </c>
      <c r="Q4" s="4">
        <v>3</v>
      </c>
    </row>
    <row r="5" spans="1:17" x14ac:dyDescent="0.3">
      <c r="A5" s="3" t="s">
        <v>78</v>
      </c>
      <c r="B5" s="3" t="s">
        <v>22</v>
      </c>
      <c r="C5" s="14" t="s">
        <v>57</v>
      </c>
      <c r="D5" s="4" t="b">
        <v>0</v>
      </c>
      <c r="E5" s="4" t="b">
        <v>1</v>
      </c>
      <c r="F5" s="14" t="s">
        <v>57</v>
      </c>
      <c r="G5" s="14" t="s">
        <v>57</v>
      </c>
      <c r="H5" s="15"/>
      <c r="M5" s="21"/>
    </row>
    <row r="6" spans="1:17" x14ac:dyDescent="0.3">
      <c r="A6" s="3" t="s">
        <v>77</v>
      </c>
      <c r="B6" s="3" t="str">
        <f>B2</f>
        <v>-</v>
      </c>
      <c r="C6" s="14" t="s">
        <v>57</v>
      </c>
      <c r="D6" s="7">
        <f>80%*D2</f>
        <v>44.800000000000004</v>
      </c>
      <c r="E6" s="7">
        <f>70%*E2</f>
        <v>420</v>
      </c>
      <c r="F6" s="14" t="s">
        <v>57</v>
      </c>
      <c r="G6" s="14" t="s">
        <v>57</v>
      </c>
      <c r="H6" s="15"/>
      <c r="M6" s="21"/>
    </row>
    <row r="7" spans="1:17" x14ac:dyDescent="0.3">
      <c r="C7" s="29"/>
      <c r="H7" s="15"/>
    </row>
    <row r="8" spans="1:17" x14ac:dyDescent="0.3">
      <c r="A8" t="s">
        <v>67</v>
      </c>
      <c r="G8" s="15"/>
      <c r="H8" s="15"/>
    </row>
    <row r="9" spans="1:17" x14ac:dyDescent="0.3">
      <c r="A9" s="2" t="s">
        <v>65</v>
      </c>
      <c r="B9" s="2" t="s">
        <v>66</v>
      </c>
      <c r="C9" s="2" t="s">
        <v>13</v>
      </c>
      <c r="D9" s="2" t="s">
        <v>71</v>
      </c>
      <c r="E9" s="2" t="s">
        <v>12</v>
      </c>
      <c r="F9" s="2" t="s">
        <v>73</v>
      </c>
      <c r="G9" s="2" t="s">
        <v>64</v>
      </c>
      <c r="H9" s="15"/>
      <c r="J9" s="2" t="s">
        <v>80</v>
      </c>
      <c r="K9" s="2" t="s">
        <v>2</v>
      </c>
      <c r="L9" s="2" t="s">
        <v>9</v>
      </c>
    </row>
    <row r="10" spans="1:17" x14ac:dyDescent="0.3">
      <c r="A10" s="3">
        <v>0</v>
      </c>
      <c r="B10" s="4">
        <v>5</v>
      </c>
      <c r="C10" s="5">
        <v>1.35</v>
      </c>
      <c r="D10" s="5">
        <v>1.2</v>
      </c>
      <c r="E10" s="5">
        <v>1.2</v>
      </c>
      <c r="F10" s="17">
        <v>0</v>
      </c>
      <c r="G10" s="5">
        <v>1</v>
      </c>
      <c r="J10" s="3" t="s">
        <v>50</v>
      </c>
      <c r="K10" s="3" t="s">
        <v>46</v>
      </c>
      <c r="L10" s="8">
        <v>0.08</v>
      </c>
    </row>
    <row r="11" spans="1:17" x14ac:dyDescent="0.3">
      <c r="A11" s="3">
        <f t="shared" ref="A11:A20" si="0">B10</f>
        <v>5</v>
      </c>
      <c r="B11" s="4">
        <v>20</v>
      </c>
      <c r="C11" s="5">
        <v>1.35</v>
      </c>
      <c r="D11" s="5">
        <v>1.1499999999999999</v>
      </c>
      <c r="E11" s="5">
        <v>1.1499999999999999</v>
      </c>
      <c r="F11" s="17">
        <v>0</v>
      </c>
      <c r="G11" s="5">
        <v>1</v>
      </c>
      <c r="J11" s="3" t="s">
        <v>52</v>
      </c>
      <c r="K11" s="3" t="s">
        <v>44</v>
      </c>
      <c r="L11" s="4">
        <v>6</v>
      </c>
    </row>
    <row r="12" spans="1:17" x14ac:dyDescent="0.3">
      <c r="A12" s="3">
        <f t="shared" si="0"/>
        <v>20</v>
      </c>
      <c r="B12" s="4">
        <v>50</v>
      </c>
      <c r="C12" s="5">
        <v>1.25</v>
      </c>
      <c r="D12" s="5">
        <v>1.1000000000000001</v>
      </c>
      <c r="E12" s="5">
        <v>1.1000000000000001</v>
      </c>
      <c r="F12" s="17">
        <v>0</v>
      </c>
      <c r="G12" s="5">
        <v>1</v>
      </c>
    </row>
    <row r="13" spans="1:17" x14ac:dyDescent="0.3">
      <c r="A13" s="3">
        <f t="shared" si="0"/>
        <v>50</v>
      </c>
      <c r="B13" s="4">
        <v>75</v>
      </c>
      <c r="C13" s="5">
        <v>1.1499999999999999</v>
      </c>
      <c r="D13" s="5">
        <v>1.1000000000000001</v>
      </c>
      <c r="E13" s="5">
        <v>1.1000000000000001</v>
      </c>
      <c r="F13" s="17">
        <v>0</v>
      </c>
      <c r="G13" s="5">
        <v>1</v>
      </c>
      <c r="J13" s="2" t="s">
        <v>130</v>
      </c>
      <c r="K13" s="2" t="s">
        <v>128</v>
      </c>
      <c r="L13" s="2" t="s">
        <v>129</v>
      </c>
    </row>
    <row r="14" spans="1:17" x14ac:dyDescent="0.3">
      <c r="A14" s="3">
        <f t="shared" si="0"/>
        <v>75</v>
      </c>
      <c r="B14" s="4">
        <v>100</v>
      </c>
      <c r="C14" s="5">
        <v>1.05</v>
      </c>
      <c r="D14" s="5">
        <v>1.1000000000000001</v>
      </c>
      <c r="E14" s="5">
        <v>1.1000000000000001</v>
      </c>
      <c r="F14" s="17">
        <v>0</v>
      </c>
      <c r="G14" s="5">
        <v>1</v>
      </c>
      <c r="J14" s="28">
        <v>5</v>
      </c>
      <c r="K14" s="32">
        <f t="shared" ref="K14:K24" si="1">C10*$C$2+D10*$D$2</f>
        <v>1552.2</v>
      </c>
      <c r="L14" s="32">
        <f t="shared" ref="L14:L24" si="2">K14*capex_ground_factor</f>
        <v>1785.03</v>
      </c>
    </row>
    <row r="15" spans="1:17" x14ac:dyDescent="0.3">
      <c r="A15" s="3">
        <f>B14</f>
        <v>100</v>
      </c>
      <c r="B15" s="4">
        <v>200</v>
      </c>
      <c r="C15" s="16">
        <v>1</v>
      </c>
      <c r="D15" s="16">
        <v>1</v>
      </c>
      <c r="E15" s="16">
        <v>1</v>
      </c>
      <c r="F15" s="17">
        <v>0</v>
      </c>
      <c r="G15" s="16">
        <v>1</v>
      </c>
      <c r="J15" s="28">
        <v>20</v>
      </c>
      <c r="K15" s="32">
        <f t="shared" si="1"/>
        <v>1549.4</v>
      </c>
      <c r="L15" s="32">
        <f t="shared" si="2"/>
        <v>1781.81</v>
      </c>
    </row>
    <row r="16" spans="1:17" x14ac:dyDescent="0.3">
      <c r="A16" s="3">
        <f t="shared" si="0"/>
        <v>200</v>
      </c>
      <c r="B16" s="4">
        <v>350</v>
      </c>
      <c r="C16" s="5">
        <v>1</v>
      </c>
      <c r="D16" s="5">
        <v>0.9</v>
      </c>
      <c r="E16" s="5">
        <v>0.9</v>
      </c>
      <c r="F16" s="5">
        <v>0.95</v>
      </c>
      <c r="G16" s="5">
        <v>1</v>
      </c>
      <c r="J16" s="28">
        <v>50</v>
      </c>
      <c r="K16" s="32">
        <f t="shared" si="1"/>
        <v>1436.6</v>
      </c>
      <c r="L16" s="32">
        <f t="shared" si="2"/>
        <v>1652.0899999999997</v>
      </c>
    </row>
    <row r="17" spans="1:12" x14ac:dyDescent="0.3">
      <c r="A17" s="3">
        <f t="shared" si="0"/>
        <v>350</v>
      </c>
      <c r="B17" s="4">
        <v>500</v>
      </c>
      <c r="C17" s="5">
        <v>1</v>
      </c>
      <c r="D17" s="5">
        <v>0.8</v>
      </c>
      <c r="E17" s="5">
        <v>0.9</v>
      </c>
      <c r="F17" s="5">
        <v>0.95</v>
      </c>
      <c r="G17" s="5">
        <v>1</v>
      </c>
      <c r="J17" s="28">
        <v>75</v>
      </c>
      <c r="K17" s="32">
        <f t="shared" si="1"/>
        <v>1326.6</v>
      </c>
      <c r="L17" s="32">
        <f t="shared" si="2"/>
        <v>1525.5899999999997</v>
      </c>
    </row>
    <row r="18" spans="1:12" x14ac:dyDescent="0.3">
      <c r="A18" s="3">
        <f t="shared" si="0"/>
        <v>500</v>
      </c>
      <c r="B18" s="4">
        <v>700</v>
      </c>
      <c r="C18" s="5">
        <v>1</v>
      </c>
      <c r="D18" s="5">
        <v>0.8</v>
      </c>
      <c r="E18" s="5">
        <v>0.8</v>
      </c>
      <c r="F18" s="5">
        <v>1</v>
      </c>
      <c r="G18" s="5">
        <v>1</v>
      </c>
      <c r="J18" s="28">
        <v>100</v>
      </c>
      <c r="K18" s="32">
        <f t="shared" si="1"/>
        <v>1216.5999999999999</v>
      </c>
      <c r="L18" s="32">
        <f t="shared" si="2"/>
        <v>1399.0899999999997</v>
      </c>
    </row>
    <row r="19" spans="1:12" x14ac:dyDescent="0.3">
      <c r="A19" s="3">
        <f t="shared" si="0"/>
        <v>700</v>
      </c>
      <c r="B19" s="4">
        <v>800</v>
      </c>
      <c r="C19" s="5">
        <v>0.95</v>
      </c>
      <c r="D19" s="5">
        <v>0.8</v>
      </c>
      <c r="E19" s="5">
        <v>0.7</v>
      </c>
      <c r="F19" s="5">
        <v>1</v>
      </c>
      <c r="G19" s="5">
        <v>1</v>
      </c>
      <c r="J19" s="28">
        <v>200</v>
      </c>
      <c r="K19" s="32">
        <f t="shared" si="1"/>
        <v>1156</v>
      </c>
      <c r="L19" s="32">
        <f t="shared" si="2"/>
        <v>1329.3999999999999</v>
      </c>
    </row>
    <row r="20" spans="1:12" x14ac:dyDescent="0.3">
      <c r="A20" s="3">
        <f t="shared" si="0"/>
        <v>800</v>
      </c>
      <c r="B20" s="19">
        <v>1000.001</v>
      </c>
      <c r="C20" s="5">
        <v>0.93</v>
      </c>
      <c r="D20" s="5">
        <v>0.7</v>
      </c>
      <c r="E20" s="5">
        <v>0.7</v>
      </c>
      <c r="F20" s="5">
        <v>1</v>
      </c>
      <c r="G20" s="5">
        <v>1</v>
      </c>
      <c r="J20" s="28">
        <v>350</v>
      </c>
      <c r="K20" s="32">
        <f>C16*$C$2+D16*$D$2</f>
        <v>1150.4000000000001</v>
      </c>
      <c r="L20" s="32">
        <f t="shared" si="2"/>
        <v>1322.96</v>
      </c>
    </row>
    <row r="21" spans="1:12" x14ac:dyDescent="0.3">
      <c r="C21" s="30"/>
      <c r="H21" s="15"/>
      <c r="J21" s="28">
        <v>500</v>
      </c>
      <c r="K21" s="32">
        <f t="shared" si="1"/>
        <v>1144.8</v>
      </c>
      <c r="L21" s="32">
        <f t="shared" si="2"/>
        <v>1316.5199999999998</v>
      </c>
    </row>
    <row r="22" spans="1:12" x14ac:dyDescent="0.3">
      <c r="A22" s="2" t="s">
        <v>123</v>
      </c>
      <c r="B22" s="2" t="s">
        <v>72</v>
      </c>
      <c r="D22" s="36" t="s">
        <v>75</v>
      </c>
      <c r="E22" s="36"/>
      <c r="F22" s="20">
        <f>INDEX(B23:B28,MATCH(Scenario!B3,CAPEX!A23:A28,0))</f>
        <v>1000</v>
      </c>
      <c r="H22" s="15"/>
      <c r="J22" s="28">
        <v>700</v>
      </c>
      <c r="K22" s="32">
        <f t="shared" si="1"/>
        <v>1144.8</v>
      </c>
      <c r="L22" s="32">
        <f t="shared" si="2"/>
        <v>1316.5199999999998</v>
      </c>
    </row>
    <row r="23" spans="1:12" x14ac:dyDescent="0.3">
      <c r="A23" s="3" t="s">
        <v>14</v>
      </c>
      <c r="B23" s="7">
        <v>18000</v>
      </c>
      <c r="D23" s="36" t="s">
        <v>76</v>
      </c>
      <c r="E23" s="36"/>
      <c r="F23" s="5">
        <v>0</v>
      </c>
      <c r="H23" s="15"/>
      <c r="J23" s="28">
        <v>800</v>
      </c>
      <c r="K23" s="32">
        <f t="shared" si="1"/>
        <v>1089.8</v>
      </c>
      <c r="L23" s="32">
        <f t="shared" si="2"/>
        <v>1253.2699999999998</v>
      </c>
    </row>
    <row r="24" spans="1:12" x14ac:dyDescent="0.3">
      <c r="A24" s="3" t="s">
        <v>15</v>
      </c>
      <c r="B24" s="7">
        <v>1000</v>
      </c>
      <c r="G24">
        <f>350*950</f>
        <v>332500</v>
      </c>
      <c r="H24" s="15"/>
      <c r="J24" s="31">
        <v>1000.001</v>
      </c>
      <c r="K24" s="32">
        <f t="shared" si="1"/>
        <v>1062.2</v>
      </c>
      <c r="L24" s="32">
        <f t="shared" si="2"/>
        <v>1221.53</v>
      </c>
    </row>
    <row r="25" spans="1:12" x14ac:dyDescent="0.3">
      <c r="A25" s="3" t="s">
        <v>16</v>
      </c>
      <c r="B25" s="33">
        <v>25000</v>
      </c>
      <c r="D25" s="37" t="s">
        <v>138</v>
      </c>
      <c r="E25" s="37"/>
      <c r="F25" s="34">
        <v>0</v>
      </c>
      <c r="G25" s="18"/>
      <c r="H25" s="18"/>
    </row>
    <row r="26" spans="1:12" x14ac:dyDescent="0.3">
      <c r="A26" s="3" t="s">
        <v>136</v>
      </c>
      <c r="B26" s="33">
        <v>40000</v>
      </c>
    </row>
    <row r="27" spans="1:12" x14ac:dyDescent="0.3">
      <c r="A27" s="3" t="s">
        <v>137</v>
      </c>
      <c r="B27" s="33">
        <v>20000</v>
      </c>
    </row>
    <row r="29" spans="1:12" x14ac:dyDescent="0.3">
      <c r="A29" s="36" t="s">
        <v>125</v>
      </c>
      <c r="B29" s="36"/>
      <c r="C29" s="5">
        <v>1.1499999999999999</v>
      </c>
      <c r="D29" t="s">
        <v>126</v>
      </c>
    </row>
    <row r="30" spans="1:12" x14ac:dyDescent="0.3">
      <c r="A30" t="s">
        <v>0</v>
      </c>
    </row>
    <row r="31" spans="1:12" x14ac:dyDescent="0.3">
      <c r="A31" t="s">
        <v>0</v>
      </c>
    </row>
    <row r="32" spans="1:12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</sheetData>
  <mergeCells count="4">
    <mergeCell ref="D22:E22"/>
    <mergeCell ref="D23:E23"/>
    <mergeCell ref="A29:B29"/>
    <mergeCell ref="D25:E25"/>
  </mergeCells>
  <dataValidations disablePrompts="1" count="1">
    <dataValidation type="whole" allowBlank="1" showInputMessage="1" showErrorMessage="1" errorTitle="ASSUMPTION CONFLICT" error="The MV cabinet is assumed not required for installed capacity of PV + Wind of less then 100 kWp" sqref="F10:F15" xr:uid="{BED6F1B0-C669-4909-83E8-7E919F7D17E1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A091-BEE5-44F1-996B-96B706B46A6E}">
  <sheetPr codeName="Sheet4">
    <tabColor rgb="FFFFC000"/>
  </sheetPr>
  <dimension ref="A1:K9"/>
  <sheetViews>
    <sheetView showGridLines="0" zoomScale="130" zoomScaleNormal="130" workbookViewId="0">
      <selection activeCell="G3" sqref="G3"/>
    </sheetView>
  </sheetViews>
  <sheetFormatPr defaultRowHeight="14.4" x14ac:dyDescent="0.3"/>
  <cols>
    <col min="1" max="1" width="27.33203125" bestFit="1" customWidth="1"/>
    <col min="2" max="2" width="11.5546875" bestFit="1" customWidth="1"/>
    <col min="4" max="4" width="3.6640625" customWidth="1"/>
    <col min="5" max="5" width="34.33203125" bestFit="1" customWidth="1"/>
    <col min="6" max="6" width="10" customWidth="1"/>
    <col min="8" max="8" width="5.88671875" customWidth="1"/>
    <col min="9" max="9" width="21.6640625" bestFit="1" customWidth="1"/>
  </cols>
  <sheetData>
    <row r="1" spans="1:11" x14ac:dyDescent="0.3">
      <c r="A1" s="2" t="s">
        <v>81</v>
      </c>
      <c r="B1" s="2" t="s">
        <v>2</v>
      </c>
      <c r="C1" s="2" t="s">
        <v>9</v>
      </c>
      <c r="E1" s="2" t="s">
        <v>82</v>
      </c>
      <c r="F1" s="2" t="s">
        <v>2</v>
      </c>
      <c r="G1" s="2" t="s">
        <v>9</v>
      </c>
      <c r="I1" s="2" t="s">
        <v>83</v>
      </c>
      <c r="J1" s="2" t="s">
        <v>2</v>
      </c>
      <c r="K1" s="2" t="s">
        <v>9</v>
      </c>
    </row>
    <row r="2" spans="1:11" x14ac:dyDescent="0.3">
      <c r="A2" s="3" t="s">
        <v>13</v>
      </c>
      <c r="B2" s="3" t="s">
        <v>34</v>
      </c>
      <c r="C2" s="4">
        <v>18</v>
      </c>
      <c r="E2" s="17" t="s">
        <v>146</v>
      </c>
      <c r="F2" s="3" t="s">
        <v>147</v>
      </c>
      <c r="G2" s="4">
        <v>40</v>
      </c>
      <c r="I2" s="17" t="s">
        <v>144</v>
      </c>
      <c r="J2" s="3" t="s">
        <v>36</v>
      </c>
      <c r="K2" s="34">
        <v>0</v>
      </c>
    </row>
    <row r="3" spans="1:11" x14ac:dyDescent="0.3">
      <c r="A3" s="3" t="s">
        <v>12</v>
      </c>
      <c r="B3" s="3" t="s">
        <v>33</v>
      </c>
      <c r="C3" s="4">
        <v>0.01</v>
      </c>
      <c r="E3" s="3" t="s">
        <v>104</v>
      </c>
      <c r="F3" s="3" t="s">
        <v>36</v>
      </c>
      <c r="G3" s="4">
        <v>1000</v>
      </c>
    </row>
    <row r="4" spans="1:11" x14ac:dyDescent="0.3">
      <c r="A4" s="3" t="s">
        <v>64</v>
      </c>
      <c r="B4" s="3" t="s">
        <v>90</v>
      </c>
      <c r="C4" s="4">
        <v>100</v>
      </c>
      <c r="E4" s="3" t="s">
        <v>141</v>
      </c>
      <c r="F4" s="3" t="s">
        <v>36</v>
      </c>
      <c r="G4" s="4">
        <v>0</v>
      </c>
    </row>
    <row r="5" spans="1:11" x14ac:dyDescent="0.3">
      <c r="A5" s="3" t="s">
        <v>73</v>
      </c>
      <c r="B5" s="3" t="s">
        <v>34</v>
      </c>
      <c r="C5" s="4">
        <f>2000/500</f>
        <v>4</v>
      </c>
      <c r="E5" s="3" t="s">
        <v>142</v>
      </c>
      <c r="F5" s="3" t="s">
        <v>35</v>
      </c>
      <c r="G5" s="4">
        <v>0</v>
      </c>
    </row>
    <row r="6" spans="1:11" x14ac:dyDescent="0.3">
      <c r="A6" s="3" t="s">
        <v>11</v>
      </c>
      <c r="B6" s="3" t="s">
        <v>84</v>
      </c>
      <c r="C6" s="9">
        <v>0.01</v>
      </c>
    </row>
    <row r="7" spans="1:11" x14ac:dyDescent="0.3">
      <c r="A7" s="3" t="s">
        <v>85</v>
      </c>
      <c r="B7" s="3" t="s">
        <v>86</v>
      </c>
      <c r="C7" s="22">
        <v>0.01</v>
      </c>
    </row>
    <row r="9" spans="1:11" x14ac:dyDescent="0.3">
      <c r="A9" s="36" t="s">
        <v>127</v>
      </c>
      <c r="B9" s="36"/>
      <c r="C9" s="5">
        <v>1.3</v>
      </c>
      <c r="D9" t="s">
        <v>126</v>
      </c>
    </row>
  </sheetData>
  <mergeCells count="1">
    <mergeCell ref="A9:B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0213-4481-46A0-8E5F-91AF0E4C2FE1}">
  <sheetPr codeName="Sheet5">
    <tabColor rgb="FFFFFF00"/>
  </sheetPr>
  <dimension ref="A1:D10"/>
  <sheetViews>
    <sheetView showGridLines="0" zoomScale="130" zoomScaleNormal="130" workbookViewId="0">
      <selection activeCell="F10" sqref="F10"/>
    </sheetView>
  </sheetViews>
  <sheetFormatPr defaultRowHeight="14.4" x14ac:dyDescent="0.3"/>
  <cols>
    <col min="1" max="1" width="30.6640625" bestFit="1" customWidth="1"/>
    <col min="2" max="2" width="17.33203125" customWidth="1"/>
    <col min="3" max="3" width="9" customWidth="1"/>
  </cols>
  <sheetData>
    <row r="1" spans="1:4" x14ac:dyDescent="0.3">
      <c r="A1" s="2" t="s">
        <v>8</v>
      </c>
      <c r="B1" s="2" t="s">
        <v>2</v>
      </c>
      <c r="C1" s="2" t="s">
        <v>9</v>
      </c>
    </row>
    <row r="2" spans="1:4" x14ac:dyDescent="0.3">
      <c r="A2" s="3" t="s">
        <v>18</v>
      </c>
      <c r="B2" s="3" t="s">
        <v>19</v>
      </c>
      <c r="C2" s="4">
        <v>120</v>
      </c>
    </row>
    <row r="3" spans="1:4" x14ac:dyDescent="0.3">
      <c r="A3" s="3" t="s">
        <v>20</v>
      </c>
      <c r="B3" s="3" t="s">
        <v>46</v>
      </c>
      <c r="C3" s="9">
        <v>0.1</v>
      </c>
    </row>
    <row r="4" spans="1:4" x14ac:dyDescent="0.3">
      <c r="A4" s="3" t="s">
        <v>21</v>
      </c>
      <c r="B4" s="3" t="s">
        <v>22</v>
      </c>
      <c r="C4" s="4" t="b">
        <v>1</v>
      </c>
    </row>
    <row r="5" spans="1:4" x14ac:dyDescent="0.3">
      <c r="A5" s="3" t="s">
        <v>88</v>
      </c>
      <c r="B5" s="3" t="s">
        <v>4</v>
      </c>
      <c r="C5" s="4">
        <v>15</v>
      </c>
    </row>
    <row r="6" spans="1:4" x14ac:dyDescent="0.3">
      <c r="A6" s="3" t="s">
        <v>39</v>
      </c>
      <c r="B6" s="3" t="s">
        <v>46</v>
      </c>
      <c r="C6" s="10">
        <v>0</v>
      </c>
    </row>
    <row r="7" spans="1:4" x14ac:dyDescent="0.3">
      <c r="A7" s="3" t="s">
        <v>40</v>
      </c>
      <c r="B7" s="3" t="s">
        <v>46</v>
      </c>
      <c r="C7" s="10">
        <v>0.05</v>
      </c>
      <c r="D7" t="s">
        <v>41</v>
      </c>
    </row>
    <row r="8" spans="1:4" x14ac:dyDescent="0.3">
      <c r="A8" s="3" t="s">
        <v>47</v>
      </c>
      <c r="B8" s="3" t="s">
        <v>46</v>
      </c>
      <c r="C8" s="10">
        <v>0.1</v>
      </c>
      <c r="D8" t="s">
        <v>37</v>
      </c>
    </row>
    <row r="9" spans="1:4" x14ac:dyDescent="0.3">
      <c r="A9" s="3" t="s">
        <v>42</v>
      </c>
      <c r="B9" s="3" t="s">
        <v>38</v>
      </c>
      <c r="C9" s="4">
        <v>10</v>
      </c>
    </row>
    <row r="10" spans="1:4" x14ac:dyDescent="0.3">
      <c r="A10" s="3" t="s">
        <v>43</v>
      </c>
      <c r="B10" s="3"/>
      <c r="C10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BC2-558F-46F9-9E03-BFF5782F4347}">
  <sheetPr codeName="Sheet6">
    <tabColor rgb="FF92D050"/>
  </sheetPr>
  <dimension ref="A1:I12"/>
  <sheetViews>
    <sheetView showGridLines="0" zoomScale="130" zoomScaleNormal="130" workbookViewId="0">
      <selection activeCell="G7" sqref="G7"/>
    </sheetView>
  </sheetViews>
  <sheetFormatPr defaultRowHeight="14.4" x14ac:dyDescent="0.3"/>
  <cols>
    <col min="1" max="1" width="44.5546875" bestFit="1" customWidth="1"/>
    <col min="2" max="2" width="9.6640625" customWidth="1"/>
    <col min="3" max="3" width="12.109375" customWidth="1"/>
    <col min="4" max="4" width="10" bestFit="1" customWidth="1"/>
    <col min="5" max="5" width="12.109375" bestFit="1" customWidth="1"/>
    <col min="7" max="7" width="10.33203125" bestFit="1" customWidth="1"/>
    <col min="8" max="8" width="10.33203125" customWidth="1"/>
  </cols>
  <sheetData>
    <row r="1" spans="1:9" x14ac:dyDescent="0.3">
      <c r="A1" s="2" t="s">
        <v>26</v>
      </c>
      <c r="B1" s="2" t="s">
        <v>10</v>
      </c>
      <c r="C1" s="2" t="s">
        <v>9</v>
      </c>
      <c r="D1" s="2" t="s">
        <v>31</v>
      </c>
      <c r="E1" s="2" t="s">
        <v>30</v>
      </c>
      <c r="F1" s="2" t="s">
        <v>114</v>
      </c>
      <c r="G1" s="2" t="s">
        <v>32</v>
      </c>
      <c r="H1" s="2" t="s">
        <v>62</v>
      </c>
    </row>
    <row r="2" spans="1:9" x14ac:dyDescent="0.3">
      <c r="A2" s="3" t="s">
        <v>23</v>
      </c>
      <c r="B2" s="3" t="s">
        <v>27</v>
      </c>
      <c r="C2" s="10">
        <v>0.24</v>
      </c>
      <c r="D2" s="3" t="b">
        <v>0</v>
      </c>
      <c r="E2" s="3" t="b">
        <v>1</v>
      </c>
      <c r="F2" s="3" t="b">
        <v>0</v>
      </c>
      <c r="G2" s="3" t="b">
        <v>1</v>
      </c>
      <c r="H2" s="3" t="b">
        <v>0</v>
      </c>
    </row>
    <row r="3" spans="1:9" x14ac:dyDescent="0.3">
      <c r="A3" s="3" t="s">
        <v>24</v>
      </c>
      <c r="B3" s="3" t="s">
        <v>28</v>
      </c>
      <c r="C3" s="10">
        <v>3.9E-2</v>
      </c>
      <c r="D3" s="3" t="b">
        <v>1</v>
      </c>
      <c r="E3" s="3" t="b">
        <v>1</v>
      </c>
      <c r="F3" s="3" t="b">
        <v>0</v>
      </c>
      <c r="G3" s="3" t="b">
        <v>1</v>
      </c>
      <c r="H3" s="3" t="b">
        <v>0</v>
      </c>
      <c r="I3" t="s">
        <v>124</v>
      </c>
    </row>
    <row r="4" spans="1:9" x14ac:dyDescent="0.3">
      <c r="A4" s="6" t="s">
        <v>107</v>
      </c>
      <c r="B4" s="3" t="s">
        <v>108</v>
      </c>
      <c r="C4" s="10">
        <v>0.23</v>
      </c>
      <c r="D4" s="3" t="b">
        <v>1</v>
      </c>
      <c r="E4" s="3" t="b">
        <v>0</v>
      </c>
      <c r="F4" s="3" t="b">
        <v>0</v>
      </c>
      <c r="G4" s="3" t="b">
        <v>0</v>
      </c>
      <c r="H4" s="3" t="b">
        <v>0</v>
      </c>
      <c r="I4" t="s">
        <v>133</v>
      </c>
    </row>
    <row r="5" spans="1:9" x14ac:dyDescent="0.3">
      <c r="A5" s="6" t="s">
        <v>25</v>
      </c>
      <c r="B5" s="3" t="s">
        <v>29</v>
      </c>
      <c r="C5" s="10">
        <v>0.22</v>
      </c>
      <c r="D5" s="3" t="b">
        <v>0</v>
      </c>
      <c r="E5" s="3" t="b">
        <v>1</v>
      </c>
      <c r="F5" s="3" t="b">
        <v>0</v>
      </c>
      <c r="G5" s="3" t="b">
        <v>1</v>
      </c>
      <c r="H5" s="3" t="b">
        <v>0</v>
      </c>
    </row>
    <row r="6" spans="1:9" x14ac:dyDescent="0.3">
      <c r="B6" s="1"/>
    </row>
    <row r="8" spans="1:9" x14ac:dyDescent="0.3">
      <c r="A8" s="13" t="s">
        <v>139</v>
      </c>
    </row>
    <row r="10" spans="1:9" x14ac:dyDescent="0.3">
      <c r="A10" t="s">
        <v>131</v>
      </c>
    </row>
    <row r="11" spans="1:9" x14ac:dyDescent="0.3">
      <c r="A11" t="s">
        <v>132</v>
      </c>
    </row>
    <row r="12" spans="1:9" x14ac:dyDescent="0.3">
      <c r="A12" t="s">
        <v>134</v>
      </c>
    </row>
  </sheetData>
  <conditionalFormatting sqref="D2:H5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A8" r:id="rId1" display="https://www.marcodalpra.it/2021/02/fotovoltaico-attenti-alla-soglia-dei-20kw/" xr:uid="{47585655-6293-42FA-877B-1ADE6A9F4F2D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A5C4-F57A-4EC0-8437-AA68FA64C4E7}">
  <sheetPr codeName="Sheet7">
    <tabColor rgb="FF00B0F0"/>
  </sheetPr>
  <dimension ref="A1:D5"/>
  <sheetViews>
    <sheetView zoomScale="147" zoomScaleNormal="175" workbookViewId="0">
      <selection activeCell="D5" sqref="D5"/>
    </sheetView>
  </sheetViews>
  <sheetFormatPr defaultRowHeight="14.4" x14ac:dyDescent="0.3"/>
  <cols>
    <col min="1" max="1" width="28" bestFit="1" customWidth="1"/>
    <col min="2" max="2" width="21.6640625" bestFit="1" customWidth="1"/>
    <col min="3" max="4" width="14.109375" bestFit="1" customWidth="1"/>
  </cols>
  <sheetData>
    <row r="1" spans="1:4" x14ac:dyDescent="0.3">
      <c r="A1" s="2" t="s">
        <v>118</v>
      </c>
      <c r="B1" s="2" t="s">
        <v>117</v>
      </c>
      <c r="C1" s="2" t="s">
        <v>101</v>
      </c>
      <c r="D1" s="2" t="s">
        <v>62</v>
      </c>
    </row>
    <row r="2" spans="1:4" x14ac:dyDescent="0.3">
      <c r="A2" s="3" t="s">
        <v>106</v>
      </c>
      <c r="B2" s="9">
        <v>0.5</v>
      </c>
      <c r="C2" s="9">
        <v>0.5</v>
      </c>
      <c r="D2" s="9"/>
    </row>
    <row r="3" spans="1:4" x14ac:dyDescent="0.3">
      <c r="A3" s="17" t="s">
        <v>105</v>
      </c>
      <c r="B3" s="9"/>
      <c r="C3" s="9">
        <v>1</v>
      </c>
      <c r="D3" s="9"/>
    </row>
    <row r="4" spans="1:4" x14ac:dyDescent="0.3">
      <c r="A4" s="17" t="s">
        <v>145</v>
      </c>
      <c r="B4" s="9"/>
      <c r="C4" s="9"/>
      <c r="D4" s="9">
        <v>1</v>
      </c>
    </row>
    <row r="5" spans="1:4" x14ac:dyDescent="0.3">
      <c r="A5" s="17" t="s">
        <v>115</v>
      </c>
      <c r="B5" s="9">
        <v>1</v>
      </c>
      <c r="C5" s="9"/>
      <c r="D5" s="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610A-A1A3-45C6-98C3-616F66608CFA}">
  <sheetPr codeName="Sheet10">
    <tabColor rgb="FF0070C0"/>
  </sheetPr>
  <dimension ref="A1:H14"/>
  <sheetViews>
    <sheetView tabSelected="1" zoomScale="130" zoomScaleNormal="130" workbookViewId="0">
      <selection activeCell="E7" sqref="E7"/>
    </sheetView>
  </sheetViews>
  <sheetFormatPr defaultRowHeight="14.4" x14ac:dyDescent="0.3"/>
  <cols>
    <col min="1" max="1" width="27.33203125" bestFit="1" customWidth="1"/>
    <col min="2" max="2" width="11.88671875" bestFit="1" customWidth="1"/>
    <col min="3" max="3" width="11.88671875" customWidth="1"/>
    <col min="4" max="4" width="21.109375" bestFit="1" customWidth="1"/>
    <col min="5" max="5" width="24.33203125" customWidth="1"/>
    <col min="6" max="6" width="8.6640625" customWidth="1"/>
    <col min="7" max="8" width="14.33203125" bestFit="1" customWidth="1"/>
  </cols>
  <sheetData>
    <row r="1" spans="1:8" x14ac:dyDescent="0.3">
      <c r="A1" s="2" t="s">
        <v>99</v>
      </c>
      <c r="B1" s="2" t="s">
        <v>103</v>
      </c>
      <c r="C1" s="2" t="s">
        <v>109</v>
      </c>
      <c r="D1" s="2" t="s">
        <v>96</v>
      </c>
      <c r="E1" s="28" t="s">
        <v>97</v>
      </c>
      <c r="F1" s="26" t="s">
        <v>53</v>
      </c>
      <c r="G1" s="28" t="s">
        <v>62</v>
      </c>
      <c r="H1" s="28" t="s">
        <v>101</v>
      </c>
    </row>
    <row r="2" spans="1:8" x14ac:dyDescent="0.3">
      <c r="A2" s="3" t="s">
        <v>98</v>
      </c>
      <c r="B2" s="9"/>
      <c r="C2" s="9"/>
      <c r="D2" s="9">
        <v>1</v>
      </c>
      <c r="E2" s="9"/>
      <c r="F2" s="9"/>
      <c r="G2" s="9"/>
      <c r="H2" s="9"/>
    </row>
    <row r="3" spans="1:8" x14ac:dyDescent="0.3">
      <c r="A3" s="3" t="s">
        <v>110</v>
      </c>
      <c r="B3" s="9">
        <v>1</v>
      </c>
      <c r="C3" s="9"/>
      <c r="D3" s="9"/>
      <c r="E3" s="9"/>
      <c r="F3" s="9"/>
      <c r="G3" s="9"/>
      <c r="H3" s="9"/>
    </row>
    <row r="4" spans="1:8" x14ac:dyDescent="0.3">
      <c r="A4" s="3" t="s">
        <v>113</v>
      </c>
      <c r="B4" s="9"/>
      <c r="C4" s="9">
        <v>1</v>
      </c>
      <c r="D4" s="9"/>
      <c r="E4" s="9"/>
      <c r="F4" s="9"/>
      <c r="G4" s="9"/>
      <c r="H4" s="9"/>
    </row>
    <row r="5" spans="1:8" x14ac:dyDescent="0.3">
      <c r="A5" s="17" t="s">
        <v>102</v>
      </c>
      <c r="B5" s="9"/>
      <c r="C5" s="9"/>
      <c r="D5" s="9">
        <v>0.1</v>
      </c>
      <c r="E5" s="9">
        <v>0.9</v>
      </c>
      <c r="F5" s="9"/>
      <c r="G5" s="9"/>
      <c r="H5" s="9"/>
    </row>
    <row r="6" spans="1:8" x14ac:dyDescent="0.3">
      <c r="A6" s="17" t="s">
        <v>120</v>
      </c>
      <c r="B6" s="9">
        <v>0.3</v>
      </c>
      <c r="C6" s="9"/>
      <c r="D6" s="9">
        <v>0.3</v>
      </c>
      <c r="E6" s="9">
        <v>0.3</v>
      </c>
      <c r="F6" s="9"/>
      <c r="G6" s="9"/>
      <c r="H6" s="9">
        <v>0.1</v>
      </c>
    </row>
    <row r="7" spans="1:8" x14ac:dyDescent="0.3">
      <c r="A7" s="17" t="s">
        <v>121</v>
      </c>
      <c r="B7" s="9"/>
      <c r="C7" s="9"/>
      <c r="D7" s="9">
        <v>0.3</v>
      </c>
      <c r="E7" s="9">
        <v>0.7</v>
      </c>
      <c r="F7" s="9"/>
      <c r="G7" s="9"/>
      <c r="H7" s="9"/>
    </row>
    <row r="8" spans="1:8" x14ac:dyDescent="0.3">
      <c r="A8" s="6" t="s">
        <v>100</v>
      </c>
      <c r="B8" s="9">
        <v>0.1</v>
      </c>
      <c r="C8" s="9"/>
      <c r="D8" s="9">
        <v>0.3</v>
      </c>
      <c r="E8" s="9">
        <v>0.1</v>
      </c>
      <c r="F8" s="9">
        <v>0.5</v>
      </c>
      <c r="G8" s="9"/>
      <c r="H8" s="9"/>
    </row>
    <row r="9" spans="1:8" x14ac:dyDescent="0.3">
      <c r="A9" s="17" t="s">
        <v>101</v>
      </c>
      <c r="B9" s="9"/>
      <c r="C9" s="9"/>
      <c r="D9" s="9"/>
      <c r="E9" s="9"/>
      <c r="F9" s="9"/>
      <c r="G9" s="9"/>
      <c r="H9" s="9">
        <v>1</v>
      </c>
    </row>
    <row r="10" spans="1:8" x14ac:dyDescent="0.3">
      <c r="A10" s="17" t="s">
        <v>116</v>
      </c>
      <c r="B10" s="9"/>
      <c r="C10" s="9"/>
      <c r="D10" s="9">
        <v>0.3</v>
      </c>
      <c r="E10" s="9">
        <v>0.5</v>
      </c>
      <c r="F10" s="9"/>
      <c r="G10" s="9"/>
      <c r="H10" s="9">
        <v>0.2</v>
      </c>
    </row>
    <row r="11" spans="1:8" x14ac:dyDescent="0.3">
      <c r="A11" s="17" t="s">
        <v>122</v>
      </c>
      <c r="B11" s="9"/>
      <c r="C11" s="9"/>
      <c r="D11" s="9">
        <v>0.2</v>
      </c>
      <c r="E11" s="9">
        <v>0.3</v>
      </c>
      <c r="F11" s="9"/>
      <c r="G11" s="9"/>
      <c r="H11" s="9">
        <v>0.5</v>
      </c>
    </row>
    <row r="12" spans="1:8" x14ac:dyDescent="0.3">
      <c r="A12" s="3" t="s">
        <v>135</v>
      </c>
      <c r="B12" s="9">
        <v>0.2</v>
      </c>
      <c r="C12" s="9"/>
      <c r="D12" s="9"/>
      <c r="E12" s="9">
        <v>0.2</v>
      </c>
      <c r="F12" s="9"/>
      <c r="G12" s="9"/>
      <c r="H12" s="9">
        <v>0.6</v>
      </c>
    </row>
    <row r="13" spans="1:8" x14ac:dyDescent="0.3">
      <c r="A13" s="3" t="s">
        <v>140</v>
      </c>
      <c r="B13" s="9"/>
      <c r="C13" s="9"/>
      <c r="D13" s="9">
        <v>0.4</v>
      </c>
      <c r="E13" s="9">
        <v>0.6</v>
      </c>
      <c r="F13" s="9"/>
      <c r="G13" s="9"/>
      <c r="H13" s="9"/>
    </row>
    <row r="14" spans="1:8" x14ac:dyDescent="0.3">
      <c r="A14" s="3" t="s">
        <v>62</v>
      </c>
      <c r="B14" s="9"/>
      <c r="C14" s="9"/>
      <c r="D14" s="9"/>
      <c r="E14" s="9"/>
      <c r="F14" s="9"/>
      <c r="G14" s="9">
        <v>1</v>
      </c>
      <c r="H14" s="9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9385-2E39-4037-BAA1-4A47B73ABCBF}">
  <sheetPr codeName="Sheet11"/>
  <dimension ref="A1:C33"/>
  <sheetViews>
    <sheetView showGridLines="0" zoomScale="115" zoomScaleNormal="115" workbookViewId="0">
      <selection activeCell="B5" sqref="B5"/>
    </sheetView>
  </sheetViews>
  <sheetFormatPr defaultRowHeight="14.4" x14ac:dyDescent="0.3"/>
  <cols>
    <col min="2" max="2" width="19.88671875" bestFit="1" customWidth="1"/>
  </cols>
  <sheetData>
    <row r="1" spans="1:3" x14ac:dyDescent="0.3">
      <c r="A1" s="3" t="s">
        <v>17</v>
      </c>
      <c r="B1" s="3" t="s">
        <v>54</v>
      </c>
    </row>
    <row r="2" spans="1:3" x14ac:dyDescent="0.3">
      <c r="A2" s="3">
        <v>2022</v>
      </c>
      <c r="B2" s="11">
        <v>8.1000000000000003E-2</v>
      </c>
    </row>
    <row r="3" spans="1:3" x14ac:dyDescent="0.3">
      <c r="A3" s="3">
        <v>2023</v>
      </c>
      <c r="B3" s="11">
        <v>5.7000000000000002E-2</v>
      </c>
      <c r="C3" s="13" t="s">
        <v>48</v>
      </c>
    </row>
    <row r="4" spans="1:3" x14ac:dyDescent="0.3">
      <c r="A4" s="3">
        <v>2024</v>
      </c>
      <c r="B4" s="11">
        <v>2.4E-2</v>
      </c>
      <c r="C4" s="13" t="s">
        <v>49</v>
      </c>
    </row>
    <row r="5" spans="1:3" x14ac:dyDescent="0.3">
      <c r="A5" s="3">
        <v>2025</v>
      </c>
      <c r="B5" s="11">
        <v>0.02</v>
      </c>
    </row>
    <row r="6" spans="1:3" x14ac:dyDescent="0.3">
      <c r="A6" s="3">
        <v>2026</v>
      </c>
      <c r="B6" s="11">
        <v>1.4999999999999999E-2</v>
      </c>
    </row>
    <row r="7" spans="1:3" x14ac:dyDescent="0.3">
      <c r="A7" s="3">
        <v>2027</v>
      </c>
      <c r="B7" s="12">
        <f>B6</f>
        <v>1.4999999999999999E-2</v>
      </c>
    </row>
    <row r="8" spans="1:3" x14ac:dyDescent="0.3">
      <c r="A8" s="3">
        <v>2028</v>
      </c>
      <c r="B8" s="12">
        <f t="shared" ref="B8:B33" si="0">B7</f>
        <v>1.4999999999999999E-2</v>
      </c>
    </row>
    <row r="9" spans="1:3" x14ac:dyDescent="0.3">
      <c r="A9" s="3">
        <v>2029</v>
      </c>
      <c r="B9" s="12">
        <f t="shared" si="0"/>
        <v>1.4999999999999999E-2</v>
      </c>
    </row>
    <row r="10" spans="1:3" x14ac:dyDescent="0.3">
      <c r="A10" s="3">
        <v>2030</v>
      </c>
      <c r="B10" s="12">
        <f t="shared" si="0"/>
        <v>1.4999999999999999E-2</v>
      </c>
    </row>
    <row r="11" spans="1:3" x14ac:dyDescent="0.3">
      <c r="A11" s="3">
        <v>2031</v>
      </c>
      <c r="B11" s="12">
        <f t="shared" si="0"/>
        <v>1.4999999999999999E-2</v>
      </c>
    </row>
    <row r="12" spans="1:3" x14ac:dyDescent="0.3">
      <c r="A12" s="3">
        <v>2032</v>
      </c>
      <c r="B12" s="12">
        <f t="shared" si="0"/>
        <v>1.4999999999999999E-2</v>
      </c>
    </row>
    <row r="13" spans="1:3" x14ac:dyDescent="0.3">
      <c r="A13" s="3">
        <v>2033</v>
      </c>
      <c r="B13" s="12">
        <f t="shared" si="0"/>
        <v>1.4999999999999999E-2</v>
      </c>
    </row>
    <row r="14" spans="1:3" x14ac:dyDescent="0.3">
      <c r="A14" s="3">
        <v>2034</v>
      </c>
      <c r="B14" s="12">
        <f t="shared" si="0"/>
        <v>1.4999999999999999E-2</v>
      </c>
    </row>
    <row r="15" spans="1:3" x14ac:dyDescent="0.3">
      <c r="A15" s="3">
        <v>2035</v>
      </c>
      <c r="B15" s="12">
        <f t="shared" si="0"/>
        <v>1.4999999999999999E-2</v>
      </c>
    </row>
    <row r="16" spans="1:3" x14ac:dyDescent="0.3">
      <c r="A16" s="3">
        <v>2036</v>
      </c>
      <c r="B16" s="12">
        <f t="shared" si="0"/>
        <v>1.4999999999999999E-2</v>
      </c>
    </row>
    <row r="17" spans="1:2" x14ac:dyDescent="0.3">
      <c r="A17" s="3">
        <v>2037</v>
      </c>
      <c r="B17" s="12">
        <f t="shared" si="0"/>
        <v>1.4999999999999999E-2</v>
      </c>
    </row>
    <row r="18" spans="1:2" x14ac:dyDescent="0.3">
      <c r="A18" s="3">
        <v>2038</v>
      </c>
      <c r="B18" s="12">
        <f t="shared" si="0"/>
        <v>1.4999999999999999E-2</v>
      </c>
    </row>
    <row r="19" spans="1:2" x14ac:dyDescent="0.3">
      <c r="A19" s="3">
        <v>2039</v>
      </c>
      <c r="B19" s="12">
        <f t="shared" si="0"/>
        <v>1.4999999999999999E-2</v>
      </c>
    </row>
    <row r="20" spans="1:2" x14ac:dyDescent="0.3">
      <c r="A20" s="3">
        <v>2040</v>
      </c>
      <c r="B20" s="12">
        <f t="shared" si="0"/>
        <v>1.4999999999999999E-2</v>
      </c>
    </row>
    <row r="21" spans="1:2" x14ac:dyDescent="0.3">
      <c r="A21" s="3">
        <v>2041</v>
      </c>
      <c r="B21" s="12">
        <f t="shared" si="0"/>
        <v>1.4999999999999999E-2</v>
      </c>
    </row>
    <row r="22" spans="1:2" x14ac:dyDescent="0.3">
      <c r="A22" s="3">
        <v>2042</v>
      </c>
      <c r="B22" s="12">
        <f t="shared" si="0"/>
        <v>1.4999999999999999E-2</v>
      </c>
    </row>
    <row r="23" spans="1:2" x14ac:dyDescent="0.3">
      <c r="A23" s="3">
        <v>2043</v>
      </c>
      <c r="B23" s="12">
        <f t="shared" si="0"/>
        <v>1.4999999999999999E-2</v>
      </c>
    </row>
    <row r="24" spans="1:2" x14ac:dyDescent="0.3">
      <c r="A24" s="3">
        <v>2044</v>
      </c>
      <c r="B24" s="12">
        <f t="shared" si="0"/>
        <v>1.4999999999999999E-2</v>
      </c>
    </row>
    <row r="25" spans="1:2" x14ac:dyDescent="0.3">
      <c r="A25" s="3">
        <v>2045</v>
      </c>
      <c r="B25" s="12">
        <f t="shared" si="0"/>
        <v>1.4999999999999999E-2</v>
      </c>
    </row>
    <row r="26" spans="1:2" x14ac:dyDescent="0.3">
      <c r="A26" s="3">
        <v>2046</v>
      </c>
      <c r="B26" s="12">
        <f t="shared" si="0"/>
        <v>1.4999999999999999E-2</v>
      </c>
    </row>
    <row r="27" spans="1:2" x14ac:dyDescent="0.3">
      <c r="A27" s="3">
        <v>2047</v>
      </c>
      <c r="B27" s="12">
        <f t="shared" si="0"/>
        <v>1.4999999999999999E-2</v>
      </c>
    </row>
    <row r="28" spans="1:2" x14ac:dyDescent="0.3">
      <c r="A28" s="3">
        <v>2048</v>
      </c>
      <c r="B28" s="12">
        <f t="shared" si="0"/>
        <v>1.4999999999999999E-2</v>
      </c>
    </row>
    <row r="29" spans="1:2" x14ac:dyDescent="0.3">
      <c r="A29" s="3">
        <v>2049</v>
      </c>
      <c r="B29" s="12">
        <f t="shared" si="0"/>
        <v>1.4999999999999999E-2</v>
      </c>
    </row>
    <row r="30" spans="1:2" x14ac:dyDescent="0.3">
      <c r="A30" s="3">
        <v>2050</v>
      </c>
      <c r="B30" s="12">
        <f t="shared" si="0"/>
        <v>1.4999999999999999E-2</v>
      </c>
    </row>
    <row r="31" spans="1:2" x14ac:dyDescent="0.3">
      <c r="A31" s="3">
        <v>2051</v>
      </c>
      <c r="B31" s="12">
        <f t="shared" si="0"/>
        <v>1.4999999999999999E-2</v>
      </c>
    </row>
    <row r="32" spans="1:2" x14ac:dyDescent="0.3">
      <c r="A32" s="3">
        <v>2052</v>
      </c>
      <c r="B32" s="12">
        <f t="shared" si="0"/>
        <v>1.4999999999999999E-2</v>
      </c>
    </row>
    <row r="33" spans="1:2" x14ac:dyDescent="0.3">
      <c r="A33" s="3">
        <v>2053</v>
      </c>
      <c r="B33" s="12">
        <f t="shared" si="0"/>
        <v>1.4999999999999999E-2</v>
      </c>
    </row>
  </sheetData>
  <hyperlinks>
    <hyperlink ref="C3" r:id="rId1" location=":~:text=In%202023%20inflation%20in%20Italy,ISTAT%20%2D%20Business%20%2D%20Ansa.it" display="https://www.ansa.it/english/news/business/2024/01/05/in-2023-inflation-in-italy-at-5.7-istat_e3ebf76d-9df9-45b5-9bc3-f3fd56c4efec.html - :~:text=In%202023%20inflation%20in%20Italy,ISTAT%20%2D%20Business%20%2D%20Ansa.it" xr:uid="{3FCB626B-678E-4F36-ADB1-87D71916D6C0}"/>
    <hyperlink ref="C4" r:id="rId2" display="https://www.euro-area-statistics.org/digital-publication/statistics-insights-inflation/bloc-1c.html?lang=en" xr:uid="{1164EFFB-41AC-4F6C-8390-8DA391466B7F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Scenario</vt:lpstr>
      <vt:lpstr>Funding scheme</vt:lpstr>
      <vt:lpstr>CAPEX</vt:lpstr>
      <vt:lpstr>OPEX</vt:lpstr>
      <vt:lpstr>ESCo</vt:lpstr>
      <vt:lpstr>Taxes</vt:lpstr>
      <vt:lpstr>Surplus</vt:lpstr>
      <vt:lpstr>Repartition</vt:lpstr>
      <vt:lpstr>Inflation</vt:lpstr>
      <vt:lpstr>active_cacer_kickoff</vt:lpstr>
      <vt:lpstr>capex_ground_factor</vt:lpstr>
      <vt:lpstr>capex_table</vt:lpstr>
      <vt:lpstr>cost_of_capital_table</vt:lpstr>
      <vt:lpstr>entry_fee</vt:lpstr>
      <vt:lpstr>esco_table</vt:lpstr>
      <vt:lpstr>financial_structure_table</vt:lpstr>
      <vt:lpstr>grant_cacer_kickoff</vt:lpstr>
      <vt:lpstr>incentives_repartition_scheme</vt:lpstr>
      <vt:lpstr>opex_CACER_table</vt:lpstr>
      <vt:lpstr>opex_ground_factor</vt:lpstr>
      <vt:lpstr>opex_plant_table</vt:lpstr>
      <vt:lpstr>opex_repartition_scheme</vt:lpstr>
      <vt:lpstr>scale_factor_table</vt:lpstr>
      <vt:lpstr>subscription_fee</vt:lpstr>
      <vt:lpstr>surplus_repartition_scheme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 Federico (RSE)</dc:creator>
  <cp:lastModifiedBy>Rollo Antonino (RSE)</cp:lastModifiedBy>
  <dcterms:created xsi:type="dcterms:W3CDTF">2024-04-08T15:03:28Z</dcterms:created>
  <dcterms:modified xsi:type="dcterms:W3CDTF">2025-03-28T11:15:54Z</dcterms:modified>
</cp:coreProperties>
</file>