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wang9\Documents\GitHub\hte-data-processing\"/>
    </mc:Choice>
  </mc:AlternateContent>
  <xr:revisionPtr revIDLastSave="0" documentId="13_ncr:1_{861F6218-62DA-43A4-ADD7-94744A436D0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em and Pore Thickness " sheetId="4" r:id="rId1"/>
    <sheet name="Top Layer" sheetId="3" r:id="rId2"/>
    <sheet name="Compresses Thickness" sheetId="6" r:id="rId3"/>
    <sheet name="Sheet1" sheetId="5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6" l="1"/>
  <c r="L4" i="6"/>
  <c r="M4" i="6"/>
  <c r="L6" i="6"/>
  <c r="M6" i="6"/>
  <c r="L8" i="6"/>
  <c r="M8" i="6"/>
  <c r="L10" i="6"/>
  <c r="M10" i="6"/>
  <c r="M12" i="6"/>
  <c r="M2" i="6"/>
  <c r="L2" i="6"/>
  <c r="I8" i="6"/>
  <c r="J8" i="6"/>
  <c r="K8" i="6"/>
  <c r="I10" i="6"/>
  <c r="J10" i="6"/>
  <c r="K10" i="6"/>
  <c r="I12" i="6"/>
  <c r="J12" i="6"/>
  <c r="K12" i="6"/>
  <c r="H12" i="6"/>
  <c r="H10" i="6"/>
  <c r="H8" i="6"/>
  <c r="H6" i="6"/>
  <c r="I6" i="6"/>
  <c r="J6" i="6"/>
  <c r="K6" i="6"/>
  <c r="I4" i="6"/>
  <c r="J4" i="6"/>
  <c r="K4" i="6"/>
  <c r="H4" i="6"/>
  <c r="I2" i="6"/>
  <c r="J2" i="6"/>
  <c r="K2" i="6"/>
  <c r="H2" i="6"/>
  <c r="F8" i="3"/>
  <c r="F7" i="3"/>
  <c r="F5" i="3"/>
  <c r="F4" i="3"/>
  <c r="F3" i="3"/>
  <c r="E8" i="3"/>
  <c r="E7" i="3"/>
  <c r="E5" i="3"/>
  <c r="E4" i="3"/>
  <c r="E3" i="3"/>
  <c r="D35" i="4"/>
  <c r="F8" i="4" s="1"/>
  <c r="D34" i="4"/>
  <c r="D33" i="4"/>
  <c r="D32" i="4"/>
  <c r="D31" i="4"/>
  <c r="D30" i="4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C7" i="3"/>
  <c r="D8" i="3"/>
  <c r="D7" i="3"/>
  <c r="D5" i="3"/>
  <c r="D4" i="3"/>
  <c r="D3" i="3"/>
  <c r="C8" i="3"/>
  <c r="C5" i="3"/>
  <c r="C4" i="3"/>
  <c r="C3" i="3"/>
  <c r="D26" i="4"/>
  <c r="D25" i="4"/>
  <c r="D24" i="4"/>
  <c r="G5" i="4" s="1"/>
  <c r="E45" i="3"/>
  <c r="E46" i="3"/>
  <c r="E47" i="3"/>
  <c r="E48" i="3"/>
  <c r="E49" i="3"/>
  <c r="E50" i="3"/>
  <c r="E51" i="3"/>
  <c r="E52" i="3"/>
  <c r="E53" i="3"/>
  <c r="E54" i="3"/>
  <c r="D23" i="4"/>
  <c r="G4" i="4" s="1"/>
  <c r="D21" i="4"/>
  <c r="D22" i="4"/>
  <c r="E36" i="3"/>
  <c r="E37" i="3"/>
  <c r="E38" i="3"/>
  <c r="E39" i="3"/>
  <c r="E40" i="3"/>
  <c r="E41" i="3"/>
  <c r="E42" i="3"/>
  <c r="E43" i="3"/>
  <c r="E44" i="3"/>
  <c r="E55" i="3"/>
  <c r="F6" i="3" s="1"/>
  <c r="E56" i="3"/>
  <c r="E35" i="3"/>
  <c r="E8" i="4"/>
  <c r="D8" i="4"/>
  <c r="G7" i="4"/>
  <c r="F7" i="4"/>
  <c r="E7" i="4"/>
  <c r="D7" i="4"/>
  <c r="E5" i="4"/>
  <c r="D5" i="4"/>
  <c r="F4" i="4"/>
  <c r="E4" i="4"/>
  <c r="E3" i="4"/>
  <c r="D4" i="4"/>
  <c r="D3" i="4"/>
  <c r="D9" i="4"/>
  <c r="D38" i="4"/>
  <c r="D37" i="4"/>
  <c r="D36" i="4"/>
  <c r="E85" i="3"/>
  <c r="F9" i="3" s="1"/>
  <c r="E86" i="3"/>
  <c r="E87" i="3"/>
  <c r="E88" i="3"/>
  <c r="E89" i="3"/>
  <c r="E90" i="3"/>
  <c r="E91" i="3"/>
  <c r="E92" i="3"/>
  <c r="E93" i="3"/>
  <c r="E94" i="3"/>
  <c r="D29" i="4"/>
  <c r="D28" i="4"/>
  <c r="D27" i="4"/>
  <c r="G6" i="4" s="1"/>
  <c r="D20" i="4"/>
  <c r="D19" i="4"/>
  <c r="D18" i="4"/>
  <c r="D17" i="4"/>
  <c r="D16" i="4"/>
  <c r="F2" i="4"/>
  <c r="D15" i="4"/>
  <c r="C9" i="3"/>
  <c r="G4" i="6"/>
  <c r="F4" i="6"/>
  <c r="E4" i="6"/>
  <c r="D4" i="6"/>
  <c r="D6" i="6"/>
  <c r="G2" i="6"/>
  <c r="F2" i="6"/>
  <c r="E2" i="6"/>
  <c r="D2" i="6"/>
  <c r="E12" i="6"/>
  <c r="E10" i="6"/>
  <c r="E8" i="6"/>
  <c r="D12" i="6"/>
  <c r="D10" i="6"/>
  <c r="D8" i="6"/>
  <c r="G6" i="6"/>
  <c r="E6" i="6"/>
  <c r="E25" i="3"/>
  <c r="E26" i="3"/>
  <c r="E27" i="3"/>
  <c r="E28" i="3"/>
  <c r="E29" i="3"/>
  <c r="E30" i="3"/>
  <c r="E31" i="3"/>
  <c r="E32" i="3"/>
  <c r="E33" i="3"/>
  <c r="E34" i="3"/>
  <c r="E57" i="3"/>
  <c r="E58" i="3"/>
  <c r="E59" i="3"/>
  <c r="E60" i="3"/>
  <c r="E61" i="3"/>
  <c r="E62" i="3"/>
  <c r="E63" i="3"/>
  <c r="E64" i="3"/>
  <c r="D9" i="3"/>
  <c r="D6" i="3"/>
  <c r="C6" i="3"/>
  <c r="D2" i="3"/>
  <c r="C2" i="3"/>
  <c r="E24" i="3"/>
  <c r="E23" i="3"/>
  <c r="E22" i="3"/>
  <c r="E21" i="3"/>
  <c r="E20" i="3"/>
  <c r="E19" i="3"/>
  <c r="E18" i="3"/>
  <c r="E17" i="3"/>
  <c r="E16" i="3"/>
  <c r="E15" i="3"/>
  <c r="F2" i="3" s="1"/>
  <c r="G3" i="4"/>
  <c r="E9" i="4"/>
  <c r="E6" i="4"/>
  <c r="D6" i="4"/>
  <c r="E2" i="4"/>
  <c r="D2" i="4"/>
  <c r="G8" i="4" l="1"/>
  <c r="E9" i="3"/>
  <c r="F5" i="4"/>
  <c r="F9" i="4"/>
  <c r="F6" i="4"/>
  <c r="G2" i="4"/>
  <c r="F3" i="4"/>
  <c r="G9" i="4"/>
  <c r="G12" i="6"/>
  <c r="F6" i="6"/>
  <c r="G10" i="6"/>
  <c r="F8" i="6"/>
  <c r="F10" i="6"/>
  <c r="F12" i="6"/>
  <c r="G8" i="6"/>
  <c r="E6" i="3"/>
  <c r="E2" i="3"/>
</calcChain>
</file>

<file path=xl/sharedStrings.xml><?xml version="1.0" encoding="utf-8"?>
<sst xmlns="http://schemas.openxmlformats.org/spreadsheetml/2006/main" count="81" uniqueCount="40">
  <si>
    <t>Sample Number</t>
  </si>
  <si>
    <t>Membrane Thickness (um)</t>
  </si>
  <si>
    <t>Pore thickness (um)</t>
  </si>
  <si>
    <t>Pore thickness STDEV (um)</t>
  </si>
  <si>
    <t>Measurement</t>
  </si>
  <si>
    <t>Membrane Thickness STDEV (µm)</t>
  </si>
  <si>
    <t>Pore radius (um)</t>
  </si>
  <si>
    <t>Sample Folder</t>
  </si>
  <si>
    <t>Image Name</t>
  </si>
  <si>
    <t>Top Layer Thickness (um)</t>
  </si>
  <si>
    <t>Normalized Thickness</t>
  </si>
  <si>
    <t>Normalized Thickness STD</t>
  </si>
  <si>
    <t>Overall Thickness (um)</t>
  </si>
  <si>
    <t>Top Layer Thickness STD (um)</t>
  </si>
  <si>
    <t>10wt - NI</t>
  </si>
  <si>
    <t>15wt - NI</t>
  </si>
  <si>
    <t>10wt - 1</t>
  </si>
  <si>
    <t>15wt - 1</t>
  </si>
  <si>
    <t>15wt - NI_0115_UD</t>
  </si>
  <si>
    <t>10wt - 2</t>
  </si>
  <si>
    <t>10wt - 3</t>
  </si>
  <si>
    <t>15wt - 2</t>
  </si>
  <si>
    <t>15wt - 3</t>
  </si>
  <si>
    <t>Compressed Thickness (um)</t>
  </si>
  <si>
    <t>Compressed Thickness STDEV (um)</t>
  </si>
  <si>
    <t>10wt - 1_0001_UD</t>
  </si>
  <si>
    <t>10wt - 1_0013_UD</t>
  </si>
  <si>
    <t>10wt - 2_0031_UD</t>
  </si>
  <si>
    <t>10wt - 3_0037_UD</t>
  </si>
  <si>
    <t>15wt - 1_0070_UD</t>
  </si>
  <si>
    <t>15wt - 1_0083_UD</t>
  </si>
  <si>
    <t>15wt - 2_0058_UD</t>
  </si>
  <si>
    <t>10wt - 3_0035_MD</t>
  </si>
  <si>
    <t>10wt - 2_0017_MD</t>
  </si>
  <si>
    <t>15wt - 3_0094_UD</t>
  </si>
  <si>
    <t>15wt - 3_0103_UD</t>
  </si>
  <si>
    <t>10wt - NI_0046_UD</t>
  </si>
  <si>
    <t>15wt - 2_0064_UD</t>
  </si>
  <si>
    <t>Normalized Thickness STD (%)</t>
  </si>
  <si>
    <t>Normalized Thickness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</si>
</sst>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Membrane</a:t>
            </a:r>
            <a:r>
              <a:rPr lang="en-US" b="1" baseline="0"/>
              <a:t> and Pore thickness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 and Pore Thickness '!$D$1</c:f>
              <c:strCache>
                <c:ptCount val="1"/>
                <c:pt idx="0">
                  <c:v>Membrane Thickness (um)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'Mem and Pore Thickness '!$E$2:$E$10</c:f>
                <c:numCache>
                  <c:formatCode>General</c:formatCode>
                  <c:ptCount val="9"/>
                  <c:pt idx="0">
                    <c:v>4.8311379956831431</c:v>
                  </c:pt>
                  <c:pt idx="1">
                    <c:v>1.7545000237484494</c:v>
                  </c:pt>
                  <c:pt idx="2">
                    <c:v>4.3935335437435725</c:v>
                  </c:pt>
                  <c:pt idx="3">
                    <c:v>2.8538023757786726</c:v>
                  </c:pt>
                  <c:pt idx="4">
                    <c:v>3.0700000000000003</c:v>
                  </c:pt>
                  <c:pt idx="5">
                    <c:v>1.1603509526575795</c:v>
                  </c:pt>
                  <c:pt idx="6">
                    <c:v>0.87700000000000244</c:v>
                  </c:pt>
                  <c:pt idx="7">
                    <c:v>2.320890849077855</c:v>
                  </c:pt>
                </c:numCache>
              </c:numRef>
            </c:plus>
            <c:minus>
              <c:numRef>
                <c:f>'Mem and Pore Thickness '!$E$2:$E$10</c:f>
                <c:numCache>
                  <c:formatCode>General</c:formatCode>
                  <c:ptCount val="9"/>
                  <c:pt idx="0">
                    <c:v>4.8311379956831431</c:v>
                  </c:pt>
                  <c:pt idx="1">
                    <c:v>1.7545000237484494</c:v>
                  </c:pt>
                  <c:pt idx="2">
                    <c:v>4.3935335437435725</c:v>
                  </c:pt>
                  <c:pt idx="3">
                    <c:v>2.8538023757786726</c:v>
                  </c:pt>
                  <c:pt idx="4">
                    <c:v>3.0700000000000003</c:v>
                  </c:pt>
                  <c:pt idx="5">
                    <c:v>1.1603509526575795</c:v>
                  </c:pt>
                  <c:pt idx="6">
                    <c:v>0.87700000000000244</c:v>
                  </c:pt>
                  <c:pt idx="7">
                    <c:v>2.320890849077855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'Mem and Pore Thickness '!$A$2:$A$9</c:f>
              <c:strCache>
                <c:ptCount val="8"/>
                <c:pt idx="0">
                  <c:v>10wt - NI</c:v>
                </c:pt>
                <c:pt idx="1">
                  <c:v>10wt - 1</c:v>
                </c:pt>
                <c:pt idx="2">
                  <c:v>10wt - 2</c:v>
                </c:pt>
                <c:pt idx="3">
                  <c:v>10wt - 3</c:v>
                </c:pt>
                <c:pt idx="4">
                  <c:v>15wt - NI</c:v>
                </c:pt>
                <c:pt idx="5">
                  <c:v>15wt - 1</c:v>
                </c:pt>
                <c:pt idx="6">
                  <c:v>15wt - 2</c:v>
                </c:pt>
                <c:pt idx="7">
                  <c:v>15wt - 3</c:v>
                </c:pt>
              </c:strCache>
            </c:strRef>
          </c:cat>
          <c:val>
            <c:numRef>
              <c:f>'Mem and Pore Thickness '!$D$2:$D$9</c:f>
              <c:numCache>
                <c:formatCode>0.00</c:formatCode>
                <c:ptCount val="8"/>
                <c:pt idx="0">
                  <c:v>107.60266666666666</c:v>
                </c:pt>
                <c:pt idx="1">
                  <c:v>138.59633333333332</c:v>
                </c:pt>
                <c:pt idx="2">
                  <c:v>119.883</c:v>
                </c:pt>
                <c:pt idx="3">
                  <c:v>124.41500000000001</c:v>
                </c:pt>
                <c:pt idx="4">
                  <c:v>116.22799999999999</c:v>
                </c:pt>
                <c:pt idx="5">
                  <c:v>129.82466666666667</c:v>
                </c:pt>
                <c:pt idx="6">
                  <c:v>123.68400000000001</c:v>
                </c:pt>
                <c:pt idx="7">
                  <c:v>120.61433333333332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2-4ECD-8B96-022A44F3D2AE}"/>
            </c:ext>
          </c:extLst>
        </c:ser>
        <c:ser>
          <c:idx val="1"/>
          <c:order val="1"/>
          <c:tx>
            <c:strRef>
              <c:f>'Mem and Pore Thickness '!$E$1</c:f>
              <c:strCache>
                <c:ptCount val="1"/>
                <c:pt idx="0">
                  <c:v>Membrane Thickness STDEV (µm)</c:v>
                </c:pt>
              </c:strCache>
              <c:extLst xmlns:c15="http://schemas.microsoft.com/office/drawing/2012/chart"/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'Mem and Pore Thickness '!$A$2:$A$9</c:f>
              <c:strCache>
                <c:ptCount val="8"/>
                <c:pt idx="0">
                  <c:v>10wt - NI</c:v>
                </c:pt>
                <c:pt idx="1">
                  <c:v>10wt - 1</c:v>
                </c:pt>
                <c:pt idx="2">
                  <c:v>10wt - 2</c:v>
                </c:pt>
                <c:pt idx="3">
                  <c:v>10wt - 3</c:v>
                </c:pt>
                <c:pt idx="4">
                  <c:v>15wt - NI</c:v>
                </c:pt>
                <c:pt idx="5">
                  <c:v>15wt - 1</c:v>
                </c:pt>
                <c:pt idx="6">
                  <c:v>15wt - 2</c:v>
                </c:pt>
                <c:pt idx="7">
                  <c:v>15wt - 3</c:v>
                </c:pt>
              </c:strCache>
              <c:extLst xmlns:c15="http://schemas.microsoft.com/office/drawing/2012/chart"/>
            </c:strRef>
          </c:cat>
          <c:val>
            <c:numRef>
              <c:f>'Mem and Pore Thickness '!$E$2:$E$9</c:f>
              <c:numCache>
                <c:formatCode>0.00</c:formatCode>
                <c:ptCount val="8"/>
                <c:pt idx="0">
                  <c:v>4.8311379956831431</c:v>
                </c:pt>
                <c:pt idx="1">
                  <c:v>1.7545000237484494</c:v>
                </c:pt>
                <c:pt idx="2">
                  <c:v>4.3935335437435725</c:v>
                </c:pt>
                <c:pt idx="3">
                  <c:v>2.8538023757786726</c:v>
                </c:pt>
                <c:pt idx="4">
                  <c:v>3.0700000000000003</c:v>
                </c:pt>
                <c:pt idx="5">
                  <c:v>1.1603509526575795</c:v>
                </c:pt>
                <c:pt idx="6">
                  <c:v>0.87700000000000244</c:v>
                </c:pt>
                <c:pt idx="7">
                  <c:v>2.320890849077855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9A2-4ECD-8B96-022A44F3D2AE}"/>
            </c:ext>
          </c:extLst>
        </c:ser>
        <c:ser>
          <c:idx val="3"/>
          <c:order val="3"/>
          <c:tx>
            <c:strRef>
              <c:f>'Mem and Pore Thickness '!$G$1</c:f>
              <c:strCache>
                <c:ptCount val="1"/>
                <c:pt idx="0">
                  <c:v>Pore thickness STDEV (um)</c:v>
                </c:pt>
              </c:strCache>
              <c:extLst xmlns:c15="http://schemas.microsoft.com/office/drawing/2012/chart"/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'Mem and Pore Thickness '!$A$2:$A$9</c:f>
              <c:strCache>
                <c:ptCount val="8"/>
                <c:pt idx="0">
                  <c:v>10wt - NI</c:v>
                </c:pt>
                <c:pt idx="1">
                  <c:v>10wt - 1</c:v>
                </c:pt>
                <c:pt idx="2">
                  <c:v>10wt - 2</c:v>
                </c:pt>
                <c:pt idx="3">
                  <c:v>10wt - 3</c:v>
                </c:pt>
                <c:pt idx="4">
                  <c:v>15wt - NI</c:v>
                </c:pt>
                <c:pt idx="5">
                  <c:v>15wt - 1</c:v>
                </c:pt>
                <c:pt idx="6">
                  <c:v>15wt - 2</c:v>
                </c:pt>
                <c:pt idx="7">
                  <c:v>15wt - 3</c:v>
                </c:pt>
              </c:strCache>
              <c:extLst xmlns:c15="http://schemas.microsoft.com/office/drawing/2012/chart"/>
            </c:strRef>
          </c:cat>
          <c:val>
            <c:numRef>
              <c:f>'Mem and Pore Thickness '!$G$2:$G$9</c:f>
              <c:numCache>
                <c:formatCode>0.00</c:formatCode>
                <c:ptCount val="8"/>
                <c:pt idx="0">
                  <c:v>0.36908260701067419</c:v>
                </c:pt>
                <c:pt idx="1">
                  <c:v>0.56435768787379648</c:v>
                </c:pt>
                <c:pt idx="2">
                  <c:v>1.4088154672750206</c:v>
                </c:pt>
                <c:pt idx="3">
                  <c:v>0.5907422155444273</c:v>
                </c:pt>
                <c:pt idx="4">
                  <c:v>0.34507454019188027</c:v>
                </c:pt>
                <c:pt idx="5">
                  <c:v>0.80184329885952577</c:v>
                </c:pt>
                <c:pt idx="6">
                  <c:v>0.53447880462427344</c:v>
                </c:pt>
                <c:pt idx="7">
                  <c:v>0.27489895380310464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9A2-4ECD-8B96-022A44F3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6"/>
        <c:overlap val="-10"/>
        <c:axId val="226284128"/>
        <c:axId val="226313888"/>
      </c:barChart>
      <c:barChart>
        <c:barDir val="col"/>
        <c:grouping val="clustered"/>
        <c:varyColors val="0"/>
        <c:ser>
          <c:idx val="2"/>
          <c:order val="2"/>
          <c:tx>
            <c:strRef>
              <c:f>'Mem and Pore Thickness '!$F$1</c:f>
              <c:strCache>
                <c:ptCount val="1"/>
                <c:pt idx="0">
                  <c:v>Pore radius (um)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'Mem and Pore Thickness '!$G$2:$G$9</c:f>
                <c:numCache>
                  <c:formatCode>General</c:formatCode>
                  <c:ptCount val="8"/>
                  <c:pt idx="0">
                    <c:v>0.36908260701067419</c:v>
                  </c:pt>
                  <c:pt idx="1">
                    <c:v>0.56435768787379648</c:v>
                  </c:pt>
                  <c:pt idx="2">
                    <c:v>1.4088154672750206</c:v>
                  </c:pt>
                  <c:pt idx="3">
                    <c:v>0.5907422155444273</c:v>
                  </c:pt>
                  <c:pt idx="4">
                    <c:v>0.34507454019188027</c:v>
                  </c:pt>
                  <c:pt idx="5">
                    <c:v>0.80184329885952577</c:v>
                  </c:pt>
                  <c:pt idx="6">
                    <c:v>0.53447880462427344</c:v>
                  </c:pt>
                  <c:pt idx="7">
                    <c:v>0.27489895380310464</c:v>
                  </c:pt>
                </c:numCache>
              </c:numRef>
            </c:plus>
            <c:minus>
              <c:numRef>
                <c:f>'Mem and Pore Thickness '!$G$2:$G$9</c:f>
                <c:numCache>
                  <c:formatCode>General</c:formatCode>
                  <c:ptCount val="8"/>
                  <c:pt idx="0">
                    <c:v>0.36908260701067419</c:v>
                  </c:pt>
                  <c:pt idx="1">
                    <c:v>0.56435768787379648</c:v>
                  </c:pt>
                  <c:pt idx="2">
                    <c:v>1.4088154672750206</c:v>
                  </c:pt>
                  <c:pt idx="3">
                    <c:v>0.5907422155444273</c:v>
                  </c:pt>
                  <c:pt idx="4">
                    <c:v>0.34507454019188027</c:v>
                  </c:pt>
                  <c:pt idx="5">
                    <c:v>0.80184329885952577</c:v>
                  </c:pt>
                  <c:pt idx="6">
                    <c:v>0.53447880462427344</c:v>
                  </c:pt>
                  <c:pt idx="7">
                    <c:v>0.27489895380310464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'Mem and Pore Thickness '!$A$2:$A$9</c:f>
              <c:strCache>
                <c:ptCount val="8"/>
                <c:pt idx="0">
                  <c:v>10wt - NI</c:v>
                </c:pt>
                <c:pt idx="1">
                  <c:v>10wt - 1</c:v>
                </c:pt>
                <c:pt idx="2">
                  <c:v>10wt - 2</c:v>
                </c:pt>
                <c:pt idx="3">
                  <c:v>10wt - 3</c:v>
                </c:pt>
                <c:pt idx="4">
                  <c:v>15wt - NI</c:v>
                </c:pt>
                <c:pt idx="5">
                  <c:v>15wt - 1</c:v>
                </c:pt>
                <c:pt idx="6">
                  <c:v>15wt - 2</c:v>
                </c:pt>
                <c:pt idx="7">
                  <c:v>15wt - 3</c:v>
                </c:pt>
              </c:strCache>
            </c:strRef>
          </c:cat>
          <c:val>
            <c:numRef>
              <c:f>'Mem and Pore Thickness '!$F$2:$F$9</c:f>
              <c:numCache>
                <c:formatCode>0.00</c:formatCode>
                <c:ptCount val="8"/>
                <c:pt idx="0">
                  <c:v>10.207868484848484</c:v>
                </c:pt>
                <c:pt idx="1">
                  <c:v>11.097803030303032</c:v>
                </c:pt>
                <c:pt idx="2">
                  <c:v>13.243416666666667</c:v>
                </c:pt>
                <c:pt idx="3">
                  <c:v>11.501462962962963</c:v>
                </c:pt>
                <c:pt idx="4">
                  <c:v>11.970064069264069</c:v>
                </c:pt>
                <c:pt idx="5">
                  <c:v>16.837277777777775</c:v>
                </c:pt>
                <c:pt idx="6">
                  <c:v>13.63211111111111</c:v>
                </c:pt>
                <c:pt idx="7">
                  <c:v>14.198168746286393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2-4ECD-8B96-022A44F3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4"/>
        <c:overlap val="-21"/>
        <c:axId val="2088947215"/>
        <c:axId val="2090111247"/>
      </c:barChart>
      <c:catAx>
        <c:axId val="2262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13888"/>
        <c:crosses val="autoZero"/>
        <c:auto val="1"/>
        <c:lblAlgn val="ctr"/>
        <c:lblOffset val="100"/>
        <c:noMultiLvlLbl val="0"/>
      </c:catAx>
      <c:valAx>
        <c:axId val="2263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Membrane Thickness</a:t>
                </a:r>
                <a:r>
                  <a:rPr lang="en-US" baseline="0"/>
                  <a:t> </a:t>
                </a:r>
                <a:r>
                  <a:rPr lang="en-US"/>
                  <a:t>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84128"/>
        <c:crosses val="autoZero"/>
        <c:crossBetween val="between"/>
      </c:valAx>
      <c:valAx>
        <c:axId val="209011124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47215"/>
        <c:crosses val="max"/>
        <c:crossBetween val="between"/>
      </c:valAx>
      <c:catAx>
        <c:axId val="2088947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111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Layer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Layer'!$C$1</c:f>
              <c:strCache>
                <c:ptCount val="1"/>
                <c:pt idx="0">
                  <c:v>Top Layer Thickness (um)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'Top Layer'!$A$2:$A$9</c:f>
              <c:strCache>
                <c:ptCount val="8"/>
                <c:pt idx="0">
                  <c:v>10wt - NI</c:v>
                </c:pt>
                <c:pt idx="1">
                  <c:v>10wt - 1</c:v>
                </c:pt>
                <c:pt idx="2">
                  <c:v>10wt - 2</c:v>
                </c:pt>
                <c:pt idx="3">
                  <c:v>10wt - 3</c:v>
                </c:pt>
                <c:pt idx="4">
                  <c:v>15wt - NI</c:v>
                </c:pt>
                <c:pt idx="5">
                  <c:v>15wt - 1</c:v>
                </c:pt>
                <c:pt idx="6">
                  <c:v>15wt - 2</c:v>
                </c:pt>
                <c:pt idx="7">
                  <c:v>15wt - 3</c:v>
                </c:pt>
              </c:strCache>
            </c:strRef>
          </c:cat>
          <c:val>
            <c:numRef>
              <c:f>'Top Layer'!$C$2:$C$9</c:f>
              <c:numCache>
                <c:formatCode>0.00</c:formatCode>
                <c:ptCount val="8"/>
                <c:pt idx="0">
                  <c:v>11.3596</c:v>
                </c:pt>
                <c:pt idx="1">
                  <c:v>18.508700000000001</c:v>
                </c:pt>
                <c:pt idx="2" formatCode="General">
                  <c:v>15.537100000000001</c:v>
                </c:pt>
                <c:pt idx="3" formatCode="General">
                  <c:v>13.8596</c:v>
                </c:pt>
                <c:pt idx="4">
                  <c:v>16.973600000000001</c:v>
                </c:pt>
                <c:pt idx="5" formatCode="General">
                  <c:v>25.657799999999998</c:v>
                </c:pt>
                <c:pt idx="6" formatCode="General">
                  <c:v>17.982299999999999</c:v>
                </c:pt>
                <c:pt idx="7">
                  <c:v>22.193000000000001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7-47C4-B4C9-24374D2245E9}"/>
            </c:ext>
          </c:extLst>
        </c:ser>
        <c:ser>
          <c:idx val="1"/>
          <c:order val="1"/>
          <c:tx>
            <c:strRef>
              <c:f>'Top Layer'!$D$1</c:f>
              <c:strCache>
                <c:ptCount val="1"/>
                <c:pt idx="0">
                  <c:v>Top Layer Thickness STD (um)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Layer'!$A$2:$A$9</c:f>
              <c:strCache>
                <c:ptCount val="8"/>
                <c:pt idx="0">
                  <c:v>10wt - NI</c:v>
                </c:pt>
                <c:pt idx="1">
                  <c:v>10wt - 1</c:v>
                </c:pt>
                <c:pt idx="2">
                  <c:v>10wt - 2</c:v>
                </c:pt>
                <c:pt idx="3">
                  <c:v>10wt - 3</c:v>
                </c:pt>
                <c:pt idx="4">
                  <c:v>15wt - NI</c:v>
                </c:pt>
                <c:pt idx="5">
                  <c:v>15wt - 1</c:v>
                </c:pt>
                <c:pt idx="6">
                  <c:v>15wt - 2</c:v>
                </c:pt>
                <c:pt idx="7">
                  <c:v>15wt - 3</c:v>
                </c:pt>
              </c:strCache>
              <c:extLst xmlns:c15="http://schemas.microsoft.com/office/drawing/2012/chart"/>
            </c:strRef>
          </c:cat>
          <c:val>
            <c:numRef>
              <c:f>'Top Layer'!$D$2:$D$9</c:f>
              <c:numCache>
                <c:formatCode>0.00</c:formatCode>
                <c:ptCount val="8"/>
                <c:pt idx="0">
                  <c:v>2.8155769963228154</c:v>
                </c:pt>
                <c:pt idx="1">
                  <c:v>1.7760366018500602</c:v>
                </c:pt>
                <c:pt idx="2" formatCode="General">
                  <c:v>2.7827907834482235</c:v>
                </c:pt>
                <c:pt idx="3" formatCode="General">
                  <c:v>3.3284641503251917</c:v>
                </c:pt>
                <c:pt idx="4">
                  <c:v>2.0782130251198261</c:v>
                </c:pt>
                <c:pt idx="5" formatCode="General">
                  <c:v>2.2196788456391121</c:v>
                </c:pt>
                <c:pt idx="6" formatCode="General">
                  <c:v>1.7906042462438947</c:v>
                </c:pt>
                <c:pt idx="7">
                  <c:v>4.6929615146278065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7B3-45B3-B1D7-C3759E0D64C9}"/>
            </c:ext>
          </c:extLst>
        </c:ser>
        <c:ser>
          <c:idx val="3"/>
          <c:order val="3"/>
          <c:tx>
            <c:strRef>
              <c:f>'Top Layer'!$F$1</c:f>
              <c:strCache>
                <c:ptCount val="1"/>
                <c:pt idx="0">
                  <c:v>Normalized Thickness STD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Layer'!$A$2:$A$9</c:f>
              <c:strCache>
                <c:ptCount val="8"/>
                <c:pt idx="0">
                  <c:v>10wt - NI</c:v>
                </c:pt>
                <c:pt idx="1">
                  <c:v>10wt - 1</c:v>
                </c:pt>
                <c:pt idx="2">
                  <c:v>10wt - 2</c:v>
                </c:pt>
                <c:pt idx="3">
                  <c:v>10wt - 3</c:v>
                </c:pt>
                <c:pt idx="4">
                  <c:v>15wt - NI</c:v>
                </c:pt>
                <c:pt idx="5">
                  <c:v>15wt - 1</c:v>
                </c:pt>
                <c:pt idx="6">
                  <c:v>15wt - 2</c:v>
                </c:pt>
                <c:pt idx="7">
                  <c:v>15wt - 3</c:v>
                </c:pt>
              </c:strCache>
              <c:extLst xmlns:c15="http://schemas.microsoft.com/office/drawing/2012/chart"/>
            </c:strRef>
          </c:cat>
          <c:val>
            <c:numRef>
              <c:f>'Top Layer'!$F$2:$F$9</c:f>
              <c:numCache>
                <c:formatCode>0.0000</c:formatCode>
                <c:ptCount val="8"/>
                <c:pt idx="0">
                  <c:v>2.3985949129657968E-2</c:v>
                </c:pt>
                <c:pt idx="1">
                  <c:v>1.2899861417966115E-2</c:v>
                </c:pt>
                <c:pt idx="2" formatCode="General">
                  <c:v>2.5168808881877409E-2</c:v>
                </c:pt>
                <c:pt idx="3" formatCode="General">
                  <c:v>2.4368109750408942E-2</c:v>
                </c:pt>
                <c:pt idx="4">
                  <c:v>1.7954916806467762E-2</c:v>
                </c:pt>
                <c:pt idx="5" formatCode="General">
                  <c:v>1.5819677306313385E-2</c:v>
                </c:pt>
                <c:pt idx="6" formatCode="General">
                  <c:v>1.3740123502090817E-2</c:v>
                </c:pt>
                <c:pt idx="7">
                  <c:v>3.5805359768013155E-2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7B3-45B3-B1D7-C3759E0D6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35"/>
        <c:axId val="226284128"/>
        <c:axId val="226313888"/>
        <c:extLst/>
      </c:barChart>
      <c:barChart>
        <c:barDir val="col"/>
        <c:grouping val="clustered"/>
        <c:varyColors val="0"/>
        <c:ser>
          <c:idx val="2"/>
          <c:order val="2"/>
          <c:tx>
            <c:strRef>
              <c:f>'Top Layer'!$E$1</c:f>
              <c:strCache>
                <c:ptCount val="1"/>
                <c:pt idx="0">
                  <c:v>Normalized Thickness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Layer'!$A$2:$A$9</c:f>
              <c:strCache>
                <c:ptCount val="8"/>
                <c:pt idx="0">
                  <c:v>10wt - NI</c:v>
                </c:pt>
                <c:pt idx="1">
                  <c:v>10wt - 1</c:v>
                </c:pt>
                <c:pt idx="2">
                  <c:v>10wt - 2</c:v>
                </c:pt>
                <c:pt idx="3">
                  <c:v>10wt - 3</c:v>
                </c:pt>
                <c:pt idx="4">
                  <c:v>15wt - NI</c:v>
                </c:pt>
                <c:pt idx="5">
                  <c:v>15wt - 1</c:v>
                </c:pt>
                <c:pt idx="6">
                  <c:v>15wt - 2</c:v>
                </c:pt>
                <c:pt idx="7">
                  <c:v>15wt - 3</c:v>
                </c:pt>
              </c:strCache>
              <c:extLst xmlns:c15="http://schemas.microsoft.com/office/drawing/2012/chart"/>
            </c:strRef>
          </c:cat>
          <c:val>
            <c:numRef>
              <c:f>'Top Layer'!$E$2:$E$9</c:f>
              <c:numCache>
                <c:formatCode>0.0000</c:formatCode>
                <c:ptCount val="8"/>
                <c:pt idx="0">
                  <c:v>0.10434494392222507</c:v>
                </c:pt>
                <c:pt idx="1">
                  <c:v>0.13437733644571237</c:v>
                </c:pt>
                <c:pt idx="2" formatCode="General">
                  <c:v>0.12807823765075568</c:v>
                </c:pt>
                <c:pt idx="3" formatCode="General">
                  <c:v>0.11117937930089153</c:v>
                </c:pt>
                <c:pt idx="4">
                  <c:v>0.14649025595592768</c:v>
                </c:pt>
                <c:pt idx="5" formatCode="General">
                  <c:v>0.19602945065693994</c:v>
                </c:pt>
                <c:pt idx="6" formatCode="General">
                  <c:v>0.1453932188224914</c:v>
                </c:pt>
                <c:pt idx="7">
                  <c:v>0.18275228534959678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7B3-45B3-B1D7-C3759E0D6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75"/>
        <c:axId val="733905584"/>
        <c:axId val="733913144"/>
      </c:barChart>
      <c:catAx>
        <c:axId val="2262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13888"/>
        <c:crosses val="autoZero"/>
        <c:auto val="1"/>
        <c:lblAlgn val="ctr"/>
        <c:lblOffset val="100"/>
        <c:noMultiLvlLbl val="0"/>
      </c:catAx>
      <c:valAx>
        <c:axId val="2263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Layer Thickness</a:t>
                </a:r>
                <a:r>
                  <a:rPr lang="en-US" baseline="0"/>
                  <a:t> </a:t>
                </a:r>
                <a:r>
                  <a:rPr lang="en-US"/>
                  <a:t>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84128"/>
        <c:crosses val="autoZero"/>
        <c:crossBetween val="between"/>
      </c:valAx>
      <c:valAx>
        <c:axId val="733913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Normalized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05584"/>
        <c:crosses val="max"/>
        <c:crossBetween val="between"/>
      </c:valAx>
      <c:catAx>
        <c:axId val="73390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3913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Membrane</a:t>
            </a:r>
            <a:r>
              <a:rPr lang="en-US" b="1" baseline="0"/>
              <a:t> and Compressed thickness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'Compresses Thickness'!$F$1</c:f>
              <c:strCache>
                <c:ptCount val="1"/>
                <c:pt idx="0">
                  <c:v>Compressed Thickness (um)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'Compresses Thickness'!$G$2:$G$13</c:f>
                <c:numCache>
                  <c:formatCode>General</c:formatCode>
                  <c:ptCount val="12"/>
                  <c:pt idx="0">
                    <c:v>4.8823818982132066</c:v>
                  </c:pt>
                  <c:pt idx="2">
                    <c:v>2.0677105696881282</c:v>
                  </c:pt>
                  <c:pt idx="4">
                    <c:v>0.37830278878168661</c:v>
                  </c:pt>
                  <c:pt idx="6">
                    <c:v>0.37846312017597489</c:v>
                  </c:pt>
                  <c:pt idx="8">
                    <c:v>3.2263100009487986</c:v>
                  </c:pt>
                  <c:pt idx="10">
                    <c:v>3.9864177179796818</c:v>
                  </c:pt>
                </c:numCache>
              </c:numRef>
            </c:plus>
            <c:minus>
              <c:numRef>
                <c:f>'Compresses Thickness'!$G$2:$G$13</c:f>
                <c:numCache>
                  <c:formatCode>General</c:formatCode>
                  <c:ptCount val="12"/>
                  <c:pt idx="0">
                    <c:v>4.8823818982132066</c:v>
                  </c:pt>
                  <c:pt idx="2">
                    <c:v>2.0677105696881282</c:v>
                  </c:pt>
                  <c:pt idx="4">
                    <c:v>0.37830278878168661</c:v>
                  </c:pt>
                  <c:pt idx="6">
                    <c:v>0.37846312017597489</c:v>
                  </c:pt>
                  <c:pt idx="8">
                    <c:v>3.2263100009487986</c:v>
                  </c:pt>
                  <c:pt idx="10">
                    <c:v>3.9864177179796818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'Compresses Thickness'!$A$2:$A$13</c:f>
              <c:strCache>
                <c:ptCount val="11"/>
                <c:pt idx="0">
                  <c:v>10wt - 1</c:v>
                </c:pt>
                <c:pt idx="2">
                  <c:v>10wt - 2</c:v>
                </c:pt>
                <c:pt idx="4">
                  <c:v>10wt - 3</c:v>
                </c:pt>
                <c:pt idx="6">
                  <c:v>15wt - 1</c:v>
                </c:pt>
                <c:pt idx="8">
                  <c:v>15wt - 2</c:v>
                </c:pt>
                <c:pt idx="10">
                  <c:v>15wt - 3</c:v>
                </c:pt>
              </c:strCache>
            </c:strRef>
          </c:cat>
          <c:val>
            <c:numRef>
              <c:f>'Compresses Thickness'!$F$2:$F$13</c:f>
              <c:numCache>
                <c:formatCode>0.00</c:formatCode>
                <c:ptCount val="12"/>
                <c:pt idx="0">
                  <c:v>56.181999999999995</c:v>
                </c:pt>
                <c:pt idx="2">
                  <c:v>37.03</c:v>
                </c:pt>
                <c:pt idx="4">
                  <c:v>31.879000000000001</c:v>
                </c:pt>
                <c:pt idx="6">
                  <c:v>33.333333333333336</c:v>
                </c:pt>
                <c:pt idx="8">
                  <c:v>44.969333333333338</c:v>
                </c:pt>
                <c:pt idx="10">
                  <c:v>33.454333333333331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E-4B6E-9206-F7AB2DD39002}"/>
            </c:ext>
          </c:extLst>
        </c:ser>
        <c:ser>
          <c:idx val="4"/>
          <c:order val="4"/>
          <c:tx>
            <c:strRef>
              <c:f>'Compresses Thickness'!$J$1</c:f>
              <c:strCache>
                <c:ptCount val="1"/>
                <c:pt idx="0">
                  <c:v>Normalized Thickness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'Compresses Thickness'!$M$2:$M$13</c:f>
                <c:numCache>
                  <c:formatCode>General</c:formatCode>
                  <c:ptCount val="12"/>
                  <c:pt idx="0">
                    <c:v>1.2899861417966114</c:v>
                  </c:pt>
                  <c:pt idx="2">
                    <c:v>2.5168808881877407</c:v>
                  </c:pt>
                  <c:pt idx="4">
                    <c:v>2.4368109750408942</c:v>
                  </c:pt>
                  <c:pt idx="6">
                    <c:v>1.5819677306313384</c:v>
                  </c:pt>
                  <c:pt idx="8">
                    <c:v>1.3740123502090817</c:v>
                  </c:pt>
                  <c:pt idx="10">
                    <c:v>3.5805359768013156</c:v>
                  </c:pt>
                </c:numCache>
              </c:numRef>
            </c:plus>
            <c:minus>
              <c:numRef>
                <c:f>'Compresses Thickness'!$M$2:$M$13</c:f>
                <c:numCache>
                  <c:formatCode>General</c:formatCode>
                  <c:ptCount val="12"/>
                  <c:pt idx="0">
                    <c:v>1.2899861417966114</c:v>
                  </c:pt>
                  <c:pt idx="2">
                    <c:v>2.5168808881877407</c:v>
                  </c:pt>
                  <c:pt idx="4">
                    <c:v>2.4368109750408942</c:v>
                  </c:pt>
                  <c:pt idx="6">
                    <c:v>1.5819677306313384</c:v>
                  </c:pt>
                  <c:pt idx="8">
                    <c:v>1.3740123502090817</c:v>
                  </c:pt>
                  <c:pt idx="10">
                    <c:v>3.5805359768013156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'Compresses Thickness'!$L$2:$L$13</c:f>
              <c:numCache>
                <c:formatCode>0.00</c:formatCode>
                <c:ptCount val="12"/>
                <c:pt idx="0">
                  <c:v>13.437733644571237</c:v>
                </c:pt>
                <c:pt idx="2">
                  <c:v>12.807823765075568</c:v>
                </c:pt>
                <c:pt idx="4">
                  <c:v>11.117937930089154</c:v>
                </c:pt>
                <c:pt idx="6">
                  <c:v>19.602945065693994</c:v>
                </c:pt>
                <c:pt idx="8">
                  <c:v>14.539321882249141</c:v>
                </c:pt>
                <c:pt idx="10">
                  <c:v>18.275228534959677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E-4F8F-813E-A7F3E460B0BF}"/>
            </c:ext>
          </c:extLst>
        </c:ser>
        <c:ser>
          <c:idx val="5"/>
          <c:order val="5"/>
          <c:tx>
            <c:strRef>
              <c:f>'Compresses Thickness'!$D$1</c:f>
              <c:strCache>
                <c:ptCount val="1"/>
                <c:pt idx="0">
                  <c:v>Membrane Thickness (um)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'Compresses Thickness'!$E$2:$E$13</c:f>
                <c:numCache>
                  <c:formatCode>General</c:formatCode>
                  <c:ptCount val="12"/>
                  <c:pt idx="0">
                    <c:v>1.1599729881912491</c:v>
                  </c:pt>
                  <c:pt idx="2">
                    <c:v>4.3935335437435725</c:v>
                  </c:pt>
                  <c:pt idx="4">
                    <c:v>2.8538023757786726</c:v>
                  </c:pt>
                  <c:pt idx="6">
                    <c:v>1.1603509526575795</c:v>
                  </c:pt>
                  <c:pt idx="8">
                    <c:v>0.87700000000000244</c:v>
                  </c:pt>
                  <c:pt idx="10">
                    <c:v>2.7389120102697739</c:v>
                  </c:pt>
                </c:numCache>
                <c:extLst xmlns:c15="http://schemas.microsoft.com/office/drawing/2012/chart"/>
              </c:numRef>
            </c:plus>
            <c:minus>
              <c:numRef>
                <c:f>'Compresses Thickness'!$E$2:$E$13</c:f>
                <c:numCache>
                  <c:formatCode>General</c:formatCode>
                  <c:ptCount val="12"/>
                  <c:pt idx="0">
                    <c:v>1.1599729881912491</c:v>
                  </c:pt>
                  <c:pt idx="2">
                    <c:v>4.3935335437435725</c:v>
                  </c:pt>
                  <c:pt idx="4">
                    <c:v>2.8538023757786726</c:v>
                  </c:pt>
                  <c:pt idx="6">
                    <c:v>1.1603509526575795</c:v>
                  </c:pt>
                  <c:pt idx="8">
                    <c:v>0.87700000000000244</c:v>
                  </c:pt>
                  <c:pt idx="10">
                    <c:v>2.7389120102697739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'Compresses Thickness'!$D$2:$D$13</c:f>
              <c:numCache>
                <c:formatCode>0.00</c:formatCode>
                <c:ptCount val="12"/>
                <c:pt idx="0">
                  <c:v>137.28066666666666</c:v>
                </c:pt>
                <c:pt idx="2">
                  <c:v>119.883</c:v>
                </c:pt>
                <c:pt idx="4">
                  <c:v>124.41500000000001</c:v>
                </c:pt>
                <c:pt idx="6">
                  <c:v>129.82466666666667</c:v>
                </c:pt>
                <c:pt idx="8">
                  <c:v>123.68400000000001</c:v>
                </c:pt>
                <c:pt idx="10">
                  <c:v>121.92999999999999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2E-4F8F-813E-A7F3E460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38"/>
        <c:axId val="226284128"/>
        <c:axId val="226313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'Compresses Thickness'!$H$1</c15:sqref>
                        </c15:formulaRef>
                      </c:ext>
                    </c:extLst>
                    <c:strCache>
                      <c:ptCount val="1"/>
                      <c:pt idx="0">
                        <c:v>Top Layer Thickness (um)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'Compresses Thickness'!$I$2:$I$13</c15:sqref>
                          </c15:formulaRef>
                        </c:ext>
                      </c:extLst>
                      <c:numCache>
                        <c:formatCode>General</c:formatCode>
                        <c:ptCount val="12"/>
                        <c:pt idx="0">
                          <c:v>1.7760366018500602</c:v>
                        </c:pt>
                        <c:pt idx="2">
                          <c:v>2.7827907834482235</c:v>
                        </c:pt>
                        <c:pt idx="4">
                          <c:v>3.3284641503251917</c:v>
                        </c:pt>
                        <c:pt idx="6">
                          <c:v>2.2196788456391121</c:v>
                        </c:pt>
                        <c:pt idx="8">
                          <c:v>1.7906042462438947</c:v>
                        </c:pt>
                        <c:pt idx="10">
                          <c:v>4.6929615146278065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'Compresses Thickness'!$I$2:$I$13</c15:sqref>
                          </c15:formulaRef>
                        </c:ext>
                      </c:extLst>
                      <c:numCache>
                        <c:formatCode>General</c:formatCode>
                        <c:ptCount val="12"/>
                        <c:pt idx="0">
                          <c:v>1.7760366018500602</c:v>
                        </c:pt>
                        <c:pt idx="2">
                          <c:v>2.7827907834482235</c:v>
                        </c:pt>
                        <c:pt idx="4">
                          <c:v>3.3284641503251917</c:v>
                        </c:pt>
                        <c:pt idx="6">
                          <c:v>2.2196788456391121</c:v>
                        </c:pt>
                        <c:pt idx="8">
                          <c:v>1.7906042462438947</c:v>
                        </c:pt>
                        <c:pt idx="10">
                          <c:v>4.6929615146278065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'Compresses Thickness'!$A$2:$A$13</c15:sqref>
                        </c15:formulaRef>
                      </c:ext>
                    </c:extLst>
                    <c:strCache>
                      <c:ptCount val="11"/>
                      <c:pt idx="0">
                        <c:v>10wt - 1</c:v>
                      </c:pt>
                      <c:pt idx="2">
                        <c:v>10wt - 2</c:v>
                      </c:pt>
                      <c:pt idx="4">
                        <c:v>10wt - 3</c:v>
                      </c:pt>
                      <c:pt idx="6">
                        <c:v>15wt - 1</c:v>
                      </c:pt>
                      <c:pt idx="8">
                        <c:v>15wt - 2</c:v>
                      </c:pt>
                      <c:pt idx="10">
                        <c:v>15wt - 3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'Compresses Thickness'!$H$2:$H$13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18.508700000000001</c:v>
                      </c:pt>
                      <c:pt idx="2">
                        <c:v>15.537100000000001</c:v>
                      </c:pt>
                      <c:pt idx="4">
                        <c:v>13.8596</c:v>
                      </c:pt>
                      <c:pt idx="6">
                        <c:v>25.657799999999998</c:v>
                      </c:pt>
                      <c:pt idx="8">
                        <c:v>17.982299999999999</c:v>
                      </c:pt>
                      <c:pt idx="10">
                        <c:v>22.193000000000001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7E-4B6E-9206-F7AB2DD3900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'Compresses Thickness'!$E$1</c15:sqref>
                        </c15:formulaRef>
                      </c:ext>
                    </c:extLst>
                    <c:strCache>
                      <c:ptCount val="1"/>
                      <c:pt idx="0">
                        <c:v>Membrane Thickness STDEV (µm)</c:v>
                      </c:pt>
                    </c:strCache>
                  </c:strRef>
                </c:tx>
                <c:spPr>
                  <a:noFill/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'Compresses Thickness'!$A$2:$A$13</c15:sqref>
                        </c15:formulaRef>
                      </c:ext>
                    </c:extLst>
                    <c:strCache>
                      <c:ptCount val="11"/>
                      <c:pt idx="0">
                        <c:v>10wt - 1</c:v>
                      </c:pt>
                      <c:pt idx="2">
                        <c:v>10wt - 2</c:v>
                      </c:pt>
                      <c:pt idx="4">
                        <c:v>10wt - 3</c:v>
                      </c:pt>
                      <c:pt idx="6">
                        <c:v>15wt - 1</c:v>
                      </c:pt>
                      <c:pt idx="8">
                        <c:v>15wt - 2</c:v>
                      </c:pt>
                      <c:pt idx="10">
                        <c:v>15wt - 3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'Compresses Thickness'!$E$2:$E$8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1.1599729881912491</c:v>
                      </c:pt>
                      <c:pt idx="2">
                        <c:v>4.3935335437435725</c:v>
                      </c:pt>
                      <c:pt idx="4">
                        <c:v>2.8538023757786726</c:v>
                      </c:pt>
                      <c:pt idx="6">
                        <c:v>1.1603509526575795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7E-4B6E-9206-F7AB2DD3900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'Compresses Thickness'!$G$1</c15:sqref>
                        </c15:formulaRef>
                      </c:ext>
                    </c:extLst>
                    <c:strCache>
                      <c:ptCount val="1"/>
                      <c:pt idx="0">
                        <c:v>Compressed Thickness STDEV (um)</c:v>
                      </c:pt>
                    </c:strCache>
                  </c:strRef>
                </c:tx>
                <c:spPr>
                  <a:noFill/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'Compresses Thickness'!$A$2:$A$13</c15:sqref>
                        </c15:formulaRef>
                      </c:ext>
                    </c:extLst>
                    <c:strCache>
                      <c:ptCount val="11"/>
                      <c:pt idx="0">
                        <c:v>10wt - 1</c:v>
                      </c:pt>
                      <c:pt idx="2">
                        <c:v>10wt - 2</c:v>
                      </c:pt>
                      <c:pt idx="4">
                        <c:v>10wt - 3</c:v>
                      </c:pt>
                      <c:pt idx="6">
                        <c:v>15wt - 1</c:v>
                      </c:pt>
                      <c:pt idx="8">
                        <c:v>15wt - 2</c:v>
                      </c:pt>
                      <c:pt idx="10">
                        <c:v>15wt - 3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'Compresses Thickness'!$G$2:$G$8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4.8823818982132066</c:v>
                      </c:pt>
                      <c:pt idx="2">
                        <c:v>2.0677105696881282</c:v>
                      </c:pt>
                      <c:pt idx="4">
                        <c:v>0.37830278878168661</c:v>
                      </c:pt>
                      <c:pt idx="6">
                        <c:v>0.37846312017597489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7E-4B6E-9206-F7AB2DD39002}"/>
                  </c:ext>
                </c:extLst>
              </c15:ser>
            </c15:filteredBarSeries>
          </c:ext>
        </c:extLst>
      </c:barChart>
      <c:catAx>
        <c:axId val="2262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13888"/>
        <c:crosses val="autoZero"/>
        <c:auto val="1"/>
        <c:lblAlgn val="ctr"/>
        <c:lblOffset val="100"/>
        <c:noMultiLvlLbl val="0"/>
      </c:catAx>
      <c:valAx>
        <c:axId val="2263138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Thickness</a:t>
                </a:r>
                <a:r>
                  <a:rPr lang="en-US" baseline="0"/>
                  <a:t> </a:t>
                </a:r>
                <a:r>
                  <a:rPr lang="en-US"/>
                  <a:t>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163162</xdr:colOff>
      <xdr:row>10</xdr:row>
      <xdr:rowOff>183029</xdr:rowOff>
    </xdr:from>
    <xdr:to>
      <xdr:col>9</xdr:col>
      <xdr:colOff>47078</xdr:colOff>
      <xdr:row>29</xdr:row>
      <xdr:rowOff>24821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1607C-BBE2-41D2-B87A-8AF1ADB51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524376</xdr:colOff>
      <xdr:row>13</xdr:row>
      <xdr:rowOff>129807</xdr:rowOff>
    </xdr:from>
    <xdr:to>
      <xdr:col>9</xdr:col>
      <xdr:colOff>662819</xdr:colOff>
      <xdr:row>32</xdr:row>
      <xdr:rowOff>65056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204EE-5598-4B96-B04C-69F9BBFA3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1987808</xdr:colOff>
      <xdr:row>12</xdr:row>
      <xdr:rowOff>61521</xdr:rowOff>
    </xdr:from>
    <xdr:to>
      <xdr:col>9</xdr:col>
      <xdr:colOff>1215887</xdr:colOff>
      <xdr:row>39</xdr:row>
      <xdr:rowOff>25261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5EEB1-0B00-44E1-A6EA-73F2F325D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23C1-E0FE-468A-92A7-6A5606FB1ED7}">
  <sheetPr>
    <outlinePr summaryBelow="0" summaryRight="0"/>
  </sheetPr>
  <dimension ref="A1:AD39"/>
  <sheetViews>
    <sheetView zoomScale="85" zoomScaleNormal="85" workbookViewId="0">
      <selection activeCell="H33" sqref="H33"/>
    </sheetView>
  </sheetViews>
  <sheetFormatPr defaultColWidth="12.5703125" defaultRowHeight="15.75" customHeight="1" x14ac:dyDescent="0.2"/>
  <cols>
    <col min="1" max="1" width="16.28515625" customWidth="1"/>
    <col min="2" max="2" width="23.7109375" bestFit="1" customWidth="1"/>
    <col min="3" max="4" width="25.28515625" bestFit="1" customWidth="1"/>
    <col min="5" max="5" width="31.85546875" bestFit="1" customWidth="1"/>
    <col min="6" max="6" width="16.140625" bestFit="1" customWidth="1"/>
    <col min="7" max="7" width="25.85546875" bestFit="1" customWidth="1"/>
    <col min="8" max="8" width="31.85546875" bestFit="1" customWidth="1"/>
    <col min="9" max="9" width="22.140625" customWidth="1"/>
    <col min="10" max="10" width="25.85546875" bestFit="1" customWidth="1"/>
  </cols>
  <sheetData>
    <row r="1" spans="1:30" ht="15.75" customHeight="1" x14ac:dyDescent="0.2">
      <c r="A1" s="1" t="s">
        <v>7</v>
      </c>
      <c r="B1" s="8" t="s">
        <v>8</v>
      </c>
      <c r="C1" s="8" t="s">
        <v>0</v>
      </c>
      <c r="D1" s="1" t="s">
        <v>1</v>
      </c>
      <c r="E1" s="1" t="s">
        <v>5</v>
      </c>
      <c r="F1" s="1" t="s">
        <v>6</v>
      </c>
      <c r="G1" s="1" t="s">
        <v>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">
      <c r="A2" s="5" t="s">
        <v>14</v>
      </c>
      <c r="B2" s="10" t="s">
        <v>36</v>
      </c>
      <c r="C2" s="6">
        <v>1</v>
      </c>
      <c r="D2" s="3">
        <f>AVERAGE(C15:C17)</f>
        <v>107.60266666666666</v>
      </c>
      <c r="E2" s="3">
        <f>STDEV(C15:C17)</f>
        <v>4.8311379956831431</v>
      </c>
      <c r="F2" s="3">
        <f>AVERAGE(D15:D17)</f>
        <v>10.207868484848484</v>
      </c>
      <c r="G2" s="3">
        <f>STDEV(D15:D17)</f>
        <v>0.36908260701067419</v>
      </c>
    </row>
    <row r="3" spans="1:30" ht="15.75" customHeight="1" x14ac:dyDescent="0.2">
      <c r="A3" s="6" t="s">
        <v>16</v>
      </c>
      <c r="B3" s="11" t="s">
        <v>25</v>
      </c>
      <c r="C3" s="6">
        <v>2</v>
      </c>
      <c r="D3" s="3">
        <f>AVERAGE(C18:C20)</f>
        <v>138.59633333333332</v>
      </c>
      <c r="E3" s="3">
        <f>STDEV(C18:C20)</f>
        <v>1.7545000237484494</v>
      </c>
      <c r="F3" s="3">
        <f>AVERAGE(D18:D20)</f>
        <v>11.097803030303032</v>
      </c>
      <c r="G3" s="3">
        <f>STDEV(D18:D20)</f>
        <v>0.56435768787379648</v>
      </c>
    </row>
    <row r="4" spans="1:30" ht="15.75" customHeight="1" x14ac:dyDescent="0.2">
      <c r="A4" s="6" t="s">
        <v>19</v>
      </c>
      <c r="B4" s="11" t="s">
        <v>33</v>
      </c>
      <c r="C4" s="14">
        <v>3</v>
      </c>
      <c r="D4" s="16">
        <f>AVERAGE(C21:C23)</f>
        <v>119.883</v>
      </c>
      <c r="E4" s="16">
        <f>STDEV(C21:C23)</f>
        <v>4.3935335437435725</v>
      </c>
      <c r="F4" s="16">
        <f>AVERAGE(D21:D23)</f>
        <v>13.243416666666667</v>
      </c>
      <c r="G4" s="16">
        <f>STDEV(D21:D23)</f>
        <v>1.4088154672750206</v>
      </c>
    </row>
    <row r="5" spans="1:30" ht="15.75" customHeight="1" x14ac:dyDescent="0.2">
      <c r="A5" s="6" t="s">
        <v>20</v>
      </c>
      <c r="B5" s="11" t="s">
        <v>32</v>
      </c>
      <c r="C5" s="14">
        <v>4</v>
      </c>
      <c r="D5" s="16">
        <f>AVERAGE(C24:C26)</f>
        <v>124.41500000000001</v>
      </c>
      <c r="E5" s="16">
        <f>STDEV(C24:C26)</f>
        <v>2.8538023757786726</v>
      </c>
      <c r="F5" s="16">
        <f>AVERAGE(D24:D26)</f>
        <v>11.501462962962963</v>
      </c>
      <c r="G5" s="16">
        <f>STDEV(D24:D26)</f>
        <v>0.5907422155444273</v>
      </c>
    </row>
    <row r="6" spans="1:30" ht="15.75" customHeight="1" x14ac:dyDescent="0.2">
      <c r="A6" s="6" t="s">
        <v>15</v>
      </c>
      <c r="B6" s="10" t="s">
        <v>18</v>
      </c>
      <c r="C6" s="14">
        <v>5</v>
      </c>
      <c r="D6" s="3">
        <f>AVERAGE(C27:C29)</f>
        <v>116.22799999999999</v>
      </c>
      <c r="E6" s="3">
        <f>STDEV(C27:C29)</f>
        <v>3.0700000000000003</v>
      </c>
      <c r="F6" s="3">
        <f>AVERAGE(D27:D29)</f>
        <v>11.970064069264069</v>
      </c>
      <c r="G6" s="3">
        <f>STDEV(D27:D29)</f>
        <v>0.34507454019188027</v>
      </c>
    </row>
    <row r="7" spans="1:30" ht="15.75" customHeight="1" x14ac:dyDescent="0.2">
      <c r="A7" s="6" t="s">
        <v>17</v>
      </c>
      <c r="B7" s="11" t="s">
        <v>29</v>
      </c>
      <c r="C7" s="14">
        <v>6</v>
      </c>
      <c r="D7" s="3">
        <f>AVERAGE(C30:C32)</f>
        <v>129.82466666666667</v>
      </c>
      <c r="E7" s="3">
        <f>STDEV(C30:C32)</f>
        <v>1.1603509526575795</v>
      </c>
      <c r="F7" s="3">
        <f>AVERAGE(D30:D32)</f>
        <v>16.837277777777775</v>
      </c>
      <c r="G7" s="3">
        <f>STDEV(D30:D32)</f>
        <v>0.80184329885952577</v>
      </c>
    </row>
    <row r="8" spans="1:30" ht="15.75" customHeight="1" x14ac:dyDescent="0.2">
      <c r="A8" s="6" t="s">
        <v>21</v>
      </c>
      <c r="B8" s="11" t="s">
        <v>31</v>
      </c>
      <c r="C8" s="14">
        <v>7</v>
      </c>
      <c r="D8" s="3">
        <f>AVERAGE(C33:C35)</f>
        <v>123.68400000000001</v>
      </c>
      <c r="E8" s="3">
        <f>STDEV(C33:C35)</f>
        <v>0.87700000000000244</v>
      </c>
      <c r="F8" s="3">
        <f>AVERAGE(D33:D35)</f>
        <v>13.63211111111111</v>
      </c>
      <c r="G8" s="3">
        <f>STDEV(D33:D35)</f>
        <v>0.53447880462427344</v>
      </c>
    </row>
    <row r="9" spans="1:30" ht="15.75" customHeight="1" x14ac:dyDescent="0.2">
      <c r="A9" s="6" t="s">
        <v>22</v>
      </c>
      <c r="B9" s="11" t="s">
        <v>34</v>
      </c>
      <c r="C9" s="14">
        <v>8</v>
      </c>
      <c r="D9" s="3">
        <f>AVERAGE(C36:C38)</f>
        <v>120.61433333333332</v>
      </c>
      <c r="E9" s="3">
        <f>STDEV(C36:C38)</f>
        <v>2.320890849077855</v>
      </c>
      <c r="F9" s="3">
        <f>AVERAGE(D36:D38)</f>
        <v>14.198168746286393</v>
      </c>
      <c r="G9" s="3">
        <f>STDEV(D36:D38)</f>
        <v>0.27489895380310464</v>
      </c>
    </row>
    <row r="10" spans="1:30" ht="15.75" customHeight="1" x14ac:dyDescent="0.2">
      <c r="A10" s="4"/>
      <c r="C10" s="9"/>
    </row>
    <row r="14" spans="1:30" ht="15.75" customHeight="1" x14ac:dyDescent="0.2">
      <c r="A14" s="1" t="s">
        <v>0</v>
      </c>
      <c r="B14" s="1" t="s">
        <v>4</v>
      </c>
      <c r="C14" s="1" t="s">
        <v>1</v>
      </c>
      <c r="D14" s="1" t="s">
        <v>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customHeight="1" x14ac:dyDescent="0.2">
      <c r="A15" s="2">
        <v>1</v>
      </c>
      <c r="B15" s="2">
        <v>1</v>
      </c>
      <c r="C15">
        <v>102.63200000000001</v>
      </c>
      <c r="D15" s="7">
        <f>253.509/25</f>
        <v>10.140359999999999</v>
      </c>
    </row>
    <row r="16" spans="1:30" ht="15.75" customHeight="1" x14ac:dyDescent="0.2">
      <c r="A16" s="2">
        <v>1</v>
      </c>
      <c r="B16" s="2">
        <v>2</v>
      </c>
      <c r="C16">
        <v>107.895</v>
      </c>
      <c r="D16" s="7">
        <f>246.93/25</f>
        <v>9.8772000000000002</v>
      </c>
    </row>
    <row r="17" spans="1:4" ht="15.75" customHeight="1" x14ac:dyDescent="0.2">
      <c r="A17" s="2">
        <v>1</v>
      </c>
      <c r="B17" s="2">
        <v>3</v>
      </c>
      <c r="C17">
        <v>112.28100000000001</v>
      </c>
      <c r="D17" s="7">
        <f>233.333/22</f>
        <v>10.606045454545454</v>
      </c>
    </row>
    <row r="18" spans="1:4" ht="15.75" customHeight="1" x14ac:dyDescent="0.2">
      <c r="A18" s="2">
        <v>2</v>
      </c>
      <c r="B18" s="2">
        <v>1</v>
      </c>
      <c r="C18" s="16">
        <v>138.596</v>
      </c>
      <c r="D18" s="7">
        <f>159.649/14</f>
        <v>11.403499999999999</v>
      </c>
    </row>
    <row r="19" spans="1:4" ht="15.75" customHeight="1" x14ac:dyDescent="0.2">
      <c r="A19" s="2">
        <v>2</v>
      </c>
      <c r="B19" s="2">
        <v>2</v>
      </c>
      <c r="C19">
        <v>140.351</v>
      </c>
      <c r="D19" s="7">
        <f>125.877/11</f>
        <v>11.443363636363635</v>
      </c>
    </row>
    <row r="20" spans="1:4" ht="15.75" customHeight="1" x14ac:dyDescent="0.2">
      <c r="A20" s="2">
        <v>2</v>
      </c>
      <c r="B20" s="2">
        <v>3</v>
      </c>
      <c r="C20">
        <v>136.84200000000001</v>
      </c>
      <c r="D20" s="7">
        <f>114.912/11</f>
        <v>10.446545454545456</v>
      </c>
    </row>
    <row r="21" spans="1:4" ht="15.75" customHeight="1" x14ac:dyDescent="0.2">
      <c r="A21" s="2">
        <v>3</v>
      </c>
      <c r="B21" s="2">
        <v>1</v>
      </c>
      <c r="C21" s="16">
        <v>114.91200000000001</v>
      </c>
      <c r="D21" s="19">
        <f>50.841/4</f>
        <v>12.71025</v>
      </c>
    </row>
    <row r="22" spans="1:4" ht="15.75" customHeight="1" x14ac:dyDescent="0.2">
      <c r="A22" s="2">
        <v>3</v>
      </c>
      <c r="B22" s="2">
        <v>2</v>
      </c>
      <c r="C22" s="16">
        <v>123.246</v>
      </c>
      <c r="D22">
        <f>48.716/4</f>
        <v>12.179</v>
      </c>
    </row>
    <row r="23" spans="1:4" ht="15.75" customHeight="1" x14ac:dyDescent="0.2">
      <c r="A23" s="2">
        <v>3</v>
      </c>
      <c r="B23" s="2">
        <v>3</v>
      </c>
      <c r="C23" s="16">
        <v>121.491</v>
      </c>
      <c r="D23">
        <f>44.523/3</f>
        <v>14.841000000000001</v>
      </c>
    </row>
    <row r="24" spans="1:4" ht="15.75" customHeight="1" x14ac:dyDescent="0.2">
      <c r="A24" s="2">
        <v>4</v>
      </c>
      <c r="B24" s="2">
        <v>1</v>
      </c>
      <c r="C24" s="16">
        <v>124.56100000000001</v>
      </c>
      <c r="D24" s="20">
        <f>98.684/9</f>
        <v>10.964888888888888</v>
      </c>
    </row>
    <row r="25" spans="1:4" ht="15.75" customHeight="1" x14ac:dyDescent="0.2">
      <c r="A25" s="2">
        <v>4</v>
      </c>
      <c r="B25" s="2">
        <v>2</v>
      </c>
      <c r="C25" s="16">
        <v>121.491</v>
      </c>
      <c r="D25">
        <f>72.807/6</f>
        <v>12.134500000000001</v>
      </c>
    </row>
    <row r="26" spans="1:4" ht="15.75" customHeight="1" x14ac:dyDescent="0.2">
      <c r="A26" s="2">
        <v>4</v>
      </c>
      <c r="B26" s="2">
        <v>3</v>
      </c>
      <c r="C26" s="16">
        <v>127.193</v>
      </c>
      <c r="D26" s="13">
        <f>79.835/7</f>
        <v>11.404999999999999</v>
      </c>
    </row>
    <row r="27" spans="1:4" ht="15.75" customHeight="1" x14ac:dyDescent="0.2">
      <c r="A27" s="2">
        <v>5</v>
      </c>
      <c r="B27" s="2">
        <v>1</v>
      </c>
      <c r="C27">
        <v>113.158</v>
      </c>
      <c r="D27" s="7">
        <f>258.772/22</f>
        <v>11.762363636363636</v>
      </c>
    </row>
    <row r="28" spans="1:4" ht="12.75" x14ac:dyDescent="0.2">
      <c r="A28" s="2">
        <v>5</v>
      </c>
      <c r="B28" s="2">
        <v>2</v>
      </c>
      <c r="C28">
        <v>116.22799999999999</v>
      </c>
      <c r="D28" s="7">
        <f>123.684/10</f>
        <v>12.368399999999999</v>
      </c>
    </row>
    <row r="29" spans="1:4" ht="12.75" x14ac:dyDescent="0.2">
      <c r="A29" s="2">
        <v>5</v>
      </c>
      <c r="B29" s="2">
        <v>3</v>
      </c>
      <c r="C29">
        <v>119.298</v>
      </c>
      <c r="D29" s="7">
        <f>164.912/14</f>
        <v>11.779428571428571</v>
      </c>
    </row>
    <row r="30" spans="1:4" ht="12.75" x14ac:dyDescent="0.2">
      <c r="A30" s="2">
        <v>6</v>
      </c>
      <c r="B30" s="2">
        <v>1</v>
      </c>
      <c r="C30" s="16">
        <v>130.702</v>
      </c>
      <c r="D30" s="19">
        <f>98.246/6</f>
        <v>16.374333333333333</v>
      </c>
    </row>
    <row r="31" spans="1:4" ht="12.75" x14ac:dyDescent="0.2">
      <c r="A31" s="2">
        <v>6</v>
      </c>
      <c r="B31" s="2">
        <v>2</v>
      </c>
      <c r="C31" s="16">
        <v>130.26300000000001</v>
      </c>
      <c r="D31" s="19">
        <f>98.246/6</f>
        <v>16.374333333333333</v>
      </c>
    </row>
    <row r="32" spans="1:4" ht="12.75" x14ac:dyDescent="0.2">
      <c r="A32" s="2">
        <v>6</v>
      </c>
      <c r="B32" s="2">
        <v>3</v>
      </c>
      <c r="C32" s="16">
        <v>128.50899999999999</v>
      </c>
      <c r="D32" s="19">
        <f>106.579/6</f>
        <v>17.763166666666667</v>
      </c>
    </row>
    <row r="33" spans="1:7" ht="12.75" x14ac:dyDescent="0.2">
      <c r="A33" s="2">
        <v>7</v>
      </c>
      <c r="B33" s="2">
        <v>1</v>
      </c>
      <c r="C33" s="16">
        <v>123.684</v>
      </c>
      <c r="D33">
        <f>41.228/3</f>
        <v>13.742666666666667</v>
      </c>
      <c r="G33" s="12"/>
    </row>
    <row r="34" spans="1:7" ht="12.75" x14ac:dyDescent="0.2">
      <c r="A34" s="2">
        <v>7</v>
      </c>
      <c r="B34" s="2">
        <v>2</v>
      </c>
      <c r="C34" s="16">
        <v>124.56100000000001</v>
      </c>
      <c r="D34">
        <f>39.153/3</f>
        <v>13.051</v>
      </c>
    </row>
    <row r="35" spans="1:7" ht="12.75" x14ac:dyDescent="0.2">
      <c r="A35" s="2">
        <v>7</v>
      </c>
      <c r="B35" s="2">
        <v>3</v>
      </c>
      <c r="C35" s="16">
        <v>122.807</v>
      </c>
      <c r="D35">
        <f>42.308/3</f>
        <v>14.102666666666666</v>
      </c>
    </row>
    <row r="36" spans="1:7" ht="12.75" x14ac:dyDescent="0.2">
      <c r="A36" s="2">
        <v>8</v>
      </c>
      <c r="B36" s="2">
        <v>1</v>
      </c>
      <c r="C36">
        <v>118.86</v>
      </c>
      <c r="D36" s="7">
        <f>238.158/17</f>
        <v>14.009294117647059</v>
      </c>
    </row>
    <row r="37" spans="1:7" ht="12.75" x14ac:dyDescent="0.2">
      <c r="A37" s="2">
        <v>8</v>
      </c>
      <c r="B37" s="2">
        <v>2</v>
      </c>
      <c r="C37">
        <v>119.73699999999999</v>
      </c>
      <c r="D37" s="7">
        <f>159.649/11</f>
        <v>14.513545454545454</v>
      </c>
    </row>
    <row r="38" spans="1:7" ht="12.75" x14ac:dyDescent="0.2">
      <c r="A38" s="2">
        <v>8</v>
      </c>
      <c r="B38" s="2">
        <v>3</v>
      </c>
      <c r="C38">
        <v>123.246</v>
      </c>
      <c r="D38" s="7">
        <f>168.86/12</f>
        <v>14.071666666666667</v>
      </c>
    </row>
    <row r="39" spans="1:7" ht="12.75" x14ac:dyDescent="0.2">
      <c r="A39" s="2"/>
      <c r="B39" s="2"/>
      <c r="C39" s="2"/>
      <c r="D39" s="2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E55A-6002-4CB7-B35E-6862E5548DEE}">
  <sheetPr>
    <outlinePr summaryBelow="0" summaryRight="0"/>
  </sheetPr>
  <dimension ref="A1:AD94"/>
  <sheetViews>
    <sheetView zoomScale="74" zoomScaleNormal="74" workbookViewId="0">
      <selection activeCell="A5" sqref="A5"/>
    </sheetView>
  </sheetViews>
  <sheetFormatPr defaultColWidth="12.5703125" defaultRowHeight="15.75" customHeight="1" x14ac:dyDescent="0.2"/>
  <cols>
    <col min="1" max="1" width="16.28515625" customWidth="1"/>
    <col min="2" max="2" width="23.7109375" bestFit="1" customWidth="1"/>
    <col min="3" max="3" width="27.85546875" bestFit="1" customWidth="1"/>
    <col min="4" max="4" width="33" bestFit="1" customWidth="1"/>
    <col min="5" max="5" width="24.140625" bestFit="1" customWidth="1"/>
    <col min="6" max="7" width="29.140625" bestFit="1" customWidth="1"/>
    <col min="8" max="8" width="31.85546875" bestFit="1" customWidth="1"/>
    <col min="9" max="9" width="22.140625" customWidth="1"/>
    <col min="10" max="10" width="25.85546875" bestFit="1" customWidth="1"/>
  </cols>
  <sheetData>
    <row r="1" spans="1:30" ht="15.75" customHeight="1" x14ac:dyDescent="0.2">
      <c r="A1" s="1" t="s">
        <v>7</v>
      </c>
      <c r="B1" s="8" t="s">
        <v>0</v>
      </c>
      <c r="C1" s="1" t="s">
        <v>9</v>
      </c>
      <c r="D1" s="1" t="s">
        <v>13</v>
      </c>
      <c r="E1" s="12" t="s">
        <v>10</v>
      </c>
      <c r="F1" s="12" t="s">
        <v>11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">
      <c r="A2" s="5" t="s">
        <v>14</v>
      </c>
      <c r="B2" s="17">
        <v>1</v>
      </c>
      <c r="C2" s="3">
        <f>AVERAGE(C15:C24)</f>
        <v>11.3596</v>
      </c>
      <c r="D2" s="3">
        <f>STDEV(C15:C24)</f>
        <v>2.8155769963228154</v>
      </c>
      <c r="E2" s="15">
        <f>AVERAGE(E15:E24)</f>
        <v>0.10434494392222507</v>
      </c>
      <c r="F2" s="15">
        <f>_xlfn.STDEV.P(E15:E24)</f>
        <v>2.3985949129657968E-2</v>
      </c>
    </row>
    <row r="3" spans="1:30" ht="15.75" customHeight="1" x14ac:dyDescent="0.2">
      <c r="A3" s="6" t="s">
        <v>16</v>
      </c>
      <c r="B3" s="17">
        <v>2</v>
      </c>
      <c r="C3" s="3">
        <f>AVERAGE(C25:C34)</f>
        <v>18.508700000000001</v>
      </c>
      <c r="D3" s="3">
        <f>STDEV(C25:C34)</f>
        <v>1.7760366018500602</v>
      </c>
      <c r="E3" s="15">
        <f>AVERAGE(E25:E34)</f>
        <v>0.13437733644571237</v>
      </c>
      <c r="F3" s="15">
        <f>_xlfn.STDEV.P(E25:E34)</f>
        <v>1.2899861417966115E-2</v>
      </c>
    </row>
    <row r="4" spans="1:30" ht="15.75" customHeight="1" x14ac:dyDescent="0.2">
      <c r="A4" s="6" t="s">
        <v>19</v>
      </c>
      <c r="B4" s="18">
        <v>3</v>
      </c>
      <c r="C4">
        <f>AVERAGE(C35:C44)</f>
        <v>15.537100000000001</v>
      </c>
      <c r="D4">
        <f>STDEV(C35:C44)</f>
        <v>2.7827907834482235</v>
      </c>
      <c r="E4">
        <f>AVERAGE(E35:E44)</f>
        <v>0.12807823765075568</v>
      </c>
      <c r="F4">
        <f>_xlfn.STDEV.P(E35:E44)</f>
        <v>2.5168808881877409E-2</v>
      </c>
    </row>
    <row r="5" spans="1:30" ht="15.75" customHeight="1" x14ac:dyDescent="0.2">
      <c r="A5" s="6" t="s">
        <v>20</v>
      </c>
      <c r="B5" s="18">
        <v>4</v>
      </c>
      <c r="C5">
        <f>AVERAGE(C45:C54)</f>
        <v>13.8596</v>
      </c>
      <c r="D5">
        <f>STDEV(C45:C54)</f>
        <v>3.3284641503251917</v>
      </c>
      <c r="E5">
        <f>AVERAGE(E45:E54)</f>
        <v>0.11117937930089153</v>
      </c>
      <c r="F5">
        <f>_xlfn.STDEV.P(E45:E54)</f>
        <v>2.4368109750408942E-2</v>
      </c>
    </row>
    <row r="6" spans="1:30" ht="15.75" customHeight="1" x14ac:dyDescent="0.2">
      <c r="A6" s="6" t="s">
        <v>15</v>
      </c>
      <c r="B6" s="18">
        <v>5</v>
      </c>
      <c r="C6" s="3">
        <f>AVERAGE(C55:C64)</f>
        <v>16.973600000000001</v>
      </c>
      <c r="D6" s="3">
        <f>STDEV(C55:C64)</f>
        <v>2.0782130251198261</v>
      </c>
      <c r="E6" s="15">
        <f>AVERAGE(E55:E64)</f>
        <v>0.14649025595592768</v>
      </c>
      <c r="F6" s="15">
        <f>_xlfn.STDEV.P(E55:E64)</f>
        <v>1.7954916806467762E-2</v>
      </c>
      <c r="G6" s="3"/>
    </row>
    <row r="7" spans="1:30" ht="15.75" customHeight="1" x14ac:dyDescent="0.2">
      <c r="A7" s="6" t="s">
        <v>17</v>
      </c>
      <c r="B7" s="18">
        <v>6</v>
      </c>
      <c r="C7">
        <f>AVERAGE(C65:C74)</f>
        <v>25.657799999999998</v>
      </c>
      <c r="D7">
        <f>STDEV(C65:C74)</f>
        <v>2.2196788456391121</v>
      </c>
      <c r="E7">
        <f>AVERAGE(E65:E74)</f>
        <v>0.19602945065693994</v>
      </c>
      <c r="F7">
        <f>_xlfn.STDEV.P(E65:E74)</f>
        <v>1.5819677306313385E-2</v>
      </c>
      <c r="G7" s="3"/>
    </row>
    <row r="8" spans="1:30" ht="15.75" customHeight="1" x14ac:dyDescent="0.2">
      <c r="A8" s="6" t="s">
        <v>21</v>
      </c>
      <c r="B8" s="18">
        <v>7</v>
      </c>
      <c r="C8">
        <f>AVERAGE(C75:C84)</f>
        <v>17.982299999999999</v>
      </c>
      <c r="D8">
        <f>STDEV(C75:C84)</f>
        <v>1.7906042462438947</v>
      </c>
      <c r="E8">
        <f>AVERAGE(E75:E84)</f>
        <v>0.1453932188224914</v>
      </c>
      <c r="F8">
        <f>_xlfn.STDEV.P(E75:E84)</f>
        <v>1.3740123502090817E-2</v>
      </c>
    </row>
    <row r="9" spans="1:30" ht="15.75" customHeight="1" x14ac:dyDescent="0.2">
      <c r="A9" s="6" t="s">
        <v>22</v>
      </c>
      <c r="B9" s="18">
        <v>8</v>
      </c>
      <c r="C9" s="3">
        <f>AVERAGE(C85:C94)</f>
        <v>22.193000000000001</v>
      </c>
      <c r="D9" s="3">
        <f>STDEV(C85:C94)</f>
        <v>4.6929615146278065</v>
      </c>
      <c r="E9" s="15">
        <f>AVERAGE(E85:E94)</f>
        <v>0.18275228534959678</v>
      </c>
      <c r="F9" s="15">
        <f>_xlfn.STDEV.P(E85:E94)</f>
        <v>3.5805359768013155E-2</v>
      </c>
    </row>
    <row r="10" spans="1:30" ht="15.75" customHeight="1" x14ac:dyDescent="0.2">
      <c r="A10" s="4"/>
      <c r="C10" s="9"/>
    </row>
    <row r="14" spans="1:30" ht="15.75" customHeight="1" x14ac:dyDescent="0.2">
      <c r="A14" s="1" t="s">
        <v>0</v>
      </c>
      <c r="B14" s="1" t="s">
        <v>4</v>
      </c>
      <c r="C14" s="1" t="s">
        <v>9</v>
      </c>
      <c r="D14" s="1" t="s">
        <v>12</v>
      </c>
      <c r="E14" s="1" t="s">
        <v>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customHeight="1" x14ac:dyDescent="0.2">
      <c r="A15" s="2">
        <v>1</v>
      </c>
      <c r="B15" s="13">
        <v>1</v>
      </c>
      <c r="C15">
        <v>7.8949999999999996</v>
      </c>
      <c r="D15">
        <v>102.63200000000001</v>
      </c>
      <c r="E15">
        <f>C15/D15</f>
        <v>7.6925325434562306E-2</v>
      </c>
    </row>
    <row r="16" spans="1:30" ht="15.75" customHeight="1" x14ac:dyDescent="0.2">
      <c r="A16" s="2">
        <v>1</v>
      </c>
      <c r="B16">
        <v>2</v>
      </c>
      <c r="C16">
        <v>11.842000000000001</v>
      </c>
      <c r="D16">
        <v>106.14</v>
      </c>
      <c r="E16">
        <f t="shared" ref="E16:E56" si="0">C16/D16</f>
        <v>0.1115696250235538</v>
      </c>
    </row>
    <row r="17" spans="1:5" ht="15.75" customHeight="1" x14ac:dyDescent="0.2">
      <c r="A17" s="2">
        <v>1</v>
      </c>
      <c r="B17">
        <v>3</v>
      </c>
      <c r="C17">
        <v>10.965</v>
      </c>
      <c r="D17">
        <v>107.456</v>
      </c>
      <c r="E17">
        <f t="shared" si="0"/>
        <v>0.10204176593210244</v>
      </c>
    </row>
    <row r="18" spans="1:5" ht="15.75" customHeight="1" x14ac:dyDescent="0.2">
      <c r="A18" s="2">
        <v>1</v>
      </c>
      <c r="B18">
        <v>4</v>
      </c>
      <c r="C18">
        <v>10.965</v>
      </c>
      <c r="D18">
        <v>108.77200000000001</v>
      </c>
      <c r="E18">
        <f t="shared" si="0"/>
        <v>0.1008071930276174</v>
      </c>
    </row>
    <row r="19" spans="1:5" ht="15.75" customHeight="1" x14ac:dyDescent="0.2">
      <c r="A19" s="2">
        <v>1</v>
      </c>
      <c r="B19">
        <v>5</v>
      </c>
      <c r="C19">
        <v>13.157999999999999</v>
      </c>
      <c r="D19">
        <v>107.895</v>
      </c>
      <c r="E19">
        <f t="shared" si="0"/>
        <v>0.12195189767829835</v>
      </c>
    </row>
    <row r="20" spans="1:5" ht="15.75" customHeight="1" x14ac:dyDescent="0.2">
      <c r="A20" s="2">
        <v>1</v>
      </c>
      <c r="B20">
        <v>6</v>
      </c>
      <c r="C20">
        <v>14.474</v>
      </c>
      <c r="D20">
        <v>108.333</v>
      </c>
      <c r="E20">
        <f t="shared" si="0"/>
        <v>0.13360656494327675</v>
      </c>
    </row>
    <row r="21" spans="1:5" ht="15.75" customHeight="1" x14ac:dyDescent="0.2">
      <c r="A21" s="2">
        <v>1</v>
      </c>
      <c r="B21">
        <v>7</v>
      </c>
      <c r="C21">
        <v>12.718999999999999</v>
      </c>
      <c r="D21">
        <v>111.404</v>
      </c>
      <c r="E21">
        <f t="shared" si="0"/>
        <v>0.11417004775412014</v>
      </c>
    </row>
    <row r="22" spans="1:5" ht="15.75" customHeight="1" x14ac:dyDescent="0.2">
      <c r="A22" s="2">
        <v>1</v>
      </c>
      <c r="B22">
        <v>8</v>
      </c>
      <c r="C22">
        <v>15.789</v>
      </c>
      <c r="D22">
        <v>111.842</v>
      </c>
      <c r="E22">
        <f t="shared" si="0"/>
        <v>0.14117236816222886</v>
      </c>
    </row>
    <row r="23" spans="1:5" ht="15.75" customHeight="1" x14ac:dyDescent="0.2">
      <c r="A23" s="2">
        <v>1</v>
      </c>
      <c r="B23">
        <v>9</v>
      </c>
      <c r="C23">
        <v>8.3330000000000002</v>
      </c>
      <c r="D23">
        <v>111.404</v>
      </c>
      <c r="E23">
        <f t="shared" si="0"/>
        <v>7.4799827654303264E-2</v>
      </c>
    </row>
    <row r="24" spans="1:5" ht="15.75" customHeight="1" x14ac:dyDescent="0.2">
      <c r="A24" s="2">
        <v>1</v>
      </c>
      <c r="B24">
        <v>10</v>
      </c>
      <c r="C24">
        <v>7.4560000000000004</v>
      </c>
      <c r="D24">
        <v>112.28100000000001</v>
      </c>
      <c r="E24">
        <f t="shared" si="0"/>
        <v>6.6404823612187275E-2</v>
      </c>
    </row>
    <row r="25" spans="1:5" ht="15.75" customHeight="1" x14ac:dyDescent="0.2">
      <c r="A25" s="2">
        <v>2</v>
      </c>
      <c r="B25" s="13">
        <v>1</v>
      </c>
      <c r="C25">
        <v>20.614000000000001</v>
      </c>
      <c r="D25" s="16">
        <v>138.596</v>
      </c>
      <c r="E25">
        <f t="shared" si="0"/>
        <v>0.14873445121071316</v>
      </c>
    </row>
    <row r="26" spans="1:5" ht="15.75" customHeight="1" x14ac:dyDescent="0.2">
      <c r="A26" s="2">
        <v>2</v>
      </c>
      <c r="B26">
        <v>2</v>
      </c>
      <c r="C26">
        <v>17.981999999999999</v>
      </c>
      <c r="D26" s="16">
        <v>136.84200000000001</v>
      </c>
      <c r="E26">
        <f t="shared" si="0"/>
        <v>0.13140702415924935</v>
      </c>
    </row>
    <row r="27" spans="1:5" ht="15.75" customHeight="1" x14ac:dyDescent="0.2">
      <c r="A27" s="2">
        <v>2</v>
      </c>
      <c r="B27">
        <v>3</v>
      </c>
      <c r="C27">
        <v>19.297999999999998</v>
      </c>
      <c r="D27" s="16">
        <v>136.404</v>
      </c>
      <c r="E27">
        <f t="shared" si="0"/>
        <v>0.14147678953696372</v>
      </c>
    </row>
    <row r="28" spans="1:5" ht="12.75" x14ac:dyDescent="0.2">
      <c r="A28" s="2">
        <v>2</v>
      </c>
      <c r="B28">
        <v>4</v>
      </c>
      <c r="C28">
        <v>17.544</v>
      </c>
      <c r="D28">
        <v>138.15799999999999</v>
      </c>
      <c r="E28">
        <f t="shared" si="0"/>
        <v>0.12698504610663156</v>
      </c>
    </row>
    <row r="29" spans="1:5" ht="12.75" x14ac:dyDescent="0.2">
      <c r="A29" s="2">
        <v>2</v>
      </c>
      <c r="B29">
        <v>5</v>
      </c>
      <c r="C29">
        <v>17.544</v>
      </c>
      <c r="D29">
        <v>138.15799999999999</v>
      </c>
      <c r="E29">
        <f t="shared" si="0"/>
        <v>0.12698504610663156</v>
      </c>
    </row>
    <row r="30" spans="1:5" ht="12.75" x14ac:dyDescent="0.2">
      <c r="A30" s="2">
        <v>2</v>
      </c>
      <c r="B30">
        <v>6</v>
      </c>
      <c r="C30">
        <v>20.175000000000001</v>
      </c>
      <c r="D30">
        <v>140.351</v>
      </c>
      <c r="E30">
        <f t="shared" si="0"/>
        <v>0.14374674922159444</v>
      </c>
    </row>
    <row r="31" spans="1:5" ht="12.75" x14ac:dyDescent="0.2">
      <c r="A31" s="2">
        <v>2</v>
      </c>
      <c r="B31">
        <v>7</v>
      </c>
      <c r="C31">
        <v>16.667000000000002</v>
      </c>
      <c r="D31">
        <v>138.15799999999999</v>
      </c>
      <c r="E31">
        <f t="shared" si="0"/>
        <v>0.12063724141924466</v>
      </c>
    </row>
    <row r="32" spans="1:5" ht="12.75" x14ac:dyDescent="0.2">
      <c r="A32" s="2">
        <v>2</v>
      </c>
      <c r="B32">
        <v>8</v>
      </c>
      <c r="C32">
        <v>16.228000000000002</v>
      </c>
      <c r="D32">
        <v>139.91200000000001</v>
      </c>
      <c r="E32">
        <f t="shared" si="0"/>
        <v>0.11598719194922523</v>
      </c>
    </row>
    <row r="33" spans="1:8" ht="12.75" x14ac:dyDescent="0.2">
      <c r="A33" s="2">
        <v>2</v>
      </c>
      <c r="B33">
        <v>9</v>
      </c>
      <c r="C33">
        <v>21.491</v>
      </c>
      <c r="D33">
        <v>134.649</v>
      </c>
      <c r="E33">
        <f t="shared" si="0"/>
        <v>0.15960757228052194</v>
      </c>
      <c r="G33" s="13"/>
    </row>
    <row r="34" spans="1:8" ht="12.75" x14ac:dyDescent="0.2">
      <c r="A34" s="2">
        <v>2</v>
      </c>
      <c r="B34">
        <v>10</v>
      </c>
      <c r="C34">
        <v>17.544</v>
      </c>
      <c r="D34">
        <v>136.84200000000001</v>
      </c>
      <c r="E34">
        <f t="shared" si="0"/>
        <v>0.12820625246634804</v>
      </c>
    </row>
    <row r="35" spans="1:8" ht="12.75" x14ac:dyDescent="0.2">
      <c r="A35" s="2">
        <v>3</v>
      </c>
      <c r="B35" s="13">
        <v>1</v>
      </c>
      <c r="C35">
        <v>12.718999999999999</v>
      </c>
      <c r="D35">
        <v>119.73699999999999</v>
      </c>
      <c r="E35">
        <f t="shared" si="0"/>
        <v>0.10622447530838421</v>
      </c>
    </row>
    <row r="36" spans="1:8" ht="12.75" x14ac:dyDescent="0.2">
      <c r="A36" s="2">
        <v>3</v>
      </c>
      <c r="B36">
        <v>2</v>
      </c>
      <c r="C36">
        <v>12.718999999999999</v>
      </c>
      <c r="D36">
        <v>124.56100000000001</v>
      </c>
      <c r="E36">
        <f t="shared" si="0"/>
        <v>0.10211061247099813</v>
      </c>
      <c r="G36" s="13"/>
    </row>
    <row r="37" spans="1:8" ht="12.75" x14ac:dyDescent="0.2">
      <c r="A37" s="2">
        <v>3</v>
      </c>
      <c r="B37">
        <v>3</v>
      </c>
      <c r="C37">
        <v>12.718999999999999</v>
      </c>
      <c r="D37">
        <v>128.07</v>
      </c>
      <c r="E37">
        <f t="shared" si="0"/>
        <v>9.9312875771062695E-2</v>
      </c>
    </row>
    <row r="38" spans="1:8" ht="12.75" x14ac:dyDescent="0.2">
      <c r="A38" s="2">
        <v>3</v>
      </c>
      <c r="B38">
        <v>4</v>
      </c>
      <c r="C38">
        <v>17.105</v>
      </c>
      <c r="D38">
        <v>120.175</v>
      </c>
      <c r="E38">
        <f t="shared" si="0"/>
        <v>0.14233409610983982</v>
      </c>
      <c r="H38" s="12"/>
    </row>
    <row r="39" spans="1:8" ht="12.75" x14ac:dyDescent="0.2">
      <c r="A39" s="2">
        <v>3</v>
      </c>
      <c r="B39">
        <v>5</v>
      </c>
      <c r="C39">
        <v>15.789</v>
      </c>
      <c r="D39">
        <v>132.018</v>
      </c>
      <c r="E39">
        <f t="shared" si="0"/>
        <v>0.11959732763714039</v>
      </c>
    </row>
    <row r="40" spans="1:8" ht="15.75" customHeight="1" x14ac:dyDescent="0.2">
      <c r="A40" s="2">
        <v>3</v>
      </c>
      <c r="B40">
        <v>6</v>
      </c>
      <c r="C40">
        <v>18.86</v>
      </c>
      <c r="D40">
        <v>120.614</v>
      </c>
      <c r="E40">
        <f t="shared" si="0"/>
        <v>0.15636659094300825</v>
      </c>
    </row>
    <row r="41" spans="1:8" ht="15.75" customHeight="1" x14ac:dyDescent="0.2">
      <c r="A41" s="2">
        <v>3</v>
      </c>
      <c r="B41">
        <v>7</v>
      </c>
      <c r="C41">
        <v>19.297999999999998</v>
      </c>
      <c r="D41">
        <v>116.22799999999999</v>
      </c>
      <c r="E41">
        <f t="shared" si="0"/>
        <v>0.16603572288949306</v>
      </c>
    </row>
    <row r="42" spans="1:8" ht="15.75" customHeight="1" x14ac:dyDescent="0.2">
      <c r="A42" s="2">
        <v>3</v>
      </c>
      <c r="B42">
        <v>8</v>
      </c>
      <c r="C42">
        <v>18.86</v>
      </c>
      <c r="D42">
        <v>114.91200000000001</v>
      </c>
      <c r="E42">
        <f t="shared" si="0"/>
        <v>0.1641255917571707</v>
      </c>
      <c r="G42" s="12"/>
    </row>
    <row r="43" spans="1:8" ht="15.75" customHeight="1" x14ac:dyDescent="0.2">
      <c r="A43" s="2">
        <v>3</v>
      </c>
      <c r="B43">
        <v>9</v>
      </c>
      <c r="C43">
        <v>13.596</v>
      </c>
      <c r="D43">
        <v>126.316</v>
      </c>
      <c r="E43">
        <f t="shared" si="0"/>
        <v>0.10763482060863232</v>
      </c>
      <c r="G43" s="12"/>
    </row>
    <row r="44" spans="1:8" ht="15.75" customHeight="1" x14ac:dyDescent="0.2">
      <c r="A44" s="2">
        <v>3</v>
      </c>
      <c r="B44">
        <v>10</v>
      </c>
      <c r="C44">
        <v>13.706</v>
      </c>
      <c r="D44">
        <v>117.105</v>
      </c>
      <c r="E44">
        <f t="shared" si="0"/>
        <v>0.11704026301182699</v>
      </c>
    </row>
    <row r="45" spans="1:8" ht="15.75" customHeight="1" x14ac:dyDescent="0.2">
      <c r="A45" s="2">
        <v>4</v>
      </c>
      <c r="B45" s="13">
        <v>1</v>
      </c>
      <c r="C45">
        <v>9.2110000000000003</v>
      </c>
      <c r="D45">
        <v>119.73699999999999</v>
      </c>
      <c r="E45">
        <f t="shared" si="0"/>
        <v>7.6926931524925468E-2</v>
      </c>
    </row>
    <row r="46" spans="1:8" ht="15.75" customHeight="1" x14ac:dyDescent="0.2">
      <c r="A46" s="2">
        <v>4</v>
      </c>
      <c r="B46">
        <v>2</v>
      </c>
      <c r="C46">
        <v>13.596</v>
      </c>
      <c r="D46">
        <v>127.193</v>
      </c>
      <c r="E46">
        <f t="shared" si="0"/>
        <v>0.10689267491135519</v>
      </c>
    </row>
    <row r="47" spans="1:8" ht="15.75" customHeight="1" x14ac:dyDescent="0.2">
      <c r="A47" s="2">
        <v>4</v>
      </c>
      <c r="B47">
        <v>3</v>
      </c>
      <c r="C47">
        <v>18.420999999999999</v>
      </c>
      <c r="D47">
        <v>126.316</v>
      </c>
      <c r="E47">
        <f t="shared" si="0"/>
        <v>0.14583267361221064</v>
      </c>
    </row>
    <row r="48" spans="1:8" ht="15.75" customHeight="1" x14ac:dyDescent="0.2">
      <c r="A48" s="2">
        <v>4</v>
      </c>
      <c r="B48">
        <v>4</v>
      </c>
      <c r="C48">
        <v>15.789</v>
      </c>
      <c r="D48">
        <v>125</v>
      </c>
      <c r="E48">
        <f t="shared" si="0"/>
        <v>0.12631200000000001</v>
      </c>
    </row>
    <row r="49" spans="1:5" ht="15.75" customHeight="1" x14ac:dyDescent="0.2">
      <c r="A49" s="2">
        <v>4</v>
      </c>
      <c r="B49">
        <v>5</v>
      </c>
      <c r="C49">
        <v>11.404</v>
      </c>
      <c r="D49">
        <v>121.93</v>
      </c>
      <c r="E49">
        <f t="shared" si="0"/>
        <v>9.3529074058886247E-2</v>
      </c>
    </row>
    <row r="50" spans="1:5" ht="15.75" customHeight="1" x14ac:dyDescent="0.2">
      <c r="A50" s="2">
        <v>4</v>
      </c>
      <c r="B50">
        <v>6</v>
      </c>
      <c r="C50">
        <v>7.8949999999999996</v>
      </c>
      <c r="D50">
        <v>124.123</v>
      </c>
      <c r="E50">
        <f t="shared" si="0"/>
        <v>6.3606261530900793E-2</v>
      </c>
    </row>
    <row r="51" spans="1:5" ht="15.75" customHeight="1" x14ac:dyDescent="0.2">
      <c r="A51" s="2">
        <v>4</v>
      </c>
      <c r="B51">
        <v>7</v>
      </c>
      <c r="C51">
        <v>15.351000000000001</v>
      </c>
      <c r="D51">
        <v>125.877</v>
      </c>
      <c r="E51">
        <f t="shared" si="0"/>
        <v>0.12195238208727568</v>
      </c>
    </row>
    <row r="52" spans="1:5" ht="15.75" customHeight="1" x14ac:dyDescent="0.2">
      <c r="A52" s="2">
        <v>4</v>
      </c>
      <c r="B52">
        <v>8</v>
      </c>
      <c r="C52">
        <v>15.789</v>
      </c>
      <c r="D52">
        <v>125.43899999999999</v>
      </c>
      <c r="E52">
        <f t="shared" si="0"/>
        <v>0.12586994475402388</v>
      </c>
    </row>
    <row r="53" spans="1:5" ht="15.75" customHeight="1" x14ac:dyDescent="0.2">
      <c r="A53" s="2">
        <v>4</v>
      </c>
      <c r="B53">
        <v>9</v>
      </c>
      <c r="C53">
        <v>15.789</v>
      </c>
      <c r="D53">
        <v>124.56100000000001</v>
      </c>
      <c r="E53">
        <f t="shared" si="0"/>
        <v>0.12675717118520241</v>
      </c>
    </row>
    <row r="54" spans="1:5" ht="15.75" customHeight="1" x14ac:dyDescent="0.2">
      <c r="A54" s="2">
        <v>4</v>
      </c>
      <c r="B54">
        <v>10</v>
      </c>
      <c r="C54">
        <v>15.351000000000001</v>
      </c>
      <c r="D54">
        <v>123.684</v>
      </c>
      <c r="E54">
        <f t="shared" si="0"/>
        <v>0.12411467934413506</v>
      </c>
    </row>
    <row r="55" spans="1:5" ht="15.75" customHeight="1" x14ac:dyDescent="0.2">
      <c r="A55" s="2">
        <v>5</v>
      </c>
      <c r="B55" s="13">
        <v>1</v>
      </c>
      <c r="C55">
        <v>20.175000000000001</v>
      </c>
      <c r="D55">
        <v>113.158</v>
      </c>
      <c r="E55">
        <f t="shared" si="0"/>
        <v>0.17829053182276111</v>
      </c>
    </row>
    <row r="56" spans="1:5" ht="15.75" customHeight="1" x14ac:dyDescent="0.2">
      <c r="A56" s="2">
        <v>5</v>
      </c>
      <c r="B56">
        <v>2</v>
      </c>
      <c r="C56">
        <v>17.981999999999999</v>
      </c>
      <c r="D56">
        <v>115.351</v>
      </c>
      <c r="E56">
        <f t="shared" si="0"/>
        <v>0.15588941578313148</v>
      </c>
    </row>
    <row r="57" spans="1:5" ht="15.75" customHeight="1" x14ac:dyDescent="0.2">
      <c r="A57" s="2">
        <v>5</v>
      </c>
      <c r="B57">
        <v>3</v>
      </c>
      <c r="C57">
        <v>14.474</v>
      </c>
      <c r="D57">
        <v>114.035</v>
      </c>
      <c r="E57">
        <f t="shared" ref="E57:E64" si="1">C57/D57</f>
        <v>0.12692594378918753</v>
      </c>
    </row>
    <row r="58" spans="1:5" ht="15.75" customHeight="1" x14ac:dyDescent="0.2">
      <c r="A58" s="2">
        <v>5</v>
      </c>
      <c r="B58">
        <v>4</v>
      </c>
      <c r="C58">
        <v>15.789</v>
      </c>
      <c r="D58">
        <v>115.789</v>
      </c>
      <c r="E58">
        <f t="shared" si="1"/>
        <v>0.13636010329133164</v>
      </c>
    </row>
    <row r="59" spans="1:5" ht="15.75" customHeight="1" x14ac:dyDescent="0.2">
      <c r="A59" s="2">
        <v>5</v>
      </c>
      <c r="B59">
        <v>5</v>
      </c>
      <c r="C59">
        <v>16.228000000000002</v>
      </c>
      <c r="D59">
        <v>116.22799999999999</v>
      </c>
      <c r="E59">
        <f t="shared" si="1"/>
        <v>0.13962212203599822</v>
      </c>
    </row>
    <row r="60" spans="1:5" ht="15.75" customHeight="1" x14ac:dyDescent="0.2">
      <c r="A60" s="2">
        <v>5</v>
      </c>
      <c r="B60">
        <v>6</v>
      </c>
      <c r="C60">
        <v>16.667000000000002</v>
      </c>
      <c r="D60">
        <v>115.351</v>
      </c>
      <c r="E60">
        <f t="shared" si="1"/>
        <v>0.14448942792000072</v>
      </c>
    </row>
    <row r="61" spans="1:5" ht="15.75" customHeight="1" x14ac:dyDescent="0.2">
      <c r="A61" s="2">
        <v>5</v>
      </c>
      <c r="B61">
        <v>7</v>
      </c>
      <c r="C61">
        <v>14.035</v>
      </c>
      <c r="D61">
        <v>118.42100000000001</v>
      </c>
      <c r="E61">
        <f t="shared" si="1"/>
        <v>0.11851783045236909</v>
      </c>
    </row>
    <row r="62" spans="1:5" ht="15.75" customHeight="1" x14ac:dyDescent="0.2">
      <c r="A62" s="2">
        <v>5</v>
      </c>
      <c r="B62">
        <v>8</v>
      </c>
      <c r="C62">
        <v>16.667000000000002</v>
      </c>
      <c r="D62">
        <v>119.298</v>
      </c>
      <c r="E62">
        <f t="shared" si="1"/>
        <v>0.13970896410669081</v>
      </c>
    </row>
    <row r="63" spans="1:5" ht="15.75" customHeight="1" x14ac:dyDescent="0.2">
      <c r="A63" s="2">
        <v>5</v>
      </c>
      <c r="B63">
        <v>9</v>
      </c>
      <c r="C63">
        <v>17.544</v>
      </c>
      <c r="D63">
        <v>115.789</v>
      </c>
      <c r="E63">
        <f t="shared" si="1"/>
        <v>0.15151698347856879</v>
      </c>
    </row>
    <row r="64" spans="1:5" ht="15.75" customHeight="1" x14ac:dyDescent="0.2">
      <c r="A64" s="2">
        <v>5</v>
      </c>
      <c r="B64">
        <v>10</v>
      </c>
      <c r="C64">
        <v>20.175000000000001</v>
      </c>
      <c r="D64">
        <v>116.22799999999999</v>
      </c>
      <c r="E64">
        <f t="shared" si="1"/>
        <v>0.17358123687923738</v>
      </c>
    </row>
    <row r="65" spans="1:5" ht="15.75" customHeight="1" x14ac:dyDescent="0.2">
      <c r="A65" s="2">
        <v>6</v>
      </c>
      <c r="B65" s="13">
        <v>1</v>
      </c>
      <c r="C65">
        <v>22.806999999999999</v>
      </c>
      <c r="D65">
        <v>132.89500000000001</v>
      </c>
      <c r="E65">
        <f t="shared" ref="E65:E84" si="2">C65/D65</f>
        <v>0.17161668986794082</v>
      </c>
    </row>
    <row r="66" spans="1:5" ht="15.75" customHeight="1" x14ac:dyDescent="0.2">
      <c r="A66" s="2">
        <v>6</v>
      </c>
      <c r="B66">
        <v>2</v>
      </c>
      <c r="C66">
        <v>25.876999999999999</v>
      </c>
      <c r="D66">
        <v>131.13999999999999</v>
      </c>
      <c r="E66">
        <f t="shared" si="2"/>
        <v>0.19732347109958823</v>
      </c>
    </row>
    <row r="67" spans="1:5" ht="15.75" customHeight="1" x14ac:dyDescent="0.2">
      <c r="A67" s="2">
        <v>6</v>
      </c>
      <c r="B67">
        <v>3</v>
      </c>
      <c r="C67">
        <v>24.561</v>
      </c>
      <c r="D67">
        <v>130.26300000000001</v>
      </c>
      <c r="E67">
        <f t="shared" si="2"/>
        <v>0.18854931945372055</v>
      </c>
    </row>
    <row r="68" spans="1:5" ht="15.75" customHeight="1" x14ac:dyDescent="0.2">
      <c r="A68" s="2">
        <v>6</v>
      </c>
      <c r="B68">
        <v>4</v>
      </c>
      <c r="C68">
        <v>26.754000000000001</v>
      </c>
      <c r="D68">
        <v>130.702</v>
      </c>
      <c r="E68">
        <f t="shared" si="2"/>
        <v>0.20469464889596181</v>
      </c>
    </row>
    <row r="69" spans="1:5" ht="15.75" customHeight="1" x14ac:dyDescent="0.2">
      <c r="A69" s="2">
        <v>6</v>
      </c>
      <c r="B69">
        <v>5</v>
      </c>
      <c r="C69">
        <v>25.876999999999999</v>
      </c>
      <c r="D69">
        <v>131.13999999999999</v>
      </c>
      <c r="E69">
        <f t="shared" si="2"/>
        <v>0.19732347109958823</v>
      </c>
    </row>
    <row r="70" spans="1:5" ht="15.75" customHeight="1" x14ac:dyDescent="0.2">
      <c r="A70" s="2">
        <v>6</v>
      </c>
      <c r="B70">
        <v>6</v>
      </c>
      <c r="C70">
        <v>28.509</v>
      </c>
      <c r="D70">
        <v>132.018</v>
      </c>
      <c r="E70">
        <f t="shared" si="2"/>
        <v>0.21594782529655046</v>
      </c>
    </row>
    <row r="71" spans="1:5" ht="15.75" customHeight="1" x14ac:dyDescent="0.2">
      <c r="A71" s="2">
        <v>6</v>
      </c>
      <c r="B71">
        <v>7</v>
      </c>
      <c r="C71">
        <v>28.07</v>
      </c>
      <c r="D71">
        <v>131.57900000000001</v>
      </c>
      <c r="E71">
        <f t="shared" si="2"/>
        <v>0.21333191466723411</v>
      </c>
    </row>
    <row r="72" spans="1:5" ht="15.75" customHeight="1" x14ac:dyDescent="0.2">
      <c r="A72" s="2">
        <v>6</v>
      </c>
      <c r="B72">
        <v>8</v>
      </c>
      <c r="C72">
        <v>21.491</v>
      </c>
      <c r="D72">
        <v>129.386</v>
      </c>
      <c r="E72">
        <f t="shared" si="2"/>
        <v>0.16609988715935264</v>
      </c>
    </row>
    <row r="73" spans="1:5" ht="15.75" customHeight="1" x14ac:dyDescent="0.2">
      <c r="A73" s="2">
        <v>6</v>
      </c>
      <c r="B73">
        <v>9</v>
      </c>
      <c r="C73">
        <v>27.193000000000001</v>
      </c>
      <c r="D73">
        <v>129.82499999999999</v>
      </c>
      <c r="E73">
        <f t="shared" si="2"/>
        <v>0.20945888696321974</v>
      </c>
    </row>
    <row r="74" spans="1:5" ht="15.75" customHeight="1" x14ac:dyDescent="0.2">
      <c r="A74" s="2">
        <v>6</v>
      </c>
      <c r="B74">
        <v>10</v>
      </c>
      <c r="C74">
        <v>25.439</v>
      </c>
      <c r="D74">
        <v>129.82499999999999</v>
      </c>
      <c r="E74">
        <f t="shared" si="2"/>
        <v>0.19594839206624304</v>
      </c>
    </row>
    <row r="75" spans="1:5" ht="15.75" customHeight="1" x14ac:dyDescent="0.2">
      <c r="A75" s="2">
        <v>7</v>
      </c>
      <c r="B75" s="13">
        <v>1</v>
      </c>
      <c r="C75">
        <v>16.667000000000002</v>
      </c>
      <c r="D75">
        <v>123.246</v>
      </c>
      <c r="E75">
        <f t="shared" si="2"/>
        <v>0.1352335978449605</v>
      </c>
    </row>
    <row r="76" spans="1:5" ht="15.75" customHeight="1" x14ac:dyDescent="0.2">
      <c r="A76" s="2">
        <v>7</v>
      </c>
      <c r="B76">
        <v>2</v>
      </c>
      <c r="C76">
        <v>20.614000000000001</v>
      </c>
      <c r="D76">
        <v>122.36799999999999</v>
      </c>
      <c r="E76">
        <f t="shared" si="2"/>
        <v>0.16845907426778245</v>
      </c>
    </row>
    <row r="77" spans="1:5" ht="15.75" customHeight="1" x14ac:dyDescent="0.2">
      <c r="A77" s="2">
        <v>7</v>
      </c>
      <c r="B77">
        <v>3</v>
      </c>
      <c r="C77">
        <v>20.175000000000001</v>
      </c>
      <c r="D77">
        <v>124.56100000000001</v>
      </c>
      <c r="E77">
        <f t="shared" si="2"/>
        <v>0.16196883454692881</v>
      </c>
    </row>
    <row r="78" spans="1:5" ht="15.75" customHeight="1" x14ac:dyDescent="0.2">
      <c r="A78" s="2">
        <v>7</v>
      </c>
      <c r="B78">
        <v>4</v>
      </c>
      <c r="C78">
        <v>17.981999999999999</v>
      </c>
      <c r="D78">
        <v>122.36799999999999</v>
      </c>
      <c r="E78">
        <f t="shared" si="2"/>
        <v>0.14695018305439331</v>
      </c>
    </row>
    <row r="79" spans="1:5" ht="15.75" customHeight="1" x14ac:dyDescent="0.2">
      <c r="A79" s="2">
        <v>7</v>
      </c>
      <c r="B79">
        <v>5</v>
      </c>
      <c r="C79">
        <v>16.228000000000002</v>
      </c>
      <c r="D79">
        <v>125.43899999999999</v>
      </c>
      <c r="E79">
        <f t="shared" si="2"/>
        <v>0.12936965377593893</v>
      </c>
    </row>
    <row r="80" spans="1:5" ht="15.75" customHeight="1" x14ac:dyDescent="0.2">
      <c r="A80" s="2">
        <v>7</v>
      </c>
      <c r="B80">
        <v>6</v>
      </c>
      <c r="C80">
        <v>19.297999999999998</v>
      </c>
      <c r="D80">
        <v>125</v>
      </c>
      <c r="E80">
        <f t="shared" si="2"/>
        <v>0.15438399999999999</v>
      </c>
    </row>
    <row r="81" spans="1:5" ht="15.75" customHeight="1" x14ac:dyDescent="0.2">
      <c r="A81" s="2">
        <v>7</v>
      </c>
      <c r="B81">
        <v>7</v>
      </c>
      <c r="C81">
        <v>15.789</v>
      </c>
      <c r="D81">
        <v>123.684</v>
      </c>
      <c r="E81">
        <f t="shared" si="2"/>
        <v>0.12765596196759485</v>
      </c>
    </row>
    <row r="82" spans="1:5" ht="15.75" customHeight="1" x14ac:dyDescent="0.2">
      <c r="A82" s="2">
        <v>7</v>
      </c>
      <c r="B82">
        <v>8</v>
      </c>
      <c r="C82">
        <v>18.86</v>
      </c>
      <c r="D82">
        <v>124.123</v>
      </c>
      <c r="E82">
        <f t="shared" si="2"/>
        <v>0.15194605351143622</v>
      </c>
    </row>
    <row r="83" spans="1:5" ht="15.75" customHeight="1" x14ac:dyDescent="0.2">
      <c r="A83" s="2">
        <v>7</v>
      </c>
      <c r="B83">
        <v>9</v>
      </c>
      <c r="C83">
        <v>18.420999999999999</v>
      </c>
      <c r="D83">
        <v>123.684</v>
      </c>
      <c r="E83">
        <f t="shared" si="2"/>
        <v>0.14893599818893308</v>
      </c>
    </row>
    <row r="84" spans="1:5" ht="15.75" customHeight="1" x14ac:dyDescent="0.2">
      <c r="A84" s="2">
        <v>7</v>
      </c>
      <c r="B84">
        <v>10</v>
      </c>
      <c r="C84">
        <v>15.789</v>
      </c>
      <c r="D84">
        <v>122.36799999999999</v>
      </c>
      <c r="E84">
        <f t="shared" si="2"/>
        <v>0.1290288310669456</v>
      </c>
    </row>
    <row r="85" spans="1:5" ht="15.75" customHeight="1" x14ac:dyDescent="0.2">
      <c r="A85" s="2">
        <v>8</v>
      </c>
      <c r="B85" s="13">
        <v>1</v>
      </c>
      <c r="C85">
        <v>28.509</v>
      </c>
      <c r="D85">
        <v>121.053</v>
      </c>
      <c r="E85">
        <f t="shared" ref="E85:E94" si="3">C85/D85</f>
        <v>0.23550841367004535</v>
      </c>
    </row>
    <row r="86" spans="1:5" ht="15.75" customHeight="1" x14ac:dyDescent="0.2">
      <c r="A86" s="2">
        <v>8</v>
      </c>
      <c r="B86">
        <v>2</v>
      </c>
      <c r="C86">
        <v>16.228000000000002</v>
      </c>
      <c r="D86">
        <v>118.86</v>
      </c>
      <c r="E86">
        <f t="shared" si="3"/>
        <v>0.13653037186606093</v>
      </c>
    </row>
    <row r="87" spans="1:5" ht="15.75" customHeight="1" x14ac:dyDescent="0.2">
      <c r="A87" s="2">
        <v>8</v>
      </c>
      <c r="B87">
        <v>3</v>
      </c>
      <c r="C87">
        <v>23.245999999999999</v>
      </c>
      <c r="D87">
        <v>119.73699999999999</v>
      </c>
      <c r="E87">
        <f t="shared" si="3"/>
        <v>0.19414216157077596</v>
      </c>
    </row>
    <row r="88" spans="1:5" ht="15.75" customHeight="1" x14ac:dyDescent="0.2">
      <c r="A88" s="2">
        <v>8</v>
      </c>
      <c r="B88">
        <v>4</v>
      </c>
      <c r="C88">
        <v>17.105</v>
      </c>
      <c r="D88">
        <v>119.73699999999999</v>
      </c>
      <c r="E88">
        <f t="shared" si="3"/>
        <v>0.14285475667504616</v>
      </c>
    </row>
    <row r="89" spans="1:5" ht="15.75" customHeight="1" x14ac:dyDescent="0.2">
      <c r="A89" s="2">
        <v>8</v>
      </c>
      <c r="B89">
        <v>5</v>
      </c>
      <c r="C89">
        <v>18.420999999999999</v>
      </c>
      <c r="D89">
        <v>120.614</v>
      </c>
      <c r="E89">
        <f t="shared" si="3"/>
        <v>0.1527268807932744</v>
      </c>
    </row>
    <row r="90" spans="1:5" ht="15.75" customHeight="1" x14ac:dyDescent="0.2">
      <c r="A90" s="2">
        <v>8</v>
      </c>
      <c r="B90">
        <v>6</v>
      </c>
      <c r="C90">
        <v>21.053000000000001</v>
      </c>
      <c r="D90">
        <v>122.807</v>
      </c>
      <c r="E90">
        <f t="shared" si="3"/>
        <v>0.17143159591879942</v>
      </c>
    </row>
    <row r="91" spans="1:5" ht="15.75" customHeight="1" x14ac:dyDescent="0.2">
      <c r="A91" s="2">
        <v>8</v>
      </c>
      <c r="B91">
        <v>7</v>
      </c>
      <c r="C91">
        <v>18.86</v>
      </c>
      <c r="D91">
        <v>121.93</v>
      </c>
      <c r="E91">
        <f t="shared" si="3"/>
        <v>0.1546789141310588</v>
      </c>
    </row>
    <row r="92" spans="1:5" ht="15.75" customHeight="1" x14ac:dyDescent="0.2">
      <c r="A92" s="2">
        <v>8</v>
      </c>
      <c r="B92">
        <v>8</v>
      </c>
      <c r="C92">
        <v>22.367999999999999</v>
      </c>
      <c r="D92">
        <v>123.684</v>
      </c>
      <c r="E92">
        <f t="shared" si="3"/>
        <v>0.18084796740079556</v>
      </c>
    </row>
    <row r="93" spans="1:5" ht="15.75" customHeight="1" x14ac:dyDescent="0.2">
      <c r="A93" s="2">
        <v>8</v>
      </c>
      <c r="B93">
        <v>9</v>
      </c>
      <c r="C93">
        <v>28.07</v>
      </c>
      <c r="D93">
        <v>121.491</v>
      </c>
      <c r="E93">
        <f t="shared" si="3"/>
        <v>0.23104592109703601</v>
      </c>
    </row>
    <row r="94" spans="1:5" ht="15.75" customHeight="1" x14ac:dyDescent="0.2">
      <c r="A94" s="2">
        <v>8</v>
      </c>
      <c r="B94">
        <v>10</v>
      </c>
      <c r="C94">
        <v>28.07</v>
      </c>
      <c r="D94">
        <v>123.246</v>
      </c>
      <c r="E94">
        <f t="shared" si="3"/>
        <v>0.22775587037307499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B438-5F09-4454-920A-8E2B7B3B2986}">
  <sheetPr>
    <outlinePr summaryBelow="0" summaryRight="0"/>
  </sheetPr>
  <dimension ref="A1:AD44"/>
  <sheetViews>
    <sheetView tabSelected="1" topLeftCell="C9" zoomScaleNormal="100" workbookViewId="0">
      <selection activeCell="K19" sqref="K19"/>
    </sheetView>
  </sheetViews>
  <sheetFormatPr defaultColWidth="12.5703125" defaultRowHeight="15.75" customHeight="1" x14ac:dyDescent="0.2"/>
  <cols>
    <col min="1" max="1" width="16.28515625" customWidth="1"/>
    <col min="2" max="2" width="23.7109375" bestFit="1" customWidth="1"/>
    <col min="3" max="4" width="28.5703125" bestFit="1" customWidth="1"/>
    <col min="5" max="5" width="36.42578125" bestFit="1" customWidth="1"/>
    <col min="6" max="6" width="30.85546875" bestFit="1" customWidth="1"/>
    <col min="7" max="7" width="38.85546875" bestFit="1" customWidth="1"/>
    <col min="8" max="8" width="31.85546875" bestFit="1" customWidth="1"/>
    <col min="9" max="9" width="22.140625" customWidth="1"/>
    <col min="10" max="10" width="25.85546875" bestFit="1" customWidth="1"/>
  </cols>
  <sheetData>
    <row r="1" spans="1:30" ht="15.75" customHeight="1" x14ac:dyDescent="0.2">
      <c r="A1" s="1" t="s">
        <v>7</v>
      </c>
      <c r="B1" s="8" t="s">
        <v>8</v>
      </c>
      <c r="C1" s="8" t="s">
        <v>0</v>
      </c>
      <c r="D1" s="1" t="s">
        <v>1</v>
      </c>
      <c r="E1" s="1" t="s">
        <v>5</v>
      </c>
      <c r="F1" s="1" t="s">
        <v>23</v>
      </c>
      <c r="G1" s="1" t="s">
        <v>24</v>
      </c>
      <c r="H1" s="1" t="s">
        <v>9</v>
      </c>
      <c r="I1" s="1" t="s">
        <v>13</v>
      </c>
      <c r="J1" s="12" t="s">
        <v>10</v>
      </c>
      <c r="K1" s="12" t="s">
        <v>11</v>
      </c>
      <c r="L1" s="12" t="s">
        <v>39</v>
      </c>
      <c r="M1" s="12" t="s">
        <v>38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">
      <c r="A2" s="24" t="s">
        <v>16</v>
      </c>
      <c r="B2" s="11" t="s">
        <v>25</v>
      </c>
      <c r="C2" s="24">
        <v>1</v>
      </c>
      <c r="D2" s="22">
        <f>AVERAGE(C17:C19)</f>
        <v>137.28066666666666</v>
      </c>
      <c r="E2" s="22">
        <f>STDEV(C17:C19)</f>
        <v>1.1599729881912491</v>
      </c>
      <c r="F2" s="22">
        <f>AVERAGE(D17:D19)</f>
        <v>56.181999999999995</v>
      </c>
      <c r="G2" s="22">
        <f>STDEV(D17:D19)</f>
        <v>4.8823818982132066</v>
      </c>
      <c r="H2" s="22">
        <f>'Top Layer'!C3</f>
        <v>18.508700000000001</v>
      </c>
      <c r="I2" s="22">
        <f>'Top Layer'!D3</f>
        <v>1.7760366018500602</v>
      </c>
      <c r="J2" s="22">
        <f>'Top Layer'!E3</f>
        <v>0.13437733644571237</v>
      </c>
      <c r="K2" s="22">
        <f>'Top Layer'!F3</f>
        <v>1.2899861417966115E-2</v>
      </c>
      <c r="L2" s="21">
        <f>100*J2</f>
        <v>13.437733644571237</v>
      </c>
      <c r="M2" s="21">
        <f>100*K2</f>
        <v>1.2899861417966114</v>
      </c>
    </row>
    <row r="3" spans="1:30" ht="15.75" customHeight="1" x14ac:dyDescent="0.2">
      <c r="A3" s="24"/>
      <c r="B3" s="11" t="s">
        <v>26</v>
      </c>
      <c r="C3" s="24"/>
      <c r="D3" s="22"/>
      <c r="E3" s="22"/>
      <c r="F3" s="22"/>
      <c r="G3" s="22"/>
      <c r="H3" s="22"/>
      <c r="I3" s="22"/>
      <c r="J3" s="22"/>
      <c r="K3" s="22"/>
      <c r="L3" s="21"/>
      <c r="M3" s="21"/>
    </row>
    <row r="4" spans="1:30" ht="15.75" customHeight="1" x14ac:dyDescent="0.2">
      <c r="A4" s="24" t="s">
        <v>19</v>
      </c>
      <c r="B4" s="11" t="s">
        <v>33</v>
      </c>
      <c r="C4" s="23">
        <v>2</v>
      </c>
      <c r="D4" s="22">
        <f>AVERAGE(C20:C22)</f>
        <v>119.883</v>
      </c>
      <c r="E4" s="22">
        <f>STDEV(C20:C22)</f>
        <v>4.3935335437435725</v>
      </c>
      <c r="F4" s="22">
        <f>AVERAGE(D20:D22)</f>
        <v>37.03</v>
      </c>
      <c r="G4" s="22">
        <f>STDEV(D20:D22)</f>
        <v>2.0677105696881282</v>
      </c>
      <c r="H4" s="22">
        <f>'Top Layer'!C4</f>
        <v>15.537100000000001</v>
      </c>
      <c r="I4" s="22">
        <f>'Top Layer'!D4</f>
        <v>2.7827907834482235</v>
      </c>
      <c r="J4" s="22">
        <f>'Top Layer'!E4</f>
        <v>0.12807823765075568</v>
      </c>
      <c r="K4" s="22">
        <f>'Top Layer'!F4</f>
        <v>2.5168808881877409E-2</v>
      </c>
      <c r="L4" s="21">
        <f t="shared" ref="L4" si="0">100*J4</f>
        <v>12.807823765075568</v>
      </c>
      <c r="M4" s="21">
        <f t="shared" ref="M4" si="1">100*K4</f>
        <v>2.5168808881877407</v>
      </c>
    </row>
    <row r="5" spans="1:30" ht="15.75" customHeight="1" x14ac:dyDescent="0.2">
      <c r="A5" s="24"/>
      <c r="B5" s="11" t="s">
        <v>27</v>
      </c>
      <c r="C5" s="23"/>
      <c r="D5" s="22"/>
      <c r="E5" s="22"/>
      <c r="F5" s="22"/>
      <c r="G5" s="22"/>
      <c r="H5" s="22"/>
      <c r="I5" s="22"/>
      <c r="J5" s="22"/>
      <c r="K5" s="22"/>
      <c r="L5" s="21"/>
      <c r="M5" s="21"/>
    </row>
    <row r="6" spans="1:30" ht="15.75" customHeight="1" x14ac:dyDescent="0.2">
      <c r="A6" s="24" t="s">
        <v>20</v>
      </c>
      <c r="B6" s="11" t="s">
        <v>32</v>
      </c>
      <c r="C6" s="23">
        <v>3</v>
      </c>
      <c r="D6" s="22">
        <f>AVERAGE(C23:C25)</f>
        <v>124.41500000000001</v>
      </c>
      <c r="E6" s="22">
        <f>STDEV(C23:C25)</f>
        <v>2.8538023757786726</v>
      </c>
      <c r="F6" s="22">
        <f>AVERAGE(D23:D25)</f>
        <v>31.879000000000001</v>
      </c>
      <c r="G6" s="22">
        <f>STDEV(D23:D25)</f>
        <v>0.37830278878168661</v>
      </c>
      <c r="H6" s="22">
        <f>'Top Layer'!C5</f>
        <v>13.8596</v>
      </c>
      <c r="I6" s="22">
        <f>'Top Layer'!D5</f>
        <v>3.3284641503251917</v>
      </c>
      <c r="J6" s="22">
        <f>'Top Layer'!E5</f>
        <v>0.11117937930089153</v>
      </c>
      <c r="K6" s="22">
        <f>'Top Layer'!F5</f>
        <v>2.4368109750408942E-2</v>
      </c>
      <c r="L6" s="21">
        <f t="shared" ref="L6" si="2">100*J6</f>
        <v>11.117937930089154</v>
      </c>
      <c r="M6" s="21">
        <f t="shared" ref="M6" si="3">100*K6</f>
        <v>2.4368109750408942</v>
      </c>
    </row>
    <row r="7" spans="1:30" ht="15.75" customHeight="1" x14ac:dyDescent="0.2">
      <c r="A7" s="24"/>
      <c r="B7" s="11" t="s">
        <v>28</v>
      </c>
      <c r="C7" s="23"/>
      <c r="D7" s="22"/>
      <c r="E7" s="22"/>
      <c r="F7" s="22"/>
      <c r="G7" s="22"/>
      <c r="H7" s="22"/>
      <c r="I7" s="22"/>
      <c r="J7" s="22"/>
      <c r="K7" s="22"/>
      <c r="L7" s="21"/>
      <c r="M7" s="21"/>
    </row>
    <row r="8" spans="1:30" ht="15.75" customHeight="1" x14ac:dyDescent="0.2">
      <c r="A8" s="24" t="s">
        <v>17</v>
      </c>
      <c r="B8" s="11" t="s">
        <v>29</v>
      </c>
      <c r="C8" s="23">
        <v>4</v>
      </c>
      <c r="D8" s="25">
        <f>AVERAGE(C26:C28)</f>
        <v>129.82466666666667</v>
      </c>
      <c r="E8" s="22">
        <f>STDEV(C26:C28)</f>
        <v>1.1603509526575795</v>
      </c>
      <c r="F8" s="22">
        <f>AVERAGE(D26:D28)</f>
        <v>33.333333333333336</v>
      </c>
      <c r="G8" s="22">
        <f>STDEV(D26:D28)</f>
        <v>0.37846312017597489</v>
      </c>
      <c r="H8" s="22">
        <f>'Top Layer'!C7</f>
        <v>25.657799999999998</v>
      </c>
      <c r="I8" s="22">
        <f>'Top Layer'!D7</f>
        <v>2.2196788456391121</v>
      </c>
      <c r="J8" s="22">
        <f>'Top Layer'!E7</f>
        <v>0.19602945065693994</v>
      </c>
      <c r="K8" s="22">
        <f>'Top Layer'!F7</f>
        <v>1.5819677306313385E-2</v>
      </c>
      <c r="L8" s="21">
        <f t="shared" ref="L8" si="4">100*J8</f>
        <v>19.602945065693994</v>
      </c>
      <c r="M8" s="21">
        <f t="shared" ref="M8" si="5">100*K8</f>
        <v>1.5819677306313384</v>
      </c>
    </row>
    <row r="9" spans="1:30" ht="15.75" customHeight="1" x14ac:dyDescent="0.2">
      <c r="A9" s="24"/>
      <c r="B9" s="11" t="s">
        <v>30</v>
      </c>
      <c r="C9" s="23"/>
      <c r="D9" s="25"/>
      <c r="E9" s="22"/>
      <c r="F9" s="22"/>
      <c r="G9" s="22"/>
      <c r="H9" s="22"/>
      <c r="I9" s="22"/>
      <c r="J9" s="22"/>
      <c r="K9" s="22"/>
      <c r="L9" s="21"/>
      <c r="M9" s="21"/>
    </row>
    <row r="10" spans="1:30" ht="15.75" customHeight="1" x14ac:dyDescent="0.2">
      <c r="A10" s="24" t="s">
        <v>21</v>
      </c>
      <c r="B10" s="11" t="s">
        <v>31</v>
      </c>
      <c r="C10" s="23">
        <v>5</v>
      </c>
      <c r="D10" s="25">
        <f>AVERAGE(C29:C31)</f>
        <v>123.68400000000001</v>
      </c>
      <c r="E10" s="25">
        <f>STDEV(C29:C31)</f>
        <v>0.87700000000000244</v>
      </c>
      <c r="F10" s="25">
        <f>AVERAGE(D29:D31)</f>
        <v>44.969333333333338</v>
      </c>
      <c r="G10" s="25">
        <f>_xlfn.STDEV.P(D29:D31)</f>
        <v>3.2263100009487986</v>
      </c>
      <c r="H10" s="22">
        <f>'Top Layer'!C8</f>
        <v>17.982299999999999</v>
      </c>
      <c r="I10" s="22">
        <f>'Top Layer'!D8</f>
        <v>1.7906042462438947</v>
      </c>
      <c r="J10" s="22">
        <f>'Top Layer'!E8</f>
        <v>0.1453932188224914</v>
      </c>
      <c r="K10" s="22">
        <f>'Top Layer'!F8</f>
        <v>1.3740123502090817E-2</v>
      </c>
      <c r="L10" s="21">
        <f t="shared" ref="L10" si="6">100*J10</f>
        <v>14.539321882249141</v>
      </c>
      <c r="M10" s="21">
        <f t="shared" ref="M10" si="7">100*K10</f>
        <v>1.3740123502090817</v>
      </c>
    </row>
    <row r="11" spans="1:30" ht="15.75" customHeight="1" x14ac:dyDescent="0.2">
      <c r="A11" s="24"/>
      <c r="B11" s="11" t="s">
        <v>37</v>
      </c>
      <c r="C11" s="23"/>
      <c r="D11" s="25"/>
      <c r="E11" s="25"/>
      <c r="F11" s="25"/>
      <c r="G11" s="25"/>
      <c r="H11" s="22"/>
      <c r="I11" s="22"/>
      <c r="J11" s="22"/>
      <c r="K11" s="22"/>
      <c r="L11" s="21"/>
      <c r="M11" s="21"/>
    </row>
    <row r="12" spans="1:30" ht="15.75" customHeight="1" x14ac:dyDescent="0.2">
      <c r="A12" s="24" t="s">
        <v>22</v>
      </c>
      <c r="B12" s="11" t="s">
        <v>34</v>
      </c>
      <c r="C12" s="23">
        <v>6</v>
      </c>
      <c r="D12" s="25">
        <f>AVERAGE(C32:C34)</f>
        <v>121.92999999999999</v>
      </c>
      <c r="E12" s="25">
        <f>STDEV(C32:C34)</f>
        <v>2.7389120102697739</v>
      </c>
      <c r="F12" s="25">
        <f>AVERAGE(D32:D34)</f>
        <v>33.454333333333331</v>
      </c>
      <c r="G12" s="25">
        <f>_xlfn.STDEV.P(D32:D34)</f>
        <v>3.9864177179796818</v>
      </c>
      <c r="H12" s="22">
        <f>'Top Layer'!C9</f>
        <v>22.193000000000001</v>
      </c>
      <c r="I12" s="22">
        <f>'Top Layer'!D9</f>
        <v>4.6929615146278065</v>
      </c>
      <c r="J12" s="22">
        <f>'Top Layer'!E9</f>
        <v>0.18275228534959678</v>
      </c>
      <c r="K12" s="22">
        <f>'Top Layer'!F9</f>
        <v>3.5805359768013155E-2</v>
      </c>
      <c r="L12" s="21">
        <f>100*J12</f>
        <v>18.275228534959677</v>
      </c>
      <c r="M12" s="21">
        <f t="shared" ref="M12" si="8">100*K12</f>
        <v>3.5805359768013156</v>
      </c>
    </row>
    <row r="13" spans="1:30" ht="15.75" customHeight="1" x14ac:dyDescent="0.2">
      <c r="A13" s="24"/>
      <c r="B13" s="11" t="s">
        <v>35</v>
      </c>
      <c r="C13" s="23"/>
      <c r="D13" s="25"/>
      <c r="E13" s="25"/>
      <c r="F13" s="25"/>
      <c r="G13" s="25"/>
      <c r="H13" s="22"/>
      <c r="I13" s="22"/>
      <c r="J13" s="22"/>
      <c r="K13" s="22"/>
      <c r="L13" s="21"/>
      <c r="M13" s="21"/>
    </row>
    <row r="14" spans="1:30" ht="15.75" customHeight="1" x14ac:dyDescent="0.2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6" spans="1:30" ht="15.75" customHeight="1" x14ac:dyDescent="0.2">
      <c r="A16" s="1" t="s">
        <v>0</v>
      </c>
      <c r="B16" s="1" t="s">
        <v>4</v>
      </c>
      <c r="C16" s="1" t="s">
        <v>1</v>
      </c>
      <c r="D16" s="1" t="s">
        <v>23</v>
      </c>
    </row>
    <row r="17" spans="1:4" ht="15.75" customHeight="1" x14ac:dyDescent="0.2">
      <c r="A17" s="2">
        <v>1</v>
      </c>
      <c r="B17" s="2">
        <v>1</v>
      </c>
      <c r="C17" s="16">
        <v>138.596</v>
      </c>
      <c r="D17" s="16">
        <v>55.273000000000003</v>
      </c>
    </row>
    <row r="18" spans="1:4" ht="15.75" customHeight="1" x14ac:dyDescent="0.2">
      <c r="A18" s="2">
        <v>1</v>
      </c>
      <c r="B18" s="2">
        <v>2</v>
      </c>
      <c r="C18" s="16">
        <v>136.84200000000001</v>
      </c>
      <c r="D18" s="16">
        <v>51.817999999999998</v>
      </c>
    </row>
    <row r="19" spans="1:4" ht="15.75" customHeight="1" x14ac:dyDescent="0.2">
      <c r="A19" s="2">
        <v>1</v>
      </c>
      <c r="B19" s="2">
        <v>3</v>
      </c>
      <c r="C19" s="16">
        <v>136.404</v>
      </c>
      <c r="D19" s="16">
        <v>61.454999999999998</v>
      </c>
    </row>
    <row r="20" spans="1:4" ht="15.75" customHeight="1" x14ac:dyDescent="0.2">
      <c r="A20" s="2">
        <v>2</v>
      </c>
      <c r="B20" s="2">
        <v>1</v>
      </c>
      <c r="C20" s="16">
        <v>114.91200000000001</v>
      </c>
      <c r="D20" s="16">
        <v>38.726999999999997</v>
      </c>
    </row>
    <row r="21" spans="1:4" ht="15.75" customHeight="1" x14ac:dyDescent="0.2">
      <c r="A21" s="2">
        <v>2</v>
      </c>
      <c r="B21" s="2">
        <v>2</v>
      </c>
      <c r="C21" s="16">
        <v>123.246</v>
      </c>
      <c r="D21" s="16">
        <v>37.636000000000003</v>
      </c>
    </row>
    <row r="22" spans="1:4" ht="15.75" customHeight="1" x14ac:dyDescent="0.2">
      <c r="A22" s="2">
        <v>2</v>
      </c>
      <c r="B22" s="2">
        <v>3</v>
      </c>
      <c r="C22" s="16">
        <v>121.491</v>
      </c>
      <c r="D22" s="16">
        <v>34.726999999999997</v>
      </c>
    </row>
    <row r="23" spans="1:4" ht="15.75" customHeight="1" x14ac:dyDescent="0.2">
      <c r="A23" s="2">
        <v>3</v>
      </c>
      <c r="B23" s="2">
        <v>1</v>
      </c>
      <c r="C23" s="16">
        <v>124.56100000000001</v>
      </c>
      <c r="D23" s="16">
        <v>31.454999999999998</v>
      </c>
    </row>
    <row r="24" spans="1:4" ht="15.75" customHeight="1" x14ac:dyDescent="0.2">
      <c r="A24" s="2">
        <v>3</v>
      </c>
      <c r="B24" s="2">
        <v>2</v>
      </c>
      <c r="C24" s="16">
        <v>121.491</v>
      </c>
      <c r="D24" s="16">
        <v>32.182000000000002</v>
      </c>
    </row>
    <row r="25" spans="1:4" ht="15.75" customHeight="1" x14ac:dyDescent="0.2">
      <c r="A25" s="2">
        <v>3</v>
      </c>
      <c r="B25" s="2">
        <v>3</v>
      </c>
      <c r="C25" s="16">
        <v>127.193</v>
      </c>
      <c r="D25" s="16">
        <v>32</v>
      </c>
    </row>
    <row r="26" spans="1:4" ht="15.75" customHeight="1" x14ac:dyDescent="0.2">
      <c r="A26" s="2">
        <v>4</v>
      </c>
      <c r="B26" s="2">
        <v>1</v>
      </c>
      <c r="C26" s="16">
        <v>130.702</v>
      </c>
      <c r="D26" s="16">
        <v>33.454999999999998</v>
      </c>
    </row>
    <row r="27" spans="1:4" ht="15.75" customHeight="1" x14ac:dyDescent="0.2">
      <c r="A27" s="2">
        <v>4</v>
      </c>
      <c r="B27" s="2">
        <v>2</v>
      </c>
      <c r="C27" s="16">
        <v>130.26300000000001</v>
      </c>
      <c r="D27" s="16">
        <v>32.908999999999999</v>
      </c>
    </row>
    <row r="28" spans="1:4" ht="12.75" x14ac:dyDescent="0.2">
      <c r="A28" s="2">
        <v>4</v>
      </c>
      <c r="B28" s="2">
        <v>3</v>
      </c>
      <c r="C28" s="16">
        <v>128.50899999999999</v>
      </c>
      <c r="D28" s="16">
        <v>33.636000000000003</v>
      </c>
    </row>
    <row r="29" spans="1:4" ht="12.75" x14ac:dyDescent="0.2">
      <c r="A29" s="2">
        <v>5</v>
      </c>
      <c r="B29" s="2">
        <v>1</v>
      </c>
      <c r="C29" s="16">
        <v>123.684</v>
      </c>
      <c r="D29" s="16">
        <v>48.545000000000002</v>
      </c>
    </row>
    <row r="30" spans="1:4" ht="12.75" x14ac:dyDescent="0.2">
      <c r="A30" s="2">
        <v>5</v>
      </c>
      <c r="B30" s="2">
        <v>2</v>
      </c>
      <c r="C30" s="16">
        <v>124.56100000000001</v>
      </c>
      <c r="D30" s="16">
        <v>45.636000000000003</v>
      </c>
    </row>
    <row r="31" spans="1:4" ht="12.75" x14ac:dyDescent="0.2">
      <c r="A31" s="2">
        <v>5</v>
      </c>
      <c r="B31" s="2">
        <v>3</v>
      </c>
      <c r="C31" s="16">
        <v>122.807</v>
      </c>
      <c r="D31" s="16">
        <v>40.726999999999997</v>
      </c>
    </row>
    <row r="32" spans="1:4" ht="12.75" x14ac:dyDescent="0.2">
      <c r="A32" s="2">
        <v>6</v>
      </c>
      <c r="B32" s="2">
        <v>1</v>
      </c>
      <c r="C32" s="16">
        <v>121.053</v>
      </c>
      <c r="D32" s="16">
        <v>30.727</v>
      </c>
    </row>
    <row r="33" spans="1:7" ht="12.75" x14ac:dyDescent="0.2">
      <c r="A33" s="2">
        <v>6</v>
      </c>
      <c r="B33" s="2">
        <v>2</v>
      </c>
      <c r="C33" s="16">
        <v>119.73699999999999</v>
      </c>
      <c r="D33" s="16">
        <v>30.545000000000002</v>
      </c>
    </row>
    <row r="34" spans="1:7" ht="12.75" x14ac:dyDescent="0.2">
      <c r="A34" s="2">
        <v>6</v>
      </c>
      <c r="B34" s="2">
        <v>3</v>
      </c>
      <c r="C34" s="16">
        <v>125</v>
      </c>
      <c r="D34" s="16">
        <v>39.091000000000001</v>
      </c>
    </row>
    <row r="35" spans="1:7" ht="12.75" x14ac:dyDescent="0.2">
      <c r="A35" s="2"/>
      <c r="B35" s="2"/>
    </row>
    <row r="36" spans="1:7" ht="12.75" x14ac:dyDescent="0.2">
      <c r="A36" s="2"/>
      <c r="B36" s="2"/>
    </row>
    <row r="37" spans="1:7" ht="12.75" x14ac:dyDescent="0.2">
      <c r="A37" s="2"/>
      <c r="B37" s="2"/>
    </row>
    <row r="38" spans="1:7" ht="12.75" x14ac:dyDescent="0.2">
      <c r="A38" s="2"/>
      <c r="B38" s="2"/>
    </row>
    <row r="39" spans="1:7" ht="12.75" x14ac:dyDescent="0.2">
      <c r="A39" s="2"/>
      <c r="B39" s="2"/>
      <c r="C39" s="2"/>
      <c r="D39" s="2"/>
    </row>
    <row r="40" spans="1:7" ht="15.75" customHeight="1" x14ac:dyDescent="0.2">
      <c r="E40" s="12"/>
      <c r="G40" s="12"/>
    </row>
    <row r="41" spans="1:7" ht="15.75" customHeight="1" x14ac:dyDescent="0.2">
      <c r="F41" s="12"/>
    </row>
    <row r="43" spans="1:7" ht="15.75" customHeight="1" x14ac:dyDescent="0.2">
      <c r="F43" s="12"/>
    </row>
    <row r="44" spans="1:7" ht="15.75" customHeight="1" x14ac:dyDescent="0.2">
      <c r="F44" s="12"/>
    </row>
  </sheetData>
  <mergeCells count="72">
    <mergeCell ref="G12:G13"/>
    <mergeCell ref="F2:F3"/>
    <mergeCell ref="F4:F5"/>
    <mergeCell ref="F6:F7"/>
    <mergeCell ref="F8:F9"/>
    <mergeCell ref="F10:F11"/>
    <mergeCell ref="F12:F13"/>
    <mergeCell ref="G2:G3"/>
    <mergeCell ref="G4:G5"/>
    <mergeCell ref="G6:G7"/>
    <mergeCell ref="G8:G9"/>
    <mergeCell ref="G10:G11"/>
    <mergeCell ref="E12:E13"/>
    <mergeCell ref="D2:D3"/>
    <mergeCell ref="D4:D5"/>
    <mergeCell ref="D6:D7"/>
    <mergeCell ref="D8:D9"/>
    <mergeCell ref="D10:D11"/>
    <mergeCell ref="D12:D13"/>
    <mergeCell ref="E2:E3"/>
    <mergeCell ref="E4:E5"/>
    <mergeCell ref="E6:E7"/>
    <mergeCell ref="E8:E9"/>
    <mergeCell ref="E10:E11"/>
    <mergeCell ref="C12:C13"/>
    <mergeCell ref="A2:A3"/>
    <mergeCell ref="A4:A5"/>
    <mergeCell ref="A6:A7"/>
    <mergeCell ref="A8:A9"/>
    <mergeCell ref="A10:A11"/>
    <mergeCell ref="A12:A13"/>
    <mergeCell ref="C2:C3"/>
    <mergeCell ref="C4:C5"/>
    <mergeCell ref="C6:C7"/>
    <mergeCell ref="C8:C9"/>
    <mergeCell ref="C10:C11"/>
    <mergeCell ref="H2:H3"/>
    <mergeCell ref="I2:I3"/>
    <mergeCell ref="J2:J3"/>
    <mergeCell ref="K2:K3"/>
    <mergeCell ref="H4:H5"/>
    <mergeCell ref="I4:I5"/>
    <mergeCell ref="J4:J5"/>
    <mergeCell ref="K4:K5"/>
    <mergeCell ref="H6:H7"/>
    <mergeCell ref="I6:I7"/>
    <mergeCell ref="J6:J7"/>
    <mergeCell ref="K6:K7"/>
    <mergeCell ref="H8:H9"/>
    <mergeCell ref="I8:I9"/>
    <mergeCell ref="J8:J9"/>
    <mergeCell ref="K8:K9"/>
    <mergeCell ref="H10:H11"/>
    <mergeCell ref="I10:I11"/>
    <mergeCell ref="J10:J11"/>
    <mergeCell ref="K10:K11"/>
    <mergeCell ref="H12:H13"/>
    <mergeCell ref="I12:I13"/>
    <mergeCell ref="J12:J13"/>
    <mergeCell ref="K12:K13"/>
    <mergeCell ref="L2:L3"/>
    <mergeCell ref="M2:M3"/>
    <mergeCell ref="L4:L5"/>
    <mergeCell ref="M4:M5"/>
    <mergeCell ref="L6:L7"/>
    <mergeCell ref="M6:M7"/>
    <mergeCell ref="L8:L9"/>
    <mergeCell ref="M8:M9"/>
    <mergeCell ref="L10:L11"/>
    <mergeCell ref="M10:M11"/>
    <mergeCell ref="L12:L13"/>
    <mergeCell ref="M12:M13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1412-E173-40FB-9549-63A1BC6F89FD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 and Pore Thickness </vt:lpstr>
      <vt:lpstr>Top Layer</vt:lpstr>
      <vt:lpstr>Compresses Thickness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Liane Catibog</dc:creator>
  <cp:lastModifiedBy>Hongchen Wang</cp:lastModifiedBy>
  <dcterms:created xsi:type="dcterms:W3CDTF">2023-08-02T16:31:39Z</dcterms:created>
  <dcterms:modified xsi:type="dcterms:W3CDTF">2023-08-09T21:02:07Z</dcterms:modified>
</cp:coreProperties>
</file>