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 stuff\jobs\research 2023\arbeit\"/>
    </mc:Choice>
  </mc:AlternateContent>
  <xr:revisionPtr revIDLastSave="0" documentId="13_ncr:1_{A36F0238-CEB5-47EE-83C7-60936D141C41}" xr6:coauthVersionLast="47" xr6:coauthVersionMax="47" xr10:uidLastSave="{00000000-0000-0000-0000-000000000000}"/>
  <bookViews>
    <workbookView xWindow="-108" yWindow="-108" windowWidth="23256" windowHeight="12456" xr2:uid="{FE7CEFCB-A05F-41EA-9827-CE55A2DF963D}"/>
  </bookViews>
  <sheets>
    <sheet name="Contex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K143" i="1" l="1"/>
  <c r="K141" i="1"/>
  <c r="H143" i="1"/>
  <c r="H141" i="1"/>
  <c r="F143" i="1"/>
  <c r="F141" i="1"/>
  <c r="K132" i="1"/>
  <c r="H132" i="1"/>
  <c r="F132" i="1"/>
  <c r="F130" i="1"/>
  <c r="F118" i="1"/>
  <c r="F116" i="1"/>
  <c r="F115" i="1"/>
  <c r="F110" i="1"/>
  <c r="F107" i="1"/>
  <c r="F105" i="1"/>
  <c r="F98" i="1"/>
  <c r="H98" i="1" s="1"/>
  <c r="F96" i="1"/>
  <c r="H96" i="1" s="1"/>
  <c r="F95" i="1"/>
  <c r="H95" i="1" s="1"/>
  <c r="H99" i="1" s="1"/>
  <c r="H110" i="1" s="1"/>
  <c r="K110" i="1" s="1"/>
  <c r="F85" i="1"/>
  <c r="I85" i="1" s="1"/>
  <c r="L85" i="1" s="1"/>
  <c r="F82" i="1"/>
  <c r="I82" i="1" s="1"/>
  <c r="L82" i="1" s="1"/>
  <c r="I72" i="1"/>
  <c r="L72" i="1" s="1"/>
  <c r="F72" i="1"/>
  <c r="H72" i="1" s="1"/>
  <c r="K72" i="1" s="1"/>
  <c r="F70" i="1"/>
  <c r="H70" i="1" s="1"/>
  <c r="K70" i="1" s="1"/>
  <c r="F68" i="1"/>
  <c r="I68" i="1" s="1"/>
  <c r="L68" i="1" s="1"/>
  <c r="F67" i="1"/>
  <c r="I67" i="1" s="1"/>
  <c r="L67" i="1" s="1"/>
  <c r="F57" i="1"/>
  <c r="I57" i="1" s="1"/>
  <c r="L57" i="1" s="1"/>
  <c r="F56" i="1"/>
  <c r="I56" i="1" s="1"/>
  <c r="L56" i="1" s="1"/>
  <c r="F53" i="1"/>
  <c r="I53" i="1" s="1"/>
  <c r="L53" i="1" s="1"/>
  <c r="S34" i="1"/>
  <c r="T34" i="1" s="1"/>
  <c r="S30" i="1"/>
  <c r="T30" i="1" s="1"/>
  <c r="T38" i="1" s="1"/>
  <c r="I31" i="1"/>
  <c r="L31" i="1" s="1"/>
  <c r="F49" i="1"/>
  <c r="I49" i="1" s="1"/>
  <c r="L49" i="1" s="1"/>
  <c r="F48" i="1"/>
  <c r="H48" i="1" s="1"/>
  <c r="K48" i="1" s="1"/>
  <c r="F34" i="1"/>
  <c r="H34" i="1" s="1"/>
  <c r="I34" i="1" s="1"/>
  <c r="L34" i="1" s="1"/>
  <c r="F31" i="1"/>
  <c r="I70" i="1" l="1"/>
  <c r="L70" i="1" s="1"/>
  <c r="H116" i="1"/>
  <c r="K116" i="1" s="1"/>
  <c r="H115" i="1"/>
  <c r="K115" i="1" s="1"/>
  <c r="H105" i="1"/>
  <c r="K105" i="1" s="1"/>
  <c r="H107" i="1"/>
  <c r="K107" i="1" s="1"/>
  <c r="H118" i="1"/>
  <c r="K118" i="1" s="1"/>
  <c r="H53" i="1"/>
  <c r="K53" i="1" s="1"/>
  <c r="H67" i="1"/>
  <c r="K67" i="1" s="1"/>
  <c r="H56" i="1"/>
  <c r="K56" i="1" s="1"/>
  <c r="H68" i="1"/>
  <c r="K68" i="1" s="1"/>
  <c r="H82" i="1"/>
  <c r="K82" i="1" s="1"/>
  <c r="K34" i="1"/>
  <c r="H57" i="1"/>
  <c r="K57" i="1" s="1"/>
  <c r="H85" i="1"/>
  <c r="K85" i="1" s="1"/>
  <c r="I48" i="1"/>
  <c r="L48" i="1" s="1"/>
  <c r="H49" i="1"/>
  <c r="K49" i="1" s="1"/>
  <c r="H130" i="1"/>
  <c r="K130" i="1" s="1"/>
  <c r="P2" i="1"/>
  <c r="S6" i="1" s="1"/>
  <c r="W3" i="1" l="1"/>
  <c r="T3" i="1"/>
  <c r="V6" i="1"/>
  <c r="W6" i="1"/>
  <c r="U6" i="1"/>
  <c r="S3" i="1"/>
  <c r="T6" i="1"/>
  <c r="V3" i="1"/>
  <c r="U3" i="1"/>
</calcChain>
</file>

<file path=xl/sharedStrings.xml><?xml version="1.0" encoding="utf-8"?>
<sst xmlns="http://schemas.openxmlformats.org/spreadsheetml/2006/main" count="219" uniqueCount="79">
  <si>
    <t>Densities</t>
  </si>
  <si>
    <t>12% PSF</t>
  </si>
  <si>
    <t>V (ml):</t>
  </si>
  <si>
    <t>mass (g):</t>
  </si>
  <si>
    <t>10% PSF</t>
  </si>
  <si>
    <t>Measuring cylinder mass (g)</t>
  </si>
  <si>
    <t>Avg</t>
  </si>
  <si>
    <t>Net m (g):</t>
  </si>
  <si>
    <t>CONCLUSIONS</t>
  </si>
  <si>
    <t>rho 12% (g/ml)</t>
  </si>
  <si>
    <t>rho 10% (g/ml)</t>
  </si>
  <si>
    <t>PRELIMINARY TESTS with the wide bore pipette tips</t>
  </si>
  <si>
    <t>Normal conditions:</t>
  </si>
  <si>
    <t>Vial masses (mg)</t>
  </si>
  <si>
    <t>+pipetted (g)</t>
  </si>
  <si>
    <t>Net mass (g)</t>
  </si>
  <si>
    <t>Volume transferred (ml)</t>
  </si>
  <si>
    <t>Volume loss</t>
  </si>
  <si>
    <t>Changed to 1 ul/s blowout rate and 15 ul/s dispense rate:</t>
  </si>
  <si>
    <t>Alternative possible density for 12% PSF</t>
  </si>
  <si>
    <t>Or…</t>
  </si>
  <si>
    <t>Mixing tests with 10% PSF as the goal</t>
  </si>
  <si>
    <t>+pipetted</t>
  </si>
  <si>
    <t>net</t>
  </si>
  <si>
    <t>density</t>
  </si>
  <si>
    <t>Reverse pipetting test (aspirated 1000, dispense 800)</t>
  </si>
  <si>
    <t>12% PSF used</t>
  </si>
  <si>
    <t>+pipetted (mg)</t>
  </si>
  <si>
    <t>Net mass (mg)</t>
  </si>
  <si>
    <t>Volume transferred (ul)</t>
  </si>
  <si>
    <t>Pre-wetting test</t>
  </si>
  <si>
    <t>vol</t>
  </si>
  <si>
    <t>ul</t>
  </si>
  <si>
    <t>Reverse pipetting with pre wetting</t>
  </si>
  <si>
    <t>vasp</t>
  </si>
  <si>
    <t>vdisp</t>
  </si>
  <si>
    <t>17% trials</t>
  </si>
  <si>
    <t>Meistens identisch</t>
  </si>
  <si>
    <t>Density</t>
  </si>
  <si>
    <t>+vol</t>
  </si>
  <si>
    <t>Density (g/l)</t>
  </si>
  <si>
    <t>Volume loss,</t>
  </si>
  <si>
    <t>Entry 30/05</t>
  </si>
  <si>
    <t>Entry 29/05</t>
  </si>
  <si>
    <t>Entry 26/05</t>
  </si>
  <si>
    <t>Entry 25/05</t>
  </si>
  <si>
    <t>Volume loss, reverse pipetting</t>
  </si>
  <si>
    <t>Volume loss, reverse pipetting, air aspiration after dispensing</t>
  </si>
  <si>
    <t>Volume loss, reverse pipetting, air aspiration after dispensing, 75 ul/s aspiration rate</t>
  </si>
  <si>
    <t>asp_rate</t>
  </si>
  <si>
    <t>ul/s</t>
  </si>
  <si>
    <t>asp_delay</t>
  </si>
  <si>
    <t>s</t>
  </si>
  <si>
    <t>asp_with</t>
  </si>
  <si>
    <t>mm/s</t>
  </si>
  <si>
    <t>disp_rate</t>
  </si>
  <si>
    <t>disp_delay</t>
  </si>
  <si>
    <t>disp_with</t>
  </si>
  <si>
    <t>blowout_rate</t>
  </si>
  <si>
    <t>Average</t>
  </si>
  <si>
    <t>Hongchen, like in the other file, the most relevant conditions are in highlighted cells. You don't need to touch anything that is not highlighted.</t>
  </si>
  <si>
    <t>Grey:</t>
  </si>
  <si>
    <t>Different highlight colours correspond to different pipetting conditions as follows.</t>
  </si>
  <si>
    <t>Green:</t>
  </si>
  <si>
    <t>Blue:</t>
  </si>
  <si>
    <t>Reverse pipette</t>
  </si>
  <si>
    <t>1000ul</t>
  </si>
  <si>
    <t>Aspirate</t>
  </si>
  <si>
    <t>Dispense</t>
  </si>
  <si>
    <t>800ul</t>
  </si>
  <si>
    <t>No reverse pipette</t>
  </si>
  <si>
    <t>No prewetting</t>
  </si>
  <si>
    <t>Yellow:</t>
  </si>
  <si>
    <t>Pre-wetting</t>
  </si>
  <si>
    <t>Brown:</t>
  </si>
  <si>
    <t>Prewetting</t>
  </si>
  <si>
    <t>Two different concentrations were used: 12% PSF and 17% PSF.</t>
  </si>
  <si>
    <t>All of the 12% PSF results precede the 17% PSF</t>
  </si>
  <si>
    <t>Axygen pipette tips were used entirely.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</si>
</sst>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12% PSF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Sheet1!$C$3:$G$3</c:f>
              <c:numCache>
                <c:formatCode>General</c:formatCode>
                <c:ptCount val="5"/>
                <c:pt idx="0">
                  <c:v>21.328469999999999</c:v>
                </c:pt>
                <c:pt idx="1">
                  <c:v>23.400379999999998</c:v>
                </c:pt>
                <c:pt idx="2">
                  <c:v>25.481359999999999</c:v>
                </c:pt>
                <c:pt idx="3">
                  <c:v>27.589359999999999</c:v>
                </c:pt>
                <c:pt idx="4">
                  <c:v>29.720929999999999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9-4BAE-A20C-23E2786E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93423"/>
        <c:axId val="1505493903"/>
      </c:scatterChart>
      <c:valAx>
        <c:axId val="1505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93903"/>
        <c:crosses val="autoZero"/>
        <c:crossBetween val="midCat"/>
      </c:valAx>
      <c:valAx>
        <c:axId val="15054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10% PSF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Sheet1!$C$5:$G$5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21.325800000000001</c:v>
                </c:pt>
                <c:pt idx="1">
                  <c:v>23.40448</c:v>
                </c:pt>
                <c:pt idx="2">
                  <c:v>25.481349999999999</c:v>
                </c:pt>
                <c:pt idx="3">
                  <c:v>27.566559999999999</c:v>
                </c:pt>
                <c:pt idx="4">
                  <c:v>29.65766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7-4EE6-B06C-64F2A64C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86063"/>
        <c:axId val="159085103"/>
      </c:scatterChart>
      <c:valAx>
        <c:axId val="1590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5103"/>
        <c:crosses val="autoZero"/>
        <c:crossBetween val="midCat"/>
      </c:valAx>
      <c:valAx>
        <c:axId val="1590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12% PSF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Sheet1!$S$2:$W$2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Sheet1!$S$3:$W$3</c:f>
              <c:numCache>
                <c:formatCode>General</c:formatCode>
                <c:ptCount val="5"/>
                <c:pt idx="0">
                  <c:v>2.0842099999999988</c:v>
                </c:pt>
                <c:pt idx="1">
                  <c:v>4.1561199999999978</c:v>
                </c:pt>
                <c:pt idx="2">
                  <c:v>6.2370999999999981</c:v>
                </c:pt>
                <c:pt idx="3">
                  <c:v>8.3450999999999986</c:v>
                </c:pt>
                <c:pt idx="4">
                  <c:v>10.476669999999999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6-4EB6-8843-21928905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39327"/>
        <c:axId val="672936927"/>
      </c:scatterChart>
      <c:valAx>
        <c:axId val="67293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6927"/>
        <c:crosses val="autoZero"/>
        <c:crossBetween val="midCat"/>
      </c:valAx>
      <c:valAx>
        <c:axId val="6729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10% PSF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Sheet1!$S$5:$W$5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Sheet1!$S$6:$W$6</c:f>
              <c:numCache>
                <c:formatCode>General</c:formatCode>
                <c:ptCount val="5"/>
                <c:pt idx="0">
                  <c:v>2.0815400000000004</c:v>
                </c:pt>
                <c:pt idx="1">
                  <c:v>4.1602199999999989</c:v>
                </c:pt>
                <c:pt idx="2">
                  <c:v>6.2370899999999985</c:v>
                </c:pt>
                <c:pt idx="3">
                  <c:v>8.3222999999999985</c:v>
                </c:pt>
                <c:pt idx="4">
                  <c:v>10.413399999999999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D-456F-A937-524EDE86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81359"/>
        <c:axId val="630777999"/>
      </c:scatterChart>
      <c:valAx>
        <c:axId val="63078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7999"/>
        <c:crosses val="autoZero"/>
        <c:crossBetween val="midCat"/>
      </c:valAx>
      <c:valAx>
        <c:axId val="6307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8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6</xdr:row>
      <xdr:rowOff>125730</xdr:rowOff>
    </xdr:from>
    <xdr:to>
      <xdr:col>7</xdr:col>
      <xdr:colOff>586740</xdr:colOff>
      <xdr:row>21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E36A5-DE45-55A3-17F4-F15D81E63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6</xdr:row>
      <xdr:rowOff>140970</xdr:rowOff>
    </xdr:from>
    <xdr:to>
      <xdr:col>15</xdr:col>
      <xdr:colOff>388620</xdr:colOff>
      <xdr:row>21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0E5AA-F474-6BF7-64F0-5E6A0C354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6</xdr:row>
      <xdr:rowOff>140970</xdr:rowOff>
    </xdr:from>
    <xdr:to>
      <xdr:col>24</xdr:col>
      <xdr:colOff>266700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AA46C-AA3C-3CC1-04FC-815363DF0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373380</xdr:colOff>
      <xdr:row>6</xdr:row>
      <xdr:rowOff>140970</xdr:rowOff>
    </xdr:from>
    <xdr:to>
      <xdr:col>32</xdr:col>
      <xdr:colOff>68580</xdr:colOff>
      <xdr:row>21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E0F37A-6A83-06FD-711D-C70D37CF3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3593-4ACA-47C9-9355-928A4F08B3D6}">
  <dimension ref="A2:L26"/>
  <sheetViews>
    <sheetView tabSelected="1" workbookViewId="0">
      <selection activeCell="O16" sqref="O16"/>
    </sheetView>
  </sheetViews>
  <sheetFormatPr defaultRowHeight="14.4" x14ac:dyDescent="0.3"/>
  <sheetData>
    <row r="2" spans="1:12" x14ac:dyDescent="0.3">
      <c r="B2" t="s">
        <v>60</v>
      </c>
    </row>
    <row r="3" spans="1:12" x14ac:dyDescent="0.3">
      <c r="B3" t="s">
        <v>62</v>
      </c>
    </row>
    <row r="4" spans="1:12" x14ac:dyDescent="0.3">
      <c r="A4" s="12" t="s">
        <v>61</v>
      </c>
      <c r="B4" s="12" t="s">
        <v>49</v>
      </c>
      <c r="C4" s="12">
        <v>75</v>
      </c>
      <c r="D4" s="12" t="s">
        <v>50</v>
      </c>
      <c r="H4" s="9" t="s">
        <v>72</v>
      </c>
      <c r="I4" s="9" t="s">
        <v>49</v>
      </c>
      <c r="J4" s="9">
        <v>15</v>
      </c>
      <c r="K4" s="9" t="s">
        <v>50</v>
      </c>
      <c r="L4" s="9" t="s">
        <v>70</v>
      </c>
    </row>
    <row r="5" spans="1:12" x14ac:dyDescent="0.3">
      <c r="B5" s="12" t="s">
        <v>51</v>
      </c>
      <c r="C5" s="12">
        <v>30</v>
      </c>
      <c r="D5" s="12" t="s">
        <v>52</v>
      </c>
      <c r="I5" s="9" t="s">
        <v>51</v>
      </c>
      <c r="J5" s="9">
        <v>30</v>
      </c>
      <c r="K5" s="9" t="s">
        <v>52</v>
      </c>
      <c r="L5" s="9" t="s">
        <v>73</v>
      </c>
    </row>
    <row r="6" spans="1:12" x14ac:dyDescent="0.3">
      <c r="B6" s="12" t="s">
        <v>53</v>
      </c>
      <c r="C6" s="12">
        <v>1</v>
      </c>
      <c r="D6" s="12" t="s">
        <v>54</v>
      </c>
      <c r="I6" s="9" t="s">
        <v>53</v>
      </c>
      <c r="J6" s="9">
        <v>1</v>
      </c>
      <c r="K6" s="9" t="s">
        <v>54</v>
      </c>
    </row>
    <row r="7" spans="1:12" x14ac:dyDescent="0.3">
      <c r="B7" s="12" t="s">
        <v>55</v>
      </c>
      <c r="C7" s="12">
        <v>12.5</v>
      </c>
      <c r="D7" s="12" t="s">
        <v>50</v>
      </c>
      <c r="I7" s="9" t="s">
        <v>55</v>
      </c>
      <c r="J7" s="9">
        <v>12.5</v>
      </c>
      <c r="K7" s="9" t="s">
        <v>50</v>
      </c>
    </row>
    <row r="8" spans="1:12" x14ac:dyDescent="0.3">
      <c r="B8" s="12" t="s">
        <v>56</v>
      </c>
      <c r="C8" s="12">
        <v>10</v>
      </c>
      <c r="D8" s="12" t="s">
        <v>52</v>
      </c>
      <c r="I8" s="9" t="s">
        <v>56</v>
      </c>
      <c r="J8" s="9">
        <v>10</v>
      </c>
      <c r="K8" s="9" t="s">
        <v>52</v>
      </c>
    </row>
    <row r="9" spans="1:12" x14ac:dyDescent="0.3">
      <c r="B9" s="12" t="s">
        <v>57</v>
      </c>
      <c r="C9" s="12">
        <v>1</v>
      </c>
      <c r="D9" s="12" t="s">
        <v>54</v>
      </c>
      <c r="I9" s="9" t="s">
        <v>57</v>
      </c>
      <c r="J9" s="9">
        <v>1</v>
      </c>
      <c r="K9" s="9" t="s">
        <v>54</v>
      </c>
    </row>
    <row r="10" spans="1:12" x14ac:dyDescent="0.3">
      <c r="B10" s="12" t="s">
        <v>58</v>
      </c>
      <c r="C10" s="12">
        <v>8</v>
      </c>
      <c r="D10" s="12" t="s">
        <v>50</v>
      </c>
      <c r="I10" s="9" t="s">
        <v>58</v>
      </c>
      <c r="J10" s="9">
        <v>1</v>
      </c>
      <c r="K10" s="9" t="s">
        <v>50</v>
      </c>
    </row>
    <row r="12" spans="1:12" x14ac:dyDescent="0.3">
      <c r="A12" s="6" t="s">
        <v>63</v>
      </c>
      <c r="B12" s="6" t="s">
        <v>49</v>
      </c>
      <c r="C12" s="6">
        <v>15</v>
      </c>
      <c r="D12" s="6" t="s">
        <v>50</v>
      </c>
      <c r="E12" s="6" t="s">
        <v>70</v>
      </c>
      <c r="H12" s="10" t="s">
        <v>74</v>
      </c>
      <c r="I12" s="10" t="s">
        <v>49</v>
      </c>
      <c r="J12" s="10">
        <v>15</v>
      </c>
      <c r="K12" s="10" t="s">
        <v>50</v>
      </c>
      <c r="L12" s="10" t="s">
        <v>65</v>
      </c>
    </row>
    <row r="13" spans="1:12" x14ac:dyDescent="0.3">
      <c r="A13" s="7"/>
      <c r="B13" s="6" t="s">
        <v>51</v>
      </c>
      <c r="C13" s="6">
        <v>30</v>
      </c>
      <c r="D13" s="6" t="s">
        <v>52</v>
      </c>
      <c r="E13" s="6" t="s">
        <v>71</v>
      </c>
      <c r="I13" s="10" t="s">
        <v>51</v>
      </c>
      <c r="J13" s="10">
        <v>30</v>
      </c>
      <c r="K13" s="10" t="s">
        <v>52</v>
      </c>
      <c r="L13" s="10" t="s">
        <v>67</v>
      </c>
    </row>
    <row r="14" spans="1:12" x14ac:dyDescent="0.3">
      <c r="A14" s="7"/>
      <c r="B14" s="6" t="s">
        <v>53</v>
      </c>
      <c r="C14" s="6">
        <v>1</v>
      </c>
      <c r="D14" s="6" t="s">
        <v>54</v>
      </c>
      <c r="I14" s="10" t="s">
        <v>53</v>
      </c>
      <c r="J14" s="10">
        <v>1</v>
      </c>
      <c r="K14" s="10" t="s">
        <v>54</v>
      </c>
      <c r="L14" s="10" t="s">
        <v>66</v>
      </c>
    </row>
    <row r="15" spans="1:12" x14ac:dyDescent="0.3">
      <c r="A15" s="7"/>
      <c r="B15" s="6" t="s">
        <v>55</v>
      </c>
      <c r="C15" s="6">
        <v>12.5</v>
      </c>
      <c r="D15" s="6" t="s">
        <v>50</v>
      </c>
      <c r="I15" s="10" t="s">
        <v>55</v>
      </c>
      <c r="J15" s="10">
        <v>12.5</v>
      </c>
      <c r="K15" s="10" t="s">
        <v>50</v>
      </c>
      <c r="L15" s="10" t="s">
        <v>68</v>
      </c>
    </row>
    <row r="16" spans="1:12" x14ac:dyDescent="0.3">
      <c r="A16" s="7"/>
      <c r="B16" s="6" t="s">
        <v>56</v>
      </c>
      <c r="C16" s="6">
        <v>10</v>
      </c>
      <c r="D16" s="6" t="s">
        <v>52</v>
      </c>
      <c r="I16" s="10" t="s">
        <v>56</v>
      </c>
      <c r="J16" s="10">
        <v>10</v>
      </c>
      <c r="K16" s="10" t="s">
        <v>52</v>
      </c>
      <c r="L16" s="10" t="s">
        <v>69</v>
      </c>
    </row>
    <row r="17" spans="1:12" x14ac:dyDescent="0.3">
      <c r="A17" s="7"/>
      <c r="B17" s="6" t="s">
        <v>57</v>
      </c>
      <c r="C17" s="6">
        <v>1</v>
      </c>
      <c r="D17" s="6" t="s">
        <v>54</v>
      </c>
      <c r="I17" s="10" t="s">
        <v>57</v>
      </c>
      <c r="J17" s="10">
        <v>1</v>
      </c>
      <c r="K17" s="10" t="s">
        <v>54</v>
      </c>
      <c r="L17" s="10" t="s">
        <v>75</v>
      </c>
    </row>
    <row r="18" spans="1:12" x14ac:dyDescent="0.3">
      <c r="A18" s="7"/>
      <c r="B18" s="6" t="s">
        <v>58</v>
      </c>
      <c r="C18" s="6">
        <v>1</v>
      </c>
      <c r="D18" s="6" t="s">
        <v>50</v>
      </c>
      <c r="I18" s="10" t="s">
        <v>58</v>
      </c>
      <c r="J18" s="10">
        <v>1</v>
      </c>
      <c r="K18" s="10" t="s">
        <v>50</v>
      </c>
    </row>
    <row r="20" spans="1:12" x14ac:dyDescent="0.3">
      <c r="A20" s="8" t="s">
        <v>64</v>
      </c>
      <c r="B20" s="8" t="s">
        <v>49</v>
      </c>
      <c r="C20" s="8">
        <v>15</v>
      </c>
      <c r="D20" s="8" t="s">
        <v>50</v>
      </c>
      <c r="E20" s="8" t="s">
        <v>65</v>
      </c>
      <c r="H20" t="s">
        <v>76</v>
      </c>
    </row>
    <row r="21" spans="1:12" x14ac:dyDescent="0.3">
      <c r="B21" s="8" t="s">
        <v>51</v>
      </c>
      <c r="C21" s="8">
        <v>30</v>
      </c>
      <c r="D21" s="8" t="s">
        <v>52</v>
      </c>
      <c r="E21" s="8" t="s">
        <v>67</v>
      </c>
      <c r="H21" t="s">
        <v>77</v>
      </c>
    </row>
    <row r="22" spans="1:12" x14ac:dyDescent="0.3">
      <c r="B22" s="8" t="s">
        <v>53</v>
      </c>
      <c r="C22" s="8">
        <v>1</v>
      </c>
      <c r="D22" s="8" t="s">
        <v>54</v>
      </c>
      <c r="E22" s="8" t="s">
        <v>66</v>
      </c>
    </row>
    <row r="23" spans="1:12" x14ac:dyDescent="0.3">
      <c r="B23" s="8" t="s">
        <v>55</v>
      </c>
      <c r="C23" s="8">
        <v>12.5</v>
      </c>
      <c r="D23" s="8" t="s">
        <v>50</v>
      </c>
      <c r="E23" s="8" t="s">
        <v>68</v>
      </c>
      <c r="H23" t="s">
        <v>78</v>
      </c>
    </row>
    <row r="24" spans="1:12" x14ac:dyDescent="0.3">
      <c r="B24" s="8" t="s">
        <v>56</v>
      </c>
      <c r="C24" s="8">
        <v>10</v>
      </c>
      <c r="D24" s="8" t="s">
        <v>52</v>
      </c>
      <c r="E24" s="8" t="s">
        <v>69</v>
      </c>
    </row>
    <row r="25" spans="1:12" x14ac:dyDescent="0.3">
      <c r="B25" s="8" t="s">
        <v>57</v>
      </c>
      <c r="C25" s="8">
        <v>1</v>
      </c>
      <c r="D25" s="8" t="s">
        <v>54</v>
      </c>
      <c r="E25" s="8" t="s">
        <v>71</v>
      </c>
    </row>
    <row r="26" spans="1:12" x14ac:dyDescent="0.3">
      <c r="B26" s="8" t="s">
        <v>58</v>
      </c>
      <c r="C26" s="8">
        <v>1</v>
      </c>
      <c r="D26" s="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9745-B903-4908-B8CE-09A65DB99AFC}">
  <dimension ref="A1:W147"/>
  <sheetViews>
    <sheetView topLeftCell="A48" workbookViewId="0">
      <selection activeCell="P143" sqref="P143"/>
    </sheetView>
  </sheetViews>
  <sheetFormatPr defaultRowHeight="14.4" x14ac:dyDescent="0.3"/>
  <sheetData>
    <row r="1" spans="1:23" x14ac:dyDescent="0.3">
      <c r="A1" t="s">
        <v>0</v>
      </c>
      <c r="M1" t="s">
        <v>5</v>
      </c>
      <c r="P1" t="s">
        <v>6</v>
      </c>
    </row>
    <row r="2" spans="1:23" x14ac:dyDescent="0.3">
      <c r="A2" t="s">
        <v>1</v>
      </c>
      <c r="B2" t="s">
        <v>2</v>
      </c>
      <c r="C2">
        <v>2</v>
      </c>
      <c r="D2">
        <v>4</v>
      </c>
      <c r="E2">
        <v>6</v>
      </c>
      <c r="F2">
        <v>8</v>
      </c>
      <c r="G2">
        <v>10</v>
      </c>
      <c r="M2">
        <v>19.244430000000001</v>
      </c>
      <c r="P2">
        <f>AVERAGE(M2:M4)</f>
        <v>19.244260000000001</v>
      </c>
      <c r="R2" t="s">
        <v>2</v>
      </c>
      <c r="S2">
        <v>2</v>
      </c>
      <c r="T2">
        <v>4</v>
      </c>
      <c r="U2">
        <v>6</v>
      </c>
      <c r="V2">
        <v>8</v>
      </c>
      <c r="W2">
        <v>10</v>
      </c>
    </row>
    <row r="3" spans="1:23" x14ac:dyDescent="0.3">
      <c r="B3" t="s">
        <v>3</v>
      </c>
      <c r="C3">
        <v>21.328469999999999</v>
      </c>
      <c r="D3">
        <v>23.400379999999998</v>
      </c>
      <c r="E3">
        <v>25.481359999999999</v>
      </c>
      <c r="F3">
        <v>27.589359999999999</v>
      </c>
      <c r="G3">
        <v>29.720929999999999</v>
      </c>
      <c r="M3">
        <v>19.244479999999999</v>
      </c>
      <c r="R3" t="s">
        <v>7</v>
      </c>
      <c r="S3">
        <f>C3-$P$2</f>
        <v>2.0842099999999988</v>
      </c>
      <c r="T3">
        <f t="shared" ref="T3:W3" si="0">D3-$P$2</f>
        <v>4.1561199999999978</v>
      </c>
      <c r="U3">
        <f t="shared" si="0"/>
        <v>6.2370999999999981</v>
      </c>
      <c r="V3">
        <f t="shared" si="0"/>
        <v>8.3450999999999986</v>
      </c>
      <c r="W3">
        <f t="shared" si="0"/>
        <v>10.476669999999999</v>
      </c>
    </row>
    <row r="4" spans="1:23" x14ac:dyDescent="0.3">
      <c r="M4">
        <v>19.243870000000001</v>
      </c>
    </row>
    <row r="5" spans="1:23" x14ac:dyDescent="0.3">
      <c r="A5" t="s">
        <v>4</v>
      </c>
      <c r="B5" t="s">
        <v>2</v>
      </c>
      <c r="C5">
        <v>2</v>
      </c>
      <c r="D5">
        <v>4</v>
      </c>
      <c r="E5">
        <v>6</v>
      </c>
      <c r="F5">
        <v>8</v>
      </c>
      <c r="G5">
        <v>10</v>
      </c>
      <c r="R5" t="s">
        <v>2</v>
      </c>
      <c r="S5">
        <v>2</v>
      </c>
      <c r="T5">
        <v>4</v>
      </c>
      <c r="U5">
        <v>6</v>
      </c>
      <c r="V5">
        <v>8</v>
      </c>
      <c r="W5">
        <v>10</v>
      </c>
    </row>
    <row r="6" spans="1:23" x14ac:dyDescent="0.3">
      <c r="B6" t="s">
        <v>3</v>
      </c>
      <c r="C6">
        <v>21.325800000000001</v>
      </c>
      <c r="D6">
        <v>23.40448</v>
      </c>
      <c r="E6">
        <v>25.481349999999999</v>
      </c>
      <c r="F6">
        <v>27.566559999999999</v>
      </c>
      <c r="G6">
        <v>29.65766</v>
      </c>
      <c r="R6" t="s">
        <v>7</v>
      </c>
      <c r="S6">
        <f>C6-$P$2</f>
        <v>2.0815400000000004</v>
      </c>
      <c r="T6">
        <f t="shared" ref="T6:W6" si="1">D6-$P$2</f>
        <v>4.1602199999999989</v>
      </c>
      <c r="U6">
        <f t="shared" si="1"/>
        <v>6.2370899999999985</v>
      </c>
      <c r="V6">
        <f t="shared" si="1"/>
        <v>8.3222999999999985</v>
      </c>
      <c r="W6">
        <f t="shared" si="1"/>
        <v>10.413399999999999</v>
      </c>
    </row>
    <row r="24" spans="1:21" s="1" customFormat="1" x14ac:dyDescent="0.3">
      <c r="A24" s="1" t="s">
        <v>8</v>
      </c>
      <c r="C24" s="1" t="s">
        <v>9</v>
      </c>
      <c r="E24" s="1">
        <v>1.0487</v>
      </c>
      <c r="H24" s="1" t="s">
        <v>10</v>
      </c>
      <c r="J24" s="1">
        <v>1.0412999999999999</v>
      </c>
      <c r="L24" s="1" t="s">
        <v>19</v>
      </c>
      <c r="P24" s="1">
        <v>1.098592</v>
      </c>
    </row>
    <row r="26" spans="1:21" x14ac:dyDescent="0.3">
      <c r="A26" t="s">
        <v>11</v>
      </c>
    </row>
    <row r="27" spans="1:21" x14ac:dyDescent="0.3">
      <c r="A27" s="5" t="s">
        <v>12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O27" t="s">
        <v>21</v>
      </c>
    </row>
    <row r="28" spans="1:21" x14ac:dyDescent="0.3">
      <c r="A28" t="s">
        <v>13</v>
      </c>
      <c r="D28" s="2" t="s">
        <v>14</v>
      </c>
      <c r="F28" t="s">
        <v>15</v>
      </c>
      <c r="H28" t="s">
        <v>16</v>
      </c>
      <c r="K28" s="5" t="s">
        <v>17</v>
      </c>
      <c r="L28" s="5"/>
      <c r="M28" t="s">
        <v>45</v>
      </c>
      <c r="O28" t="s">
        <v>13</v>
      </c>
      <c r="R28" s="2" t="s">
        <v>22</v>
      </c>
      <c r="S28" t="s">
        <v>23</v>
      </c>
      <c r="T28" t="s">
        <v>24</v>
      </c>
      <c r="U28" t="s">
        <v>44</v>
      </c>
    </row>
    <row r="29" spans="1:21" x14ac:dyDescent="0.3">
      <c r="A29">
        <v>1</v>
      </c>
      <c r="B29">
        <v>1214.44</v>
      </c>
      <c r="I29" t="s">
        <v>20</v>
      </c>
      <c r="K29" s="7"/>
      <c r="L29" s="5"/>
      <c r="O29">
        <v>1</v>
      </c>
      <c r="P29">
        <v>1214.44</v>
      </c>
    </row>
    <row r="30" spans="1:21" x14ac:dyDescent="0.3">
      <c r="A30">
        <v>2</v>
      </c>
      <c r="B30">
        <v>1214.6600000000001</v>
      </c>
      <c r="K30" s="7"/>
      <c r="L30" s="5"/>
      <c r="O30">
        <v>2</v>
      </c>
      <c r="P30">
        <v>1214.6600000000001</v>
      </c>
      <c r="R30">
        <v>2278.8200000000002</v>
      </c>
      <c r="S30">
        <f>R30-P30</f>
        <v>1064.1600000000001</v>
      </c>
      <c r="T30">
        <f>S30/1000</f>
        <v>1.06416</v>
      </c>
    </row>
    <row r="31" spans="1:21" x14ac:dyDescent="0.3">
      <c r="A31">
        <v>3</v>
      </c>
      <c r="B31">
        <v>1218.03</v>
      </c>
      <c r="D31">
        <v>2.2362299999999999</v>
      </c>
      <c r="F31">
        <f>D31-B31/1000</f>
        <v>1.0182</v>
      </c>
      <c r="H31">
        <f>F31/E24</f>
        <v>0.97091637265185471</v>
      </c>
      <c r="I31">
        <f>F31/P24</f>
        <v>0.92682269668812445</v>
      </c>
      <c r="K31" s="7">
        <f>1-H31</f>
        <v>2.9083627348145291E-2</v>
      </c>
      <c r="L31" s="5">
        <f>1-I31</f>
        <v>7.3177303311875552E-2</v>
      </c>
      <c r="O31">
        <v>3</v>
      </c>
      <c r="P31">
        <v>1218.03</v>
      </c>
    </row>
    <row r="32" spans="1:21" x14ac:dyDescent="0.3">
      <c r="A32">
        <v>4</v>
      </c>
      <c r="B32">
        <v>1214.96</v>
      </c>
      <c r="K32" s="7"/>
      <c r="L32" s="5"/>
      <c r="O32">
        <v>4</v>
      </c>
      <c r="P32">
        <v>1214.96</v>
      </c>
    </row>
    <row r="33" spans="1:20" x14ac:dyDescent="0.3">
      <c r="A33">
        <v>5</v>
      </c>
      <c r="B33">
        <v>1215.32</v>
      </c>
      <c r="K33" s="7"/>
      <c r="L33" s="5"/>
      <c r="O33">
        <v>5</v>
      </c>
      <c r="P33">
        <v>1215.32</v>
      </c>
    </row>
    <row r="34" spans="1:20" x14ac:dyDescent="0.3">
      <c r="A34">
        <v>6</v>
      </c>
      <c r="B34">
        <v>1218.49</v>
      </c>
      <c r="D34">
        <v>2.1942200000000001</v>
      </c>
      <c r="F34">
        <f>D34-B34/1000</f>
        <v>0.97572999999999999</v>
      </c>
      <c r="H34">
        <f>F34/E24</f>
        <v>0.93041861352150279</v>
      </c>
      <c r="I34">
        <f>H34/P24</f>
        <v>0.84691915972581522</v>
      </c>
      <c r="K34" s="7">
        <f>1-H34</f>
        <v>6.9581386478497209E-2</v>
      </c>
      <c r="L34" s="5">
        <f>1-I34</f>
        <v>0.15308084027418478</v>
      </c>
      <c r="O34">
        <v>6</v>
      </c>
      <c r="P34">
        <v>1218.49</v>
      </c>
      <c r="R34">
        <v>2311.65</v>
      </c>
      <c r="S34">
        <f>R34-P34</f>
        <v>1093.1600000000001</v>
      </c>
      <c r="T34">
        <f>S34/1000</f>
        <v>1.0931600000000001</v>
      </c>
    </row>
    <row r="35" spans="1:20" x14ac:dyDescent="0.3">
      <c r="A35">
        <v>7</v>
      </c>
      <c r="B35">
        <v>1220.8599999999999</v>
      </c>
      <c r="K35" s="7"/>
      <c r="L35" s="5"/>
      <c r="O35">
        <v>7</v>
      </c>
      <c r="P35">
        <v>1220.8599999999999</v>
      </c>
    </row>
    <row r="36" spans="1:20" x14ac:dyDescent="0.3">
      <c r="A36">
        <v>8</v>
      </c>
      <c r="B36">
        <v>1234.04</v>
      </c>
      <c r="K36" s="7"/>
      <c r="L36" s="5"/>
      <c r="O36">
        <v>8</v>
      </c>
      <c r="P36">
        <v>1234.04</v>
      </c>
    </row>
    <row r="37" spans="1:20" x14ac:dyDescent="0.3">
      <c r="A37">
        <v>9</v>
      </c>
      <c r="B37">
        <v>1211.8499999999999</v>
      </c>
      <c r="K37" s="7"/>
      <c r="L37" s="5"/>
      <c r="O37">
        <v>9</v>
      </c>
      <c r="P37">
        <v>1211.8499999999999</v>
      </c>
    </row>
    <row r="38" spans="1:20" x14ac:dyDescent="0.3">
      <c r="T38">
        <f>(T30+T34)/2</f>
        <v>1.0786600000000002</v>
      </c>
    </row>
    <row r="39" spans="1:20" x14ac:dyDescent="0.3">
      <c r="A39" s="6" t="s">
        <v>18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20" x14ac:dyDescent="0.3">
      <c r="A40" t="s">
        <v>13</v>
      </c>
      <c r="D40" s="2" t="s">
        <v>14</v>
      </c>
      <c r="F40" t="s">
        <v>15</v>
      </c>
      <c r="H40" t="s">
        <v>16</v>
      </c>
      <c r="K40" s="6" t="s">
        <v>17</v>
      </c>
      <c r="L40" s="6"/>
      <c r="M40" t="s">
        <v>45</v>
      </c>
    </row>
    <row r="41" spans="1:20" x14ac:dyDescent="0.3">
      <c r="A41">
        <v>1</v>
      </c>
      <c r="B41">
        <v>1214.44</v>
      </c>
      <c r="K41" s="7"/>
      <c r="L41" s="6"/>
    </row>
    <row r="42" spans="1:20" x14ac:dyDescent="0.3">
      <c r="A42">
        <v>2</v>
      </c>
      <c r="B42">
        <v>1214.6600000000001</v>
      </c>
      <c r="K42" s="7"/>
      <c r="L42" s="6"/>
    </row>
    <row r="43" spans="1:20" x14ac:dyDescent="0.3">
      <c r="A43">
        <v>3</v>
      </c>
      <c r="B43">
        <v>1218.03</v>
      </c>
      <c r="K43" s="7"/>
      <c r="L43" s="6"/>
    </row>
    <row r="44" spans="1:20" x14ac:dyDescent="0.3">
      <c r="A44">
        <v>4</v>
      </c>
      <c r="B44">
        <v>1214.96</v>
      </c>
      <c r="K44" s="7"/>
      <c r="L44" s="6"/>
    </row>
    <row r="45" spans="1:20" x14ac:dyDescent="0.3">
      <c r="A45">
        <v>5</v>
      </c>
      <c r="B45">
        <v>1215.32</v>
      </c>
      <c r="K45" s="7"/>
      <c r="L45" s="6"/>
    </row>
    <row r="46" spans="1:20" x14ac:dyDescent="0.3">
      <c r="A46">
        <v>6</v>
      </c>
      <c r="B46">
        <v>1218.49</v>
      </c>
      <c r="K46" s="7"/>
      <c r="L46" s="6"/>
    </row>
    <row r="47" spans="1:20" x14ac:dyDescent="0.3">
      <c r="A47">
        <v>7</v>
      </c>
      <c r="B47">
        <v>1220.8599999999999</v>
      </c>
      <c r="K47" s="7"/>
      <c r="L47" s="6"/>
    </row>
    <row r="48" spans="1:20" x14ac:dyDescent="0.3">
      <c r="A48">
        <v>8</v>
      </c>
      <c r="B48">
        <v>1234.04</v>
      </c>
      <c r="D48">
        <v>2.3333900000000001</v>
      </c>
      <c r="F48">
        <f>D48-B48/1000</f>
        <v>1.09935</v>
      </c>
      <c r="H48">
        <f>F48/E24</f>
        <v>1.0482978926289692</v>
      </c>
      <c r="I48">
        <f>F48/P24</f>
        <v>1.0006899740759081</v>
      </c>
      <c r="K48" s="7">
        <f>1-H48</f>
        <v>-4.8297892628969219E-2</v>
      </c>
      <c r="L48" s="6">
        <f>1-I48</f>
        <v>-6.8997407590809523E-4</v>
      </c>
    </row>
    <row r="49" spans="1:13" x14ac:dyDescent="0.3">
      <c r="A49">
        <v>9</v>
      </c>
      <c r="B49">
        <v>1211.8499999999999</v>
      </c>
      <c r="D49">
        <v>2.30932</v>
      </c>
      <c r="F49">
        <f>D49-B49/1000</f>
        <v>1.0974700000000002</v>
      </c>
      <c r="H49">
        <f>F49/E24</f>
        <v>1.0465051969104608</v>
      </c>
      <c r="I49">
        <f>F49/P24</f>
        <v>0.99897869272669026</v>
      </c>
      <c r="K49" s="7">
        <f>1-H49</f>
        <v>-4.6505196910460844E-2</v>
      </c>
      <c r="L49" s="6">
        <f>1-I49</f>
        <v>1.021307273309735E-3</v>
      </c>
    </row>
    <row r="51" spans="1:13" x14ac:dyDescent="0.3">
      <c r="A51" s="8" t="s">
        <v>25</v>
      </c>
      <c r="B51" s="8"/>
      <c r="C51" s="8"/>
      <c r="D51" s="8"/>
      <c r="E51" s="8"/>
      <c r="F51" s="8" t="s">
        <v>26</v>
      </c>
      <c r="G51" s="8"/>
      <c r="H51" s="8"/>
      <c r="I51" s="8"/>
      <c r="J51" s="8"/>
      <c r="K51" s="8"/>
      <c r="L51" s="8"/>
      <c r="M51" t="s">
        <v>44</v>
      </c>
    </row>
    <row r="52" spans="1:13" x14ac:dyDescent="0.3">
      <c r="A52" t="s">
        <v>13</v>
      </c>
      <c r="D52" s="2" t="s">
        <v>27</v>
      </c>
      <c r="F52" t="s">
        <v>28</v>
      </c>
      <c r="H52" t="s">
        <v>29</v>
      </c>
      <c r="K52" s="8" t="s">
        <v>17</v>
      </c>
      <c r="L52" s="8"/>
    </row>
    <row r="53" spans="1:13" x14ac:dyDescent="0.3">
      <c r="A53">
        <v>1</v>
      </c>
      <c r="B53">
        <v>1214.44</v>
      </c>
      <c r="D53">
        <v>2079.69</v>
      </c>
      <c r="F53">
        <f>D53-B53</f>
        <v>865.25</v>
      </c>
      <c r="H53">
        <f>F53/$E$24</f>
        <v>825.06913321254888</v>
      </c>
      <c r="I53">
        <f>F53/$P$24</f>
        <v>787.59903585680581</v>
      </c>
      <c r="K53">
        <f>(800-H53)/800</f>
        <v>-3.1336416515686097E-2</v>
      </c>
      <c r="L53" s="8">
        <f>(800-I53)/800</f>
        <v>1.5501205178992734E-2</v>
      </c>
    </row>
    <row r="54" spans="1:13" x14ac:dyDescent="0.3">
      <c r="A54">
        <v>2</v>
      </c>
      <c r="B54">
        <v>1214.6600000000001</v>
      </c>
      <c r="L54" s="8"/>
    </row>
    <row r="55" spans="1:13" x14ac:dyDescent="0.3">
      <c r="A55">
        <v>3</v>
      </c>
      <c r="B55">
        <v>1218.03</v>
      </c>
      <c r="L55" s="8"/>
    </row>
    <row r="56" spans="1:13" x14ac:dyDescent="0.3">
      <c r="A56">
        <v>4</v>
      </c>
      <c r="B56">
        <v>1214.96</v>
      </c>
      <c r="D56">
        <v>2080.81</v>
      </c>
      <c r="F56">
        <f>D56-B56</f>
        <v>865.84999999999991</v>
      </c>
      <c r="H56">
        <f>F56/$E$24</f>
        <v>825.64127014398775</v>
      </c>
      <c r="I56">
        <f>F56/$P$24</f>
        <v>788.14518947889655</v>
      </c>
      <c r="K56">
        <f>(800-H56)/800</f>
        <v>-3.2051587679984693E-2</v>
      </c>
      <c r="L56" s="8">
        <f>(800-I56)/800</f>
        <v>1.4818513151379307E-2</v>
      </c>
    </row>
    <row r="57" spans="1:13" x14ac:dyDescent="0.3">
      <c r="A57">
        <v>5</v>
      </c>
      <c r="B57">
        <v>1215.32</v>
      </c>
      <c r="D57">
        <v>2077.13</v>
      </c>
      <c r="F57">
        <f>D57-B57</f>
        <v>861.81000000000017</v>
      </c>
      <c r="H57">
        <f>F57/$E$24</f>
        <v>821.78888147229918</v>
      </c>
      <c r="I57">
        <f>F57/$P$24</f>
        <v>784.46775509015185</v>
      </c>
      <c r="K57">
        <f>(800-H57)/800</f>
        <v>-2.7236101840373977E-2</v>
      </c>
      <c r="L57" s="8">
        <f>(800-I57)/800</f>
        <v>1.9415306137310181E-2</v>
      </c>
    </row>
    <row r="58" spans="1:13" x14ac:dyDescent="0.3">
      <c r="A58">
        <v>6</v>
      </c>
      <c r="B58">
        <v>1218.49</v>
      </c>
      <c r="L58" s="8"/>
    </row>
    <row r="59" spans="1:13" x14ac:dyDescent="0.3">
      <c r="A59">
        <v>7</v>
      </c>
      <c r="B59">
        <v>1220.8599999999999</v>
      </c>
      <c r="L59" s="8"/>
    </row>
    <row r="60" spans="1:13" x14ac:dyDescent="0.3">
      <c r="A60">
        <v>8</v>
      </c>
      <c r="B60">
        <v>1234.04</v>
      </c>
      <c r="L60" s="8"/>
    </row>
    <row r="61" spans="1:13" x14ac:dyDescent="0.3">
      <c r="A61">
        <v>9</v>
      </c>
      <c r="B61">
        <v>1211.8499999999999</v>
      </c>
      <c r="L61" s="8"/>
    </row>
    <row r="63" spans="1:13" x14ac:dyDescent="0.3">
      <c r="A63" s="9" t="s">
        <v>30</v>
      </c>
      <c r="B63" s="9"/>
      <c r="C63" s="9" t="s">
        <v>31</v>
      </c>
      <c r="D63" s="9">
        <v>1000</v>
      </c>
      <c r="E63" s="9" t="s">
        <v>32</v>
      </c>
      <c r="F63" s="9" t="s">
        <v>26</v>
      </c>
      <c r="G63" s="9"/>
      <c r="H63" s="9"/>
      <c r="I63" s="9"/>
      <c r="J63" s="9"/>
      <c r="K63" s="9"/>
      <c r="L63" s="9"/>
    </row>
    <row r="64" spans="1:13" x14ac:dyDescent="0.3">
      <c r="A64" t="s">
        <v>13</v>
      </c>
      <c r="D64" s="2" t="s">
        <v>27</v>
      </c>
      <c r="F64" t="s">
        <v>28</v>
      </c>
      <c r="H64" t="s">
        <v>29</v>
      </c>
      <c r="K64" s="9" t="s">
        <v>17</v>
      </c>
      <c r="L64" s="9"/>
      <c r="M64" t="s">
        <v>43</v>
      </c>
    </row>
    <row r="65" spans="1:13" x14ac:dyDescent="0.3">
      <c r="A65">
        <v>1</v>
      </c>
      <c r="B65">
        <v>1214.44</v>
      </c>
      <c r="L65" s="9"/>
    </row>
    <row r="66" spans="1:13" x14ac:dyDescent="0.3">
      <c r="A66">
        <v>2</v>
      </c>
      <c r="B66">
        <v>1214.6600000000001</v>
      </c>
      <c r="L66" s="9"/>
    </row>
    <row r="67" spans="1:13" x14ac:dyDescent="0.3">
      <c r="A67">
        <v>3</v>
      </c>
      <c r="B67">
        <v>1218.03</v>
      </c>
      <c r="D67">
        <v>2264.37</v>
      </c>
      <c r="F67">
        <f>D67-B67</f>
        <v>1046.3399999999999</v>
      </c>
      <c r="H67">
        <f>F67/$E$24</f>
        <v>997.74959473634021</v>
      </c>
      <c r="I67">
        <f>F67/$P$24</f>
        <v>952.43730156418394</v>
      </c>
      <c r="K67">
        <f>(1000-H67)/1000</f>
        <v>2.2504052636597863E-3</v>
      </c>
      <c r="L67" s="9">
        <f>(1000-I67)/1000</f>
        <v>4.7562698435816057E-2</v>
      </c>
    </row>
    <row r="68" spans="1:13" x14ac:dyDescent="0.3">
      <c r="A68">
        <v>4</v>
      </c>
      <c r="B68">
        <v>1214.96</v>
      </c>
      <c r="D68">
        <v>2280.38</v>
      </c>
      <c r="F68">
        <f>D68-B68</f>
        <v>1065.42</v>
      </c>
      <c r="H68">
        <f>F68/$E$24</f>
        <v>1015.9435491560981</v>
      </c>
      <c r="I68">
        <f>F68/$P$24</f>
        <v>969.80498674667217</v>
      </c>
      <c r="K68">
        <f>(1000-H68)/1000</f>
        <v>-1.5943549156098129E-2</v>
      </c>
      <c r="L68" s="9">
        <f>(1000-I68)/1000</f>
        <v>3.0195013253327831E-2</v>
      </c>
    </row>
    <row r="69" spans="1:13" x14ac:dyDescent="0.3">
      <c r="A69">
        <v>5</v>
      </c>
      <c r="B69">
        <v>1215.32</v>
      </c>
      <c r="L69" s="9"/>
    </row>
    <row r="70" spans="1:13" x14ac:dyDescent="0.3">
      <c r="A70">
        <v>6</v>
      </c>
      <c r="B70">
        <v>1218.49</v>
      </c>
      <c r="D70">
        <v>2307.3000000000002</v>
      </c>
      <c r="F70">
        <f>D70-B70</f>
        <v>1088.8100000000002</v>
      </c>
      <c r="H70">
        <f>F70/$E$24</f>
        <v>1038.2473538666923</v>
      </c>
      <c r="I70">
        <f>F70/$P$24</f>
        <v>991.09587544784608</v>
      </c>
      <c r="K70">
        <f>(1000-H70)/1000</f>
        <v>-3.8247353866692264E-2</v>
      </c>
      <c r="L70" s="9">
        <f>(1000-I70)/1000</f>
        <v>8.9041245521539174E-3</v>
      </c>
    </row>
    <row r="71" spans="1:13" x14ac:dyDescent="0.3">
      <c r="A71">
        <v>7</v>
      </c>
      <c r="B71">
        <v>1220.8599999999999</v>
      </c>
      <c r="L71" s="9"/>
    </row>
    <row r="72" spans="1:13" x14ac:dyDescent="0.3">
      <c r="A72">
        <v>8</v>
      </c>
      <c r="B72">
        <v>1234.04</v>
      </c>
      <c r="D72">
        <v>2284.15</v>
      </c>
      <c r="F72">
        <f>D72-B72</f>
        <v>1050.1100000000001</v>
      </c>
      <c r="H72">
        <f>F72/$E$24</f>
        <v>1001.3445217888816</v>
      </c>
      <c r="I72">
        <f>F72/$P$24</f>
        <v>955.86896682298811</v>
      </c>
      <c r="K72">
        <f>(1000-H72)/1000</f>
        <v>-1.3445217888815933E-3</v>
      </c>
      <c r="L72" s="9">
        <f>(1000-I72)/1000</f>
        <v>4.4131033177011884E-2</v>
      </c>
    </row>
    <row r="73" spans="1:13" x14ac:dyDescent="0.3">
      <c r="A73">
        <v>9</v>
      </c>
      <c r="B73">
        <v>1211.8499999999999</v>
      </c>
      <c r="L73" s="9"/>
    </row>
    <row r="75" spans="1:13" x14ac:dyDescent="0.3">
      <c r="A75" s="10" t="s">
        <v>33</v>
      </c>
      <c r="B75" s="10"/>
      <c r="C75" s="10"/>
      <c r="D75" s="10"/>
      <c r="E75" s="10" t="s">
        <v>34</v>
      </c>
      <c r="F75" s="10">
        <v>1000</v>
      </c>
      <c r="G75" s="10" t="s">
        <v>32</v>
      </c>
      <c r="H75" s="10" t="s">
        <v>35</v>
      </c>
      <c r="I75" s="10">
        <v>800</v>
      </c>
      <c r="J75" s="10" t="s">
        <v>32</v>
      </c>
      <c r="K75" s="10" t="s">
        <v>1</v>
      </c>
      <c r="L75" s="10"/>
      <c r="M75" t="s">
        <v>43</v>
      </c>
    </row>
    <row r="76" spans="1:13" x14ac:dyDescent="0.3">
      <c r="A76" t="s">
        <v>13</v>
      </c>
      <c r="D76" s="2" t="s">
        <v>27</v>
      </c>
      <c r="F76" t="s">
        <v>28</v>
      </c>
      <c r="H76" t="s">
        <v>29</v>
      </c>
      <c r="K76" s="10" t="s">
        <v>17</v>
      </c>
      <c r="L76" s="10"/>
    </row>
    <row r="77" spans="1:13" x14ac:dyDescent="0.3">
      <c r="A77">
        <v>1</v>
      </c>
      <c r="B77">
        <v>1214.44</v>
      </c>
      <c r="L77" s="10"/>
    </row>
    <row r="78" spans="1:13" x14ac:dyDescent="0.3">
      <c r="A78">
        <v>2</v>
      </c>
      <c r="B78">
        <v>1214.6600000000001</v>
      </c>
      <c r="L78" s="10"/>
    </row>
    <row r="79" spans="1:13" x14ac:dyDescent="0.3">
      <c r="A79">
        <v>3</v>
      </c>
      <c r="B79">
        <v>1218.03</v>
      </c>
      <c r="L79" s="10"/>
    </row>
    <row r="80" spans="1:13" x14ac:dyDescent="0.3">
      <c r="A80">
        <v>4</v>
      </c>
      <c r="B80">
        <v>1214.96</v>
      </c>
      <c r="L80" s="10"/>
    </row>
    <row r="81" spans="1:12" x14ac:dyDescent="0.3">
      <c r="A81">
        <v>5</v>
      </c>
      <c r="B81">
        <v>1215.32</v>
      </c>
      <c r="L81" s="10"/>
    </row>
    <row r="82" spans="1:12" x14ac:dyDescent="0.3">
      <c r="A82">
        <v>6</v>
      </c>
      <c r="B82">
        <v>1218.49</v>
      </c>
      <c r="D82">
        <v>2063.86</v>
      </c>
      <c r="F82">
        <f>D82-B82</f>
        <v>845.37000000000012</v>
      </c>
      <c r="H82">
        <f>F82/$E$24</f>
        <v>806.11232955087269</v>
      </c>
      <c r="I82">
        <f>F82/$P$24</f>
        <v>769.5031458448633</v>
      </c>
      <c r="K82">
        <f>(800-H82)/800</f>
        <v>-7.6404119385908584E-3</v>
      </c>
      <c r="L82" s="10">
        <f>(800-I82)/800</f>
        <v>3.8121067693920881E-2</v>
      </c>
    </row>
    <row r="83" spans="1:12" x14ac:dyDescent="0.3">
      <c r="A83">
        <v>7</v>
      </c>
      <c r="B83">
        <v>1220.8599999999999</v>
      </c>
      <c r="L83" s="10"/>
    </row>
    <row r="84" spans="1:12" x14ac:dyDescent="0.3">
      <c r="A84">
        <v>8</v>
      </c>
      <c r="B84">
        <v>1234.04</v>
      </c>
      <c r="L84" s="10"/>
    </row>
    <row r="85" spans="1:12" x14ac:dyDescent="0.3">
      <c r="A85">
        <v>9</v>
      </c>
      <c r="B85">
        <v>1211.8499999999999</v>
      </c>
      <c r="D85">
        <v>2071.04</v>
      </c>
      <c r="F85">
        <f>D85-B85</f>
        <v>859.19</v>
      </c>
      <c r="H85">
        <f>F85/$E$24</f>
        <v>819.29055020501585</v>
      </c>
      <c r="I85">
        <f>F85/$P$24</f>
        <v>782.08288427368859</v>
      </c>
      <c r="K85">
        <f>(800-H85)/800</f>
        <v>-2.4113187756269808E-2</v>
      </c>
      <c r="L85" s="10">
        <f>(800-I85)/800</f>
        <v>2.239639465788926E-2</v>
      </c>
    </row>
    <row r="87" spans="1:12" x14ac:dyDescent="0.3">
      <c r="A87" s="3" t="s">
        <v>36</v>
      </c>
    </row>
    <row r="88" spans="1:12" x14ac:dyDescent="0.3">
      <c r="A88" t="s">
        <v>38</v>
      </c>
      <c r="C88" t="s">
        <v>31</v>
      </c>
      <c r="D88">
        <v>1000</v>
      </c>
      <c r="E88" t="s">
        <v>32</v>
      </c>
    </row>
    <row r="89" spans="1:12" x14ac:dyDescent="0.3">
      <c r="A89" t="s">
        <v>13</v>
      </c>
      <c r="D89" s="2" t="s">
        <v>39</v>
      </c>
      <c r="F89" t="s">
        <v>28</v>
      </c>
      <c r="H89" t="s">
        <v>40</v>
      </c>
      <c r="J89" t="s">
        <v>42</v>
      </c>
    </row>
    <row r="90" spans="1:12" x14ac:dyDescent="0.3">
      <c r="A90">
        <v>1</v>
      </c>
      <c r="B90">
        <v>1214.96</v>
      </c>
    </row>
    <row r="91" spans="1:12" x14ac:dyDescent="0.3">
      <c r="A91">
        <v>2</v>
      </c>
      <c r="B91">
        <v>1209.5899999999999</v>
      </c>
    </row>
    <row r="92" spans="1:12" x14ac:dyDescent="0.3">
      <c r="A92">
        <v>3</v>
      </c>
      <c r="B92">
        <v>1217.03</v>
      </c>
    </row>
    <row r="93" spans="1:12" x14ac:dyDescent="0.3">
      <c r="A93">
        <v>4</v>
      </c>
      <c r="B93">
        <v>1217.17</v>
      </c>
    </row>
    <row r="94" spans="1:12" x14ac:dyDescent="0.3">
      <c r="A94">
        <v>5</v>
      </c>
      <c r="B94">
        <v>1215.74</v>
      </c>
    </row>
    <row r="95" spans="1:12" x14ac:dyDescent="0.3">
      <c r="A95">
        <v>6</v>
      </c>
      <c r="B95">
        <v>1221.53</v>
      </c>
      <c r="D95">
        <v>2333.9499999999998</v>
      </c>
      <c r="F95">
        <f>D95-B95</f>
        <v>1112.4199999999998</v>
      </c>
      <c r="H95">
        <f>F95</f>
        <v>1112.4199999999998</v>
      </c>
    </row>
    <row r="96" spans="1:12" x14ac:dyDescent="0.3">
      <c r="A96">
        <v>7</v>
      </c>
      <c r="B96">
        <v>1216.8399999999999</v>
      </c>
      <c r="D96">
        <v>2329.0100000000002</v>
      </c>
      <c r="F96">
        <f>D96-B96</f>
        <v>1112.1700000000003</v>
      </c>
      <c r="H96">
        <f>F96</f>
        <v>1112.1700000000003</v>
      </c>
    </row>
    <row r="97" spans="1:13" x14ac:dyDescent="0.3">
      <c r="A97">
        <v>8</v>
      </c>
      <c r="B97">
        <v>1231.54</v>
      </c>
    </row>
    <row r="98" spans="1:13" x14ac:dyDescent="0.3">
      <c r="A98">
        <v>9</v>
      </c>
      <c r="B98">
        <v>1212.74</v>
      </c>
      <c r="D98">
        <v>2332.75</v>
      </c>
      <c r="F98">
        <f>D98-B98</f>
        <v>1120.01</v>
      </c>
      <c r="H98">
        <f>F98</f>
        <v>1120.01</v>
      </c>
    </row>
    <row r="99" spans="1:13" x14ac:dyDescent="0.3">
      <c r="A99" s="4" t="s">
        <v>37</v>
      </c>
      <c r="G99" t="s">
        <v>59</v>
      </c>
      <c r="H99">
        <f>AVERAGE(H95:H98)</f>
        <v>1114.8666666666668</v>
      </c>
    </row>
    <row r="101" spans="1:13" x14ac:dyDescent="0.3">
      <c r="A101" s="6" t="s">
        <v>41</v>
      </c>
      <c r="B101" s="6"/>
      <c r="C101" s="6" t="s">
        <v>31</v>
      </c>
      <c r="D101" s="6">
        <v>1000</v>
      </c>
      <c r="E101" s="6" t="s">
        <v>32</v>
      </c>
      <c r="F101" s="6"/>
      <c r="G101" s="6"/>
      <c r="H101" s="6"/>
      <c r="I101" s="6"/>
      <c r="J101" s="6"/>
      <c r="K101" s="6"/>
      <c r="L101" s="6"/>
    </row>
    <row r="102" spans="1:13" x14ac:dyDescent="0.3">
      <c r="A102" t="s">
        <v>13</v>
      </c>
      <c r="D102" s="2" t="s">
        <v>27</v>
      </c>
      <c r="F102" t="s">
        <v>28</v>
      </c>
      <c r="H102" t="s">
        <v>29</v>
      </c>
      <c r="K102" s="6" t="s">
        <v>17</v>
      </c>
      <c r="L102" s="6"/>
      <c r="M102" t="s">
        <v>42</v>
      </c>
    </row>
    <row r="103" spans="1:13" x14ac:dyDescent="0.3">
      <c r="A103">
        <v>1</v>
      </c>
      <c r="B103">
        <v>1214.96</v>
      </c>
      <c r="K103" s="6"/>
      <c r="L103" s="6"/>
    </row>
    <row r="104" spans="1:13" x14ac:dyDescent="0.3">
      <c r="A104">
        <v>2</v>
      </c>
      <c r="B104">
        <v>1209.5899999999999</v>
      </c>
      <c r="K104" s="6"/>
      <c r="L104" s="6"/>
    </row>
    <row r="105" spans="1:13" x14ac:dyDescent="0.3">
      <c r="A105">
        <v>3</v>
      </c>
      <c r="B105">
        <v>1217.03</v>
      </c>
      <c r="D105">
        <v>2307.8200000000002</v>
      </c>
      <c r="F105">
        <f>D105-B105</f>
        <v>1090.7900000000002</v>
      </c>
      <c r="H105">
        <f>1000*F105/$H$99</f>
        <v>978.4039944985949</v>
      </c>
      <c r="K105" s="6">
        <f>(1000-H105)/1000</f>
        <v>2.1596005501405103E-2</v>
      </c>
      <c r="L105" s="6"/>
    </row>
    <row r="106" spans="1:13" x14ac:dyDescent="0.3">
      <c r="A106">
        <v>4</v>
      </c>
      <c r="B106">
        <v>1217.17</v>
      </c>
      <c r="K106" s="6"/>
      <c r="L106" s="6"/>
    </row>
    <row r="107" spans="1:13" x14ac:dyDescent="0.3">
      <c r="A107">
        <v>5</v>
      </c>
      <c r="B107">
        <v>1215.74</v>
      </c>
      <c r="D107">
        <v>2325.4</v>
      </c>
      <c r="F107">
        <f>D107-B107</f>
        <v>1109.6600000000001</v>
      </c>
      <c r="H107">
        <f>1000*F107/$H$99</f>
        <v>995.32978532559935</v>
      </c>
      <c r="K107" s="6">
        <f>(1000-H107)/1000</f>
        <v>4.670214674400654E-3</v>
      </c>
      <c r="L107" s="6"/>
    </row>
    <row r="108" spans="1:13" x14ac:dyDescent="0.3">
      <c r="A108">
        <v>6</v>
      </c>
      <c r="B108">
        <v>1221.53</v>
      </c>
      <c r="K108" s="6"/>
      <c r="L108" s="6"/>
    </row>
    <row r="109" spans="1:13" x14ac:dyDescent="0.3">
      <c r="A109">
        <v>7</v>
      </c>
      <c r="B109">
        <v>1216.8399999999999</v>
      </c>
      <c r="K109" s="6"/>
      <c r="L109" s="6"/>
    </row>
    <row r="110" spans="1:13" x14ac:dyDescent="0.3">
      <c r="A110">
        <v>8</v>
      </c>
      <c r="B110">
        <v>1231.54</v>
      </c>
      <c r="D110">
        <v>2324.0700000000002</v>
      </c>
      <c r="F110">
        <f>D110-B110</f>
        <v>1092.5300000000002</v>
      </c>
      <c r="H110">
        <f>1000*F110/$H$99</f>
        <v>979.96471924893865</v>
      </c>
      <c r="K110" s="6">
        <f>(1000-H110)/1000</f>
        <v>2.0035280751061351E-2</v>
      </c>
      <c r="L110" s="6"/>
    </row>
    <row r="111" spans="1:13" x14ac:dyDescent="0.3">
      <c r="A111">
        <v>9</v>
      </c>
      <c r="B111">
        <v>1212.74</v>
      </c>
      <c r="K111" s="6"/>
      <c r="L111" s="6"/>
    </row>
    <row r="113" spans="1:13" x14ac:dyDescent="0.3">
      <c r="A113" s="8" t="s">
        <v>46</v>
      </c>
      <c r="B113" s="8"/>
      <c r="C113" s="8"/>
      <c r="D113" s="8" t="s">
        <v>34</v>
      </c>
      <c r="E113" s="8">
        <v>1000</v>
      </c>
      <c r="F113" s="8" t="s">
        <v>32</v>
      </c>
      <c r="G113" s="8" t="s">
        <v>35</v>
      </c>
      <c r="H113" s="8">
        <v>800</v>
      </c>
      <c r="I113" s="8" t="s">
        <v>32</v>
      </c>
      <c r="J113" s="8"/>
      <c r="K113" s="8"/>
      <c r="L113" s="8"/>
    </row>
    <row r="114" spans="1:13" x14ac:dyDescent="0.3">
      <c r="A114" t="s">
        <v>13</v>
      </c>
      <c r="D114" s="2" t="s">
        <v>27</v>
      </c>
      <c r="F114" t="s">
        <v>28</v>
      </c>
      <c r="H114" t="s">
        <v>29</v>
      </c>
      <c r="K114" s="8" t="s">
        <v>17</v>
      </c>
      <c r="L114" s="8"/>
      <c r="M114" t="s">
        <v>42</v>
      </c>
    </row>
    <row r="115" spans="1:13" x14ac:dyDescent="0.3">
      <c r="A115">
        <v>1</v>
      </c>
      <c r="B115">
        <v>1214.96</v>
      </c>
      <c r="D115">
        <v>2160.2199999999998</v>
      </c>
      <c r="F115">
        <f>D115-B115</f>
        <v>945.25999999999976</v>
      </c>
      <c r="H115">
        <f>F115*1000/$H$99</f>
        <v>847.86820546552622</v>
      </c>
      <c r="K115" s="8">
        <f>($H$113-H115)/$H$113</f>
        <v>-5.9835256831907768E-2</v>
      </c>
      <c r="L115" s="8"/>
    </row>
    <row r="116" spans="1:13" x14ac:dyDescent="0.3">
      <c r="A116">
        <v>2</v>
      </c>
      <c r="B116">
        <v>1209.5899999999999</v>
      </c>
      <c r="D116">
        <v>2197.69</v>
      </c>
      <c r="F116">
        <f>D116-B116</f>
        <v>988.10000000000014</v>
      </c>
      <c r="H116">
        <f>F116*1000/$H$99</f>
        <v>886.29432518088856</v>
      </c>
      <c r="K116" s="8">
        <f>($H$113-H116)/$H$113</f>
        <v>-0.10786790647611071</v>
      </c>
      <c r="L116" s="8"/>
    </row>
    <row r="117" spans="1:13" x14ac:dyDescent="0.3">
      <c r="A117">
        <v>3</v>
      </c>
      <c r="B117">
        <v>1217.03</v>
      </c>
      <c r="K117" s="8"/>
      <c r="L117" s="8"/>
    </row>
    <row r="118" spans="1:13" x14ac:dyDescent="0.3">
      <c r="A118">
        <v>4</v>
      </c>
      <c r="B118">
        <v>1217.17</v>
      </c>
      <c r="D118">
        <v>2189.9899999999998</v>
      </c>
      <c r="F118">
        <f>D118-B118</f>
        <v>972.81999999999971</v>
      </c>
      <c r="H118">
        <f>F118*1000/$H$99</f>
        <v>872.5886503617769</v>
      </c>
      <c r="K118" s="8">
        <f>($H$113-H118)/$H$113</f>
        <v>-9.073581295222112E-2</v>
      </c>
      <c r="L118" s="8"/>
    </row>
    <row r="119" spans="1:13" x14ac:dyDescent="0.3">
      <c r="A119">
        <v>5</v>
      </c>
      <c r="B119">
        <v>1215.74</v>
      </c>
      <c r="K119" s="8"/>
      <c r="L119" s="8"/>
    </row>
    <row r="120" spans="1:13" x14ac:dyDescent="0.3">
      <c r="A120">
        <v>6</v>
      </c>
      <c r="B120">
        <v>1221.53</v>
      </c>
      <c r="K120" s="8"/>
      <c r="L120" s="8"/>
    </row>
    <row r="121" spans="1:13" x14ac:dyDescent="0.3">
      <c r="A121">
        <v>7</v>
      </c>
      <c r="B121">
        <v>1216.8399999999999</v>
      </c>
      <c r="K121" s="8"/>
      <c r="L121" s="8"/>
    </row>
    <row r="122" spans="1:13" x14ac:dyDescent="0.3">
      <c r="A122">
        <v>8</v>
      </c>
      <c r="B122">
        <v>1231.54</v>
      </c>
      <c r="K122" s="8"/>
      <c r="L122" s="8"/>
    </row>
    <row r="123" spans="1:13" x14ac:dyDescent="0.3">
      <c r="A123">
        <v>9</v>
      </c>
      <c r="B123">
        <v>1212.74</v>
      </c>
      <c r="K123" s="8"/>
      <c r="L123" s="8"/>
    </row>
    <row r="125" spans="1:13" x14ac:dyDescent="0.3">
      <c r="A125" s="9" t="s">
        <v>47</v>
      </c>
      <c r="B125" s="9"/>
      <c r="C125" s="9"/>
      <c r="D125" s="9"/>
      <c r="E125" s="9"/>
      <c r="F125" s="9"/>
      <c r="G125" s="9" t="s">
        <v>34</v>
      </c>
      <c r="H125" s="9">
        <v>1000</v>
      </c>
      <c r="I125" s="9" t="s">
        <v>32</v>
      </c>
      <c r="J125" s="9" t="s">
        <v>35</v>
      </c>
      <c r="K125" s="9">
        <v>800</v>
      </c>
      <c r="L125" s="9" t="s">
        <v>32</v>
      </c>
    </row>
    <row r="126" spans="1:13" x14ac:dyDescent="0.3">
      <c r="A126" t="s">
        <v>13</v>
      </c>
      <c r="D126" s="2" t="s">
        <v>27</v>
      </c>
      <c r="F126" t="s">
        <v>28</v>
      </c>
      <c r="H126" t="s">
        <v>29</v>
      </c>
      <c r="K126" s="9" t="s">
        <v>17</v>
      </c>
      <c r="L126" s="9"/>
      <c r="M126" t="s">
        <v>42</v>
      </c>
    </row>
    <row r="127" spans="1:13" x14ac:dyDescent="0.3">
      <c r="A127">
        <v>1</v>
      </c>
      <c r="B127">
        <v>1214.96</v>
      </c>
      <c r="K127" s="9"/>
      <c r="L127" s="9"/>
    </row>
    <row r="128" spans="1:13" x14ac:dyDescent="0.3">
      <c r="A128">
        <v>2</v>
      </c>
      <c r="B128">
        <v>1209.5899999999999</v>
      </c>
      <c r="K128" s="9"/>
      <c r="L128" s="9"/>
    </row>
    <row r="129" spans="1:14" x14ac:dyDescent="0.3">
      <c r="A129">
        <v>3</v>
      </c>
      <c r="B129">
        <v>1217.03</v>
      </c>
      <c r="K129" s="9"/>
      <c r="L129" s="9"/>
    </row>
    <row r="130" spans="1:14" x14ac:dyDescent="0.3">
      <c r="A130">
        <v>4</v>
      </c>
      <c r="B130">
        <v>1217.17</v>
      </c>
      <c r="D130">
        <v>2088.0500000000002</v>
      </c>
      <c r="F130">
        <f>D130-B130</f>
        <v>870.88000000000011</v>
      </c>
      <c r="H130">
        <f>F130*1000/$H$99</f>
        <v>781.15170722956407</v>
      </c>
      <c r="K130" s="9">
        <f>($H$113-H130)/$H$113</f>
        <v>2.3560365963044914E-2</v>
      </c>
      <c r="L130" s="9"/>
    </row>
    <row r="131" spans="1:14" x14ac:dyDescent="0.3">
      <c r="A131">
        <v>5</v>
      </c>
      <c r="B131">
        <v>1215.74</v>
      </c>
      <c r="K131" s="9"/>
      <c r="L131" s="9"/>
    </row>
    <row r="132" spans="1:14" x14ac:dyDescent="0.3">
      <c r="A132">
        <v>6</v>
      </c>
      <c r="B132">
        <v>1221.53</v>
      </c>
      <c r="D132">
        <v>2060.41</v>
      </c>
      <c r="F132">
        <f>D132-B132</f>
        <v>838.87999999999988</v>
      </c>
      <c r="H132">
        <f>F132*1000/$H$99</f>
        <v>752.44872331519446</v>
      </c>
      <c r="K132" s="9">
        <f>($H$113-H132)/$H$113</f>
        <v>5.9439095856006929E-2</v>
      </c>
      <c r="L132" s="9"/>
    </row>
    <row r="133" spans="1:14" x14ac:dyDescent="0.3">
      <c r="A133">
        <v>7</v>
      </c>
      <c r="B133">
        <v>1216.8399999999999</v>
      </c>
      <c r="K133" s="9"/>
      <c r="L133" s="9"/>
    </row>
    <row r="134" spans="1:14" x14ac:dyDescent="0.3">
      <c r="A134">
        <v>8</v>
      </c>
      <c r="B134">
        <v>1231.54</v>
      </c>
      <c r="K134" s="9"/>
      <c r="L134" s="9"/>
    </row>
    <row r="135" spans="1:14" x14ac:dyDescent="0.3">
      <c r="A135">
        <v>9</v>
      </c>
      <c r="B135">
        <v>1212.74</v>
      </c>
      <c r="K135" s="9"/>
      <c r="L135" s="9"/>
    </row>
    <row r="137" spans="1:14" x14ac:dyDescent="0.3">
      <c r="A137" s="10" t="s">
        <v>48</v>
      </c>
      <c r="B137" s="10"/>
      <c r="C137" s="10"/>
      <c r="D137" s="10"/>
      <c r="E137" s="10"/>
      <c r="F137" s="10"/>
      <c r="G137" s="10"/>
      <c r="H137" s="10"/>
      <c r="I137" s="10" t="s">
        <v>34</v>
      </c>
      <c r="J137" s="10">
        <v>1000</v>
      </c>
      <c r="K137" s="10" t="s">
        <v>32</v>
      </c>
      <c r="L137" s="10" t="s">
        <v>35</v>
      </c>
      <c r="M137" s="10">
        <v>800</v>
      </c>
      <c r="N137" s="10" t="s">
        <v>32</v>
      </c>
    </row>
    <row r="138" spans="1:14" x14ac:dyDescent="0.3">
      <c r="A138" t="s">
        <v>13</v>
      </c>
      <c r="D138" s="2" t="s">
        <v>27</v>
      </c>
      <c r="F138" t="s">
        <v>28</v>
      </c>
      <c r="H138" t="s">
        <v>29</v>
      </c>
      <c r="K138" s="10" t="s">
        <v>17</v>
      </c>
      <c r="L138" s="10"/>
      <c r="M138" t="s">
        <v>42</v>
      </c>
    </row>
    <row r="139" spans="1:14" x14ac:dyDescent="0.3">
      <c r="A139">
        <v>1</v>
      </c>
      <c r="B139">
        <v>1214.96</v>
      </c>
      <c r="K139" s="10"/>
      <c r="L139" s="10"/>
    </row>
    <row r="140" spans="1:14" x14ac:dyDescent="0.3">
      <c r="A140">
        <v>2</v>
      </c>
      <c r="B140">
        <v>1209.5899999999999</v>
      </c>
      <c r="K140" s="10"/>
      <c r="L140" s="10"/>
    </row>
    <row r="141" spans="1:14" x14ac:dyDescent="0.3">
      <c r="A141">
        <v>3</v>
      </c>
      <c r="B141">
        <v>1217.03</v>
      </c>
      <c r="D141">
        <v>2077.3200000000002</v>
      </c>
      <c r="F141">
        <f>D141-B141</f>
        <v>860.29000000000019</v>
      </c>
      <c r="H141">
        <f>F141*1000/$H$99</f>
        <v>771.65281349040254</v>
      </c>
      <c r="K141" s="10">
        <f>($H$113-H141)/$H$113</f>
        <v>3.5433983136996833E-2</v>
      </c>
      <c r="L141" s="10"/>
    </row>
    <row r="142" spans="1:14" x14ac:dyDescent="0.3">
      <c r="A142">
        <v>4</v>
      </c>
      <c r="B142">
        <v>1217.17</v>
      </c>
      <c r="K142" s="10"/>
      <c r="L142" s="10"/>
    </row>
    <row r="143" spans="1:14" x14ac:dyDescent="0.3">
      <c r="A143">
        <v>5</v>
      </c>
      <c r="B143">
        <v>1215.74</v>
      </c>
      <c r="D143">
        <v>2089.63</v>
      </c>
      <c r="F143">
        <f>D143-B143</f>
        <v>873.8900000000001</v>
      </c>
      <c r="H143">
        <f>F143*1000/$H$99</f>
        <v>783.85158165400946</v>
      </c>
      <c r="K143" s="10">
        <f>($H$113-H143)/$H$113</f>
        <v>2.0185522932488167E-2</v>
      </c>
      <c r="L143" s="10"/>
    </row>
    <row r="144" spans="1:14" x14ac:dyDescent="0.3">
      <c r="A144">
        <v>6</v>
      </c>
      <c r="B144">
        <v>1221.53</v>
      </c>
      <c r="K144" s="11" t="s">
        <v>37</v>
      </c>
      <c r="L144" s="10"/>
    </row>
    <row r="145" spans="1:12" x14ac:dyDescent="0.3">
      <c r="A145">
        <v>7</v>
      </c>
      <c r="B145">
        <v>1216.8399999999999</v>
      </c>
      <c r="K145" s="10"/>
      <c r="L145" s="10"/>
    </row>
    <row r="146" spans="1:12" x14ac:dyDescent="0.3">
      <c r="A146">
        <v>8</v>
      </c>
      <c r="B146">
        <v>1231.54</v>
      </c>
      <c r="K146" s="10"/>
      <c r="L146" s="10"/>
    </row>
    <row r="147" spans="1:12" x14ac:dyDescent="0.3">
      <c r="A147">
        <v>9</v>
      </c>
      <c r="B147">
        <v>1212.74</v>
      </c>
      <c r="K147" s="10"/>
      <c r="L14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2023-05-24T18:25:35Z</dcterms:created>
  <dcterms:modified xsi:type="dcterms:W3CDTF">2023-08-08T22:47:22Z</dcterms:modified>
</cp:coreProperties>
</file>