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98DE7A7-6CF3-4EC2-B1E0-6D2A8FED719E}" xr6:coauthVersionLast="47" xr6:coauthVersionMax="47" xr10:uidLastSave="{00000000-0000-0000-0000-000000000000}"/>
  <bookViews>
    <workbookView xWindow="-108" yWindow="-108" windowWidth="23256" windowHeight="12456" activeTab="1" xr2:uid="{10BCE71E-19A6-4D51-ACB9-79CFA5000BAA}"/>
  </bookViews>
  <sheets>
    <sheet name="Contex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I19" i="1"/>
  <c r="H19" i="1"/>
  <c r="H29" i="1"/>
  <c r="H30" i="1"/>
  <c r="H31" i="1"/>
  <c r="H28" i="1"/>
  <c r="G29" i="1"/>
  <c r="G30" i="1"/>
  <c r="G31" i="1"/>
  <c r="G28" i="1"/>
  <c r="D31" i="1"/>
  <c r="D30" i="1"/>
  <c r="D29" i="1"/>
  <c r="D28" i="1"/>
  <c r="F29" i="1"/>
  <c r="F30" i="1"/>
  <c r="F31" i="1"/>
  <c r="F28" i="1"/>
  <c r="E39" i="1"/>
  <c r="E38" i="1"/>
  <c r="E36" i="1"/>
  <c r="C36" i="1"/>
  <c r="A36" i="1"/>
  <c r="I18" i="1"/>
  <c r="H18" i="1"/>
  <c r="H23" i="1"/>
  <c r="H22" i="1"/>
  <c r="F13" i="1"/>
  <c r="F12" i="1"/>
  <c r="F10" i="1"/>
  <c r="B12" i="1"/>
  <c r="I17" i="1"/>
  <c r="H17" i="1"/>
  <c r="I11" i="1"/>
  <c r="I9" i="1"/>
  <c r="E13" i="1"/>
  <c r="E10" i="1"/>
  <c r="C10" i="1"/>
  <c r="C13" i="1" s="1"/>
  <c r="A10" i="1"/>
</calcChain>
</file>

<file path=xl/sharedStrings.xml><?xml version="1.0" encoding="utf-8"?>
<sst xmlns="http://schemas.openxmlformats.org/spreadsheetml/2006/main" count="55" uniqueCount="37">
  <si>
    <t>Vial weights</t>
  </si>
  <si>
    <t>Average</t>
  </si>
  <si>
    <t>Vial + polarclean</t>
  </si>
  <si>
    <t>Vial + 17% PSF</t>
  </si>
  <si>
    <t>Net</t>
  </si>
  <si>
    <t>Densities (in g/l)</t>
  </si>
  <si>
    <t>To make 15% of 1ml, and assuming ideal mixture behaviour</t>
  </si>
  <si>
    <t>we require</t>
  </si>
  <si>
    <t>v1+v2 = 1000</t>
  </si>
  <si>
    <t>rho2*v2*0.15 = v1*rho1 + v2*rho2</t>
  </si>
  <si>
    <t>Solution:</t>
  </si>
  <si>
    <t>17% psf</t>
  </si>
  <si>
    <t>gross</t>
  </si>
  <si>
    <t>net</t>
  </si>
  <si>
    <t>Opentrons pipettes</t>
  </si>
  <si>
    <t>Optifit wide bore tip trials</t>
  </si>
  <si>
    <t>1ml 17% PSF</t>
  </si>
  <si>
    <t>ot 17% psf</t>
  </si>
  <si>
    <t>Average net</t>
  </si>
  <si>
    <t>loss</t>
  </si>
  <si>
    <t>frac</t>
  </si>
  <si>
    <t>With regular opentrons tips</t>
  </si>
  <si>
    <t>Hongchen, these are the pipetting comditions for this sheet:</t>
  </si>
  <si>
    <t>asp_rate</t>
  </si>
  <si>
    <t>ul/s</t>
  </si>
  <si>
    <t>asp_delay</t>
  </si>
  <si>
    <t>s</t>
  </si>
  <si>
    <t>asp_with</t>
  </si>
  <si>
    <t>mm/s</t>
  </si>
  <si>
    <t>disp_rate</t>
  </si>
  <si>
    <t>disp_delay</t>
  </si>
  <si>
    <t>disp_with</t>
  </si>
  <si>
    <t>blowout_rate</t>
  </si>
  <si>
    <t>Relevant results are highlighted. You do not need to touch any of the non-highlighted results.</t>
  </si>
  <si>
    <t>All volume loss experiments done on 17% PSF.</t>
  </si>
  <si>
    <t>Results highlighted in blue are for opentrons tips.</t>
  </si>
  <si>
    <t>Results highlighted in green are for optifit tips.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</si>
</sst>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E5E5-97B7-468B-ABB1-E458F99C8430}">
  <dimension ref="B2:F14"/>
  <sheetViews>
    <sheetView workbookViewId="0">
      <selection activeCell="B14" sqref="B14:F14"/>
    </sheetView>
  </sheetViews>
  <sheetFormatPr defaultRowHeight="14.4" x14ac:dyDescent="0.3"/>
  <cols>
    <col min="2" max="2" width="12.33203125" customWidth="1"/>
  </cols>
  <sheetData>
    <row r="2" spans="2:6" x14ac:dyDescent="0.3">
      <c r="B2" t="s">
        <v>22</v>
      </c>
    </row>
    <row r="3" spans="2:6" x14ac:dyDescent="0.3">
      <c r="B3" t="s">
        <v>23</v>
      </c>
      <c r="C3">
        <v>5</v>
      </c>
      <c r="D3" t="s">
        <v>24</v>
      </c>
    </row>
    <row r="4" spans="2:6" x14ac:dyDescent="0.3">
      <c r="B4" t="s">
        <v>25</v>
      </c>
      <c r="C4">
        <v>30</v>
      </c>
      <c r="D4" t="s">
        <v>26</v>
      </c>
    </row>
    <row r="5" spans="2:6" x14ac:dyDescent="0.3">
      <c r="B5" t="s">
        <v>27</v>
      </c>
      <c r="C5">
        <v>3</v>
      </c>
      <c r="D5" t="s">
        <v>28</v>
      </c>
    </row>
    <row r="6" spans="2:6" x14ac:dyDescent="0.3">
      <c r="B6" t="s">
        <v>29</v>
      </c>
      <c r="C6">
        <v>5</v>
      </c>
      <c r="D6" t="s">
        <v>24</v>
      </c>
    </row>
    <row r="7" spans="2:6" x14ac:dyDescent="0.3">
      <c r="B7" t="s">
        <v>30</v>
      </c>
      <c r="C7">
        <v>30</v>
      </c>
      <c r="D7" t="s">
        <v>26</v>
      </c>
    </row>
    <row r="8" spans="2:6" x14ac:dyDescent="0.3">
      <c r="B8" t="s">
        <v>31</v>
      </c>
      <c r="C8">
        <v>3</v>
      </c>
      <c r="D8" t="s">
        <v>28</v>
      </c>
    </row>
    <row r="9" spans="2:6" x14ac:dyDescent="0.3">
      <c r="B9" t="s">
        <v>32</v>
      </c>
      <c r="C9">
        <v>4</v>
      </c>
      <c r="D9" t="s">
        <v>24</v>
      </c>
    </row>
    <row r="11" spans="2:6" x14ac:dyDescent="0.3">
      <c r="B11" t="s">
        <v>33</v>
      </c>
    </row>
    <row r="12" spans="2:6" x14ac:dyDescent="0.3">
      <c r="B12" t="s">
        <v>34</v>
      </c>
    </row>
    <row r="13" spans="2:6" x14ac:dyDescent="0.3">
      <c r="B13" s="1" t="s">
        <v>35</v>
      </c>
      <c r="C13" s="1"/>
      <c r="D13" s="1"/>
      <c r="E13" s="1"/>
      <c r="F13" s="1"/>
    </row>
    <row r="14" spans="2:6" x14ac:dyDescent="0.3">
      <c r="B14" s="2" t="s">
        <v>36</v>
      </c>
      <c r="C14" s="2"/>
      <c r="D14" s="2"/>
      <c r="E14" s="2"/>
      <c r="F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A67D-66F8-4A50-94D6-EAF5BEE5835A}">
  <dimension ref="A1:I39"/>
  <sheetViews>
    <sheetView tabSelected="1" topLeftCell="A12" workbookViewId="0">
      <selection activeCell="K26" sqref="K26"/>
    </sheetView>
  </sheetViews>
  <sheetFormatPr defaultRowHeight="14.4" x14ac:dyDescent="0.3"/>
  <sheetData>
    <row r="1" spans="1:9" x14ac:dyDescent="0.3">
      <c r="A1" t="s">
        <v>0</v>
      </c>
      <c r="C1" t="s">
        <v>2</v>
      </c>
      <c r="E1" t="s">
        <v>3</v>
      </c>
    </row>
    <row r="2" spans="1:9" x14ac:dyDescent="0.3">
      <c r="A2">
        <v>1246.33</v>
      </c>
      <c r="C2">
        <v>2320.8200000000002</v>
      </c>
      <c r="E2">
        <v>2417.9699999999998</v>
      </c>
    </row>
    <row r="3" spans="1:9" x14ac:dyDescent="0.3">
      <c r="A3">
        <v>1245.8699999999999</v>
      </c>
      <c r="C3">
        <v>2306.8200000000002</v>
      </c>
      <c r="E3">
        <v>2393.5700000000002</v>
      </c>
    </row>
    <row r="4" spans="1:9" x14ac:dyDescent="0.3">
      <c r="A4">
        <v>1262.6500000000001</v>
      </c>
      <c r="C4">
        <v>2318.62</v>
      </c>
      <c r="E4">
        <v>2392.0700000000002</v>
      </c>
    </row>
    <row r="5" spans="1:9" x14ac:dyDescent="0.3">
      <c r="A5">
        <v>1243.3800000000001</v>
      </c>
    </row>
    <row r="6" spans="1:9" x14ac:dyDescent="0.3">
      <c r="A6">
        <v>1239.3699999999999</v>
      </c>
    </row>
    <row r="7" spans="1:9" x14ac:dyDescent="0.3">
      <c r="A7">
        <v>1265.94</v>
      </c>
      <c r="F7">
        <v>2.3475600000000001</v>
      </c>
    </row>
    <row r="9" spans="1:9" x14ac:dyDescent="0.3">
      <c r="A9" t="s">
        <v>1</v>
      </c>
      <c r="C9" t="s">
        <v>1</v>
      </c>
      <c r="E9" t="s">
        <v>1</v>
      </c>
      <c r="H9">
        <v>1478.71</v>
      </c>
      <c r="I9">
        <f>H9-A10</f>
        <v>228.12000000000012</v>
      </c>
    </row>
    <row r="10" spans="1:9" x14ac:dyDescent="0.3">
      <c r="A10">
        <f>AVERAGE(A2:A7)</f>
        <v>1250.5899999999999</v>
      </c>
      <c r="C10">
        <f>AVERAGE(C2:C4)</f>
        <v>2315.42</v>
      </c>
      <c r="E10">
        <f>AVERAGE(E2:E4)</f>
        <v>2401.2033333333334</v>
      </c>
      <c r="F10">
        <f>F7</f>
        <v>2.3475600000000001</v>
      </c>
    </row>
    <row r="11" spans="1:9" x14ac:dyDescent="0.3">
      <c r="H11">
        <v>1735.71</v>
      </c>
      <c r="I11">
        <f>H11-A10</f>
        <v>485.12000000000012</v>
      </c>
    </row>
    <row r="12" spans="1:9" x14ac:dyDescent="0.3">
      <c r="A12">
        <v>2.24777</v>
      </c>
      <c r="B12">
        <f>A12*1000-A10</f>
        <v>997.18000000000006</v>
      </c>
      <c r="C12" t="s">
        <v>4</v>
      </c>
      <c r="F12">
        <f>F10-A10/1000</f>
        <v>1.0969700000000002</v>
      </c>
    </row>
    <row r="13" spans="1:9" x14ac:dyDescent="0.3">
      <c r="A13" t="s">
        <v>5</v>
      </c>
      <c r="C13">
        <f>C10-$A$10</f>
        <v>1064.8300000000002</v>
      </c>
      <c r="E13">
        <f>E10-$A$10</f>
        <v>1150.6133333333335</v>
      </c>
      <c r="F13">
        <f>F12*1000</f>
        <v>1096.9700000000003</v>
      </c>
    </row>
    <row r="14" spans="1:9" x14ac:dyDescent="0.3">
      <c r="H14" t="s">
        <v>14</v>
      </c>
    </row>
    <row r="15" spans="1:9" x14ac:dyDescent="0.3">
      <c r="H15" t="s">
        <v>11</v>
      </c>
    </row>
    <row r="16" spans="1:9" x14ac:dyDescent="0.3">
      <c r="A16" t="s">
        <v>6</v>
      </c>
      <c r="G16" t="s">
        <v>12</v>
      </c>
      <c r="H16">
        <v>2.2899600000000002</v>
      </c>
      <c r="I16">
        <v>2.3079299999999998</v>
      </c>
    </row>
    <row r="17" spans="1:9" x14ac:dyDescent="0.3">
      <c r="A17" t="s">
        <v>7</v>
      </c>
      <c r="C17" t="s">
        <v>8</v>
      </c>
      <c r="G17" t="s">
        <v>13</v>
      </c>
      <c r="H17">
        <f>H16*1000-A10</f>
        <v>1039.3700000000001</v>
      </c>
      <c r="I17">
        <f>I16*1000-A10</f>
        <v>1057.3399999999999</v>
      </c>
    </row>
    <row r="18" spans="1:9" x14ac:dyDescent="0.3">
      <c r="C18" t="s">
        <v>9</v>
      </c>
      <c r="H18">
        <f>H17/F13</f>
        <v>0.94749172721222996</v>
      </c>
      <c r="I18">
        <f>I17/F13</f>
        <v>0.96387321439966422</v>
      </c>
    </row>
    <row r="19" spans="1:9" x14ac:dyDescent="0.3">
      <c r="G19" s="1" t="s">
        <v>19</v>
      </c>
      <c r="H19" s="1">
        <f>1-H18</f>
        <v>5.2508272787770038E-2</v>
      </c>
      <c r="I19" s="1">
        <f>1-I18</f>
        <v>3.6126785600335776E-2</v>
      </c>
    </row>
    <row r="20" spans="1:9" x14ac:dyDescent="0.3">
      <c r="A20" t="s">
        <v>10</v>
      </c>
      <c r="H20" t="s">
        <v>11</v>
      </c>
    </row>
    <row r="21" spans="1:9" x14ac:dyDescent="0.3">
      <c r="G21" t="s">
        <v>12</v>
      </c>
      <c r="H21">
        <v>2.27711</v>
      </c>
    </row>
    <row r="22" spans="1:9" x14ac:dyDescent="0.3">
      <c r="G22" t="s">
        <v>13</v>
      </c>
      <c r="H22">
        <f>H21*1000-A10</f>
        <v>1026.5200000000002</v>
      </c>
    </row>
    <row r="23" spans="1:9" x14ac:dyDescent="0.3">
      <c r="H23">
        <f>H22/F13</f>
        <v>0.93577764205037506</v>
      </c>
    </row>
    <row r="24" spans="1:9" x14ac:dyDescent="0.3">
      <c r="G24" s="1" t="s">
        <v>19</v>
      </c>
      <c r="H24" s="1">
        <f>1-H23</f>
        <v>6.4222357949624942E-2</v>
      </c>
    </row>
    <row r="25" spans="1:9" x14ac:dyDescent="0.3">
      <c r="A25" t="s">
        <v>15</v>
      </c>
      <c r="G25" t="s">
        <v>21</v>
      </c>
    </row>
    <row r="27" spans="1:9" x14ac:dyDescent="0.3">
      <c r="A27" t="s">
        <v>0</v>
      </c>
      <c r="C27" t="s">
        <v>16</v>
      </c>
      <c r="D27" t="s">
        <v>13</v>
      </c>
      <c r="E27" t="s">
        <v>17</v>
      </c>
      <c r="F27" t="s">
        <v>13</v>
      </c>
      <c r="G27" t="s">
        <v>20</v>
      </c>
      <c r="H27" s="2" t="s">
        <v>19</v>
      </c>
    </row>
    <row r="28" spans="1:9" x14ac:dyDescent="0.3">
      <c r="A28">
        <v>1246.33</v>
      </c>
      <c r="C28">
        <v>2351.88</v>
      </c>
      <c r="D28">
        <f>C28-$A$28</f>
        <v>1105.5500000000002</v>
      </c>
      <c r="E28">
        <v>2281.5500000000002</v>
      </c>
      <c r="F28">
        <f>E28-$A$28</f>
        <v>1035.2200000000003</v>
      </c>
      <c r="G28">
        <f>F28/AVERAGE(D28:D31)</f>
        <v>0.93972726468125278</v>
      </c>
      <c r="H28" s="2">
        <f>1-G28</f>
        <v>6.0272735318747217E-2</v>
      </c>
    </row>
    <row r="29" spans="1:9" x14ac:dyDescent="0.3">
      <c r="A29">
        <v>1245.8699999999999</v>
      </c>
      <c r="C29">
        <v>2364.56</v>
      </c>
      <c r="D29">
        <f>C29-$A$28</f>
        <v>1118.23</v>
      </c>
      <c r="E29">
        <v>2295.19</v>
      </c>
      <c r="F29">
        <f>E29-$A$28</f>
        <v>1048.8600000000001</v>
      </c>
      <c r="G29">
        <f t="shared" ref="G29:G31" si="0">F29/AVERAGE(D29:D32)</f>
        <v>0.9532433382208596</v>
      </c>
      <c r="H29" s="2">
        <f t="shared" ref="H29:H31" si="1">1-G29</f>
        <v>4.6756661779140396E-2</v>
      </c>
    </row>
    <row r="30" spans="1:9" x14ac:dyDescent="0.3">
      <c r="A30">
        <v>1262.6500000000001</v>
      </c>
      <c r="C30">
        <v>2324.5100000000002</v>
      </c>
      <c r="D30">
        <f>C30-$A$28</f>
        <v>1078.1800000000003</v>
      </c>
      <c r="E30">
        <v>2287.0100000000002</v>
      </c>
      <c r="F30">
        <f>E30-$A$28</f>
        <v>1040.6800000000003</v>
      </c>
      <c r="G30">
        <f t="shared" si="0"/>
        <v>0.9535756337363529</v>
      </c>
      <c r="H30" s="2">
        <f t="shared" si="1"/>
        <v>4.6424366263647099E-2</v>
      </c>
    </row>
    <row r="31" spans="1:9" x14ac:dyDescent="0.3">
      <c r="A31">
        <v>1243.3800000000001</v>
      </c>
      <c r="C31">
        <v>2350.84</v>
      </c>
      <c r="D31">
        <f>C31-$A$28</f>
        <v>1104.5100000000002</v>
      </c>
      <c r="E31">
        <v>2282.38</v>
      </c>
      <c r="F31">
        <f>E31-$A$28</f>
        <v>1036.0500000000002</v>
      </c>
      <c r="G31">
        <f t="shared" si="0"/>
        <v>0.93801776353315047</v>
      </c>
      <c r="H31" s="2">
        <f t="shared" si="1"/>
        <v>6.1982236466849527E-2</v>
      </c>
    </row>
    <row r="32" spans="1:9" x14ac:dyDescent="0.3">
      <c r="A32">
        <v>1239.3699999999999</v>
      </c>
    </row>
    <row r="33" spans="1:6" x14ac:dyDescent="0.3">
      <c r="A33">
        <v>1265.94</v>
      </c>
    </row>
    <row r="35" spans="1:6" x14ac:dyDescent="0.3">
      <c r="A35" t="s">
        <v>1</v>
      </c>
      <c r="C35" t="s">
        <v>18</v>
      </c>
    </row>
    <row r="36" spans="1:6" x14ac:dyDescent="0.3">
      <c r="A36">
        <f>AVERAGE(A28:A33)</f>
        <v>1250.5899999999999</v>
      </c>
      <c r="C36">
        <f>AVERAGE(C28:C31)-$A$36</f>
        <v>1097.3575000000003</v>
      </c>
      <c r="E36">
        <f>AVERAGE(E28:E31)-$A$36</f>
        <v>1035.9425000000003</v>
      </c>
    </row>
    <row r="38" spans="1:6" x14ac:dyDescent="0.3">
      <c r="D38" t="s">
        <v>20</v>
      </c>
      <c r="E38">
        <f>E36/C36</f>
        <v>0.94403373558753645</v>
      </c>
      <c r="F38" t="s">
        <v>20</v>
      </c>
    </row>
    <row r="39" spans="1:6" x14ac:dyDescent="0.3">
      <c r="D39" t="s">
        <v>19</v>
      </c>
      <c r="E39">
        <f>1-E38</f>
        <v>5.5966264412463551E-2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2023-07-04T19:25:23Z</dcterms:created>
  <dcterms:modified xsi:type="dcterms:W3CDTF">2023-08-08T23:04:54Z</dcterms:modified>
</cp:coreProperties>
</file>