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/R/Original/"/>
    </mc:Choice>
  </mc:AlternateContent>
  <xr:revisionPtr revIDLastSave="0" documentId="8_{8F4D5140-DB46-D548-89F7-09B00B901A85}" xr6:coauthVersionLast="45" xr6:coauthVersionMax="45" xr10:uidLastSave="{00000000-0000-0000-0000-000000000000}"/>
  <bookViews>
    <workbookView minimized="1" xWindow="5180" yWindow="4420" windowWidth="27240" windowHeight="15200" xr2:uid="{6213087D-4E59-6C4F-A7FA-E383EB6E8490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" i="1" l="1"/>
  <c r="K5" i="1"/>
  <c r="P12" i="1"/>
  <c r="L8" i="1"/>
  <c r="L7" i="1"/>
  <c r="K7" i="1"/>
  <c r="J6" i="1"/>
  <c r="C13" i="1"/>
  <c r="B13" i="1"/>
  <c r="L5" i="1" l="1"/>
  <c r="I5" i="1"/>
  <c r="J5" i="1"/>
  <c r="K6" i="1"/>
  <c r="P8" i="1"/>
  <c r="P7" i="1"/>
  <c r="P6" i="1"/>
  <c r="O11" i="1"/>
  <c r="P10" i="1"/>
  <c r="P11" i="1"/>
  <c r="P9" i="1"/>
  <c r="O9" i="1"/>
  <c r="P5" i="1"/>
  <c r="N10" i="1"/>
  <c r="O8" i="1"/>
  <c r="O7" i="1"/>
  <c r="O10" i="1"/>
  <c r="O5" i="1"/>
  <c r="N9" i="1"/>
  <c r="O6" i="1"/>
  <c r="N8" i="1"/>
  <c r="N5" i="1"/>
  <c r="M8" i="1"/>
  <c r="M6" i="1"/>
  <c r="N6" i="1"/>
  <c r="N7" i="1"/>
  <c r="M7" i="1"/>
  <c r="M9" i="1"/>
  <c r="M5" i="1"/>
</calcChain>
</file>

<file path=xl/sharedStrings.xml><?xml version="1.0" encoding="utf-8"?>
<sst xmlns="http://schemas.openxmlformats.org/spreadsheetml/2006/main" count="28" uniqueCount="19">
  <si>
    <t>Thailand</t>
  </si>
  <si>
    <t>Population</t>
  </si>
  <si>
    <t>Incidence</t>
  </si>
  <si>
    <t>Duration</t>
  </si>
  <si>
    <t xml:space="preserve">age at </t>
  </si>
  <si>
    <t>Disability</t>
  </si>
  <si>
    <t>('00000)</t>
  </si>
  <si>
    <t>per 1</t>
  </si>
  <si>
    <t>onset</t>
  </si>
  <si>
    <t>Weight</t>
  </si>
  <si>
    <t>Males</t>
  </si>
  <si>
    <t>0-4</t>
  </si>
  <si>
    <t>5-14</t>
  </si>
  <si>
    <t>15-29</t>
  </si>
  <si>
    <t>30-44</t>
  </si>
  <si>
    <t>45-59</t>
  </si>
  <si>
    <t>60-69</t>
  </si>
  <si>
    <t>70-79</t>
  </si>
  <si>
    <t>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</si>
</sst>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_)"/>
    <numFmt numFmtId="165" formatCode="0.0_)"/>
    <numFmt numFmtId="166" formatCode="0.0"/>
    <numFmt numFmtId="167" formatCode="_(* #,##0_);_(* \(#,##0\);_(* &quot;-&quot;??_);_(@_)"/>
    <numFmt numFmtId="168" formatCode="_(* #,##0.0000_);_(* \(#,##0.0000\);_(* &quot;-&quot;??_);_(@_)"/>
    <numFmt numFmtId="171" formatCode="_-* #,##0_-;\-* #,##0_-;_-* &quot;-&quot;??_-;_-@_-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  <charset val="222"/>
    </font>
    <font>
      <b/>
      <sz val="11"/>
      <name val="Arial"/>
      <family val="2"/>
    </font>
    <font>
      <sz val="11"/>
      <name val="Arial"/>
      <family val="2"/>
      <charset val="222"/>
    </font>
    <font>
      <b/>
      <i/>
      <sz val="11"/>
      <name val="Arial"/>
      <family val="2"/>
      <charset val="222"/>
    </font>
    <font>
      <sz val="11"/>
      <name val="Arial"/>
      <family val="2"/>
    </font>
    <font>
      <sz val="10"/>
      <name val="Geneva"/>
      <charset val="22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8" fillId="0" borderId="0"/>
  </cellStyleXfs>
  <cellXfs count="31">
    <xf numFmtId="0" fontId="0" fillId="0" borderId="0" xfId="0"/>
    <xf numFmtId="0" fontId="3" fillId="0" borderId="0" xfId="2" applyFont="1"/>
    <xf numFmtId="0" fontId="3" fillId="0" borderId="0" xfId="2" applyFont="1" applyAlignment="1">
      <alignment horizontal="center"/>
    </xf>
    <xf numFmtId="164" fontId="3" fillId="0" borderId="0" xfId="2" applyNumberFormat="1" applyFont="1" applyAlignment="1">
      <alignment horizontal="center"/>
    </xf>
    <xf numFmtId="165" fontId="4" fillId="0" borderId="0" xfId="3" applyNumberFormat="1" applyFont="1" applyAlignment="1">
      <alignment horizontal="center"/>
    </xf>
    <xf numFmtId="0" fontId="4" fillId="0" borderId="0" xfId="3" applyFont="1"/>
    <xf numFmtId="0" fontId="4" fillId="0" borderId="0" xfId="3" applyFont="1" applyAlignment="1">
      <alignment horizontal="center"/>
    </xf>
    <xf numFmtId="0" fontId="5" fillId="0" borderId="1" xfId="2" applyFont="1" applyBorder="1"/>
    <xf numFmtId="0" fontId="3" fillId="0" borderId="1" xfId="2" applyFont="1" applyBorder="1" applyAlignment="1">
      <alignment horizontal="center"/>
    </xf>
    <xf numFmtId="0" fontId="3" fillId="0" borderId="2" xfId="2" applyFont="1" applyBorder="1"/>
    <xf numFmtId="164" fontId="3" fillId="0" borderId="1" xfId="2" applyNumberFormat="1" applyFont="1" applyBorder="1" applyAlignment="1">
      <alignment horizontal="center"/>
    </xf>
    <xf numFmtId="165" fontId="4" fillId="0" borderId="1" xfId="3" applyNumberFormat="1" applyFont="1" applyBorder="1"/>
    <xf numFmtId="0" fontId="4" fillId="0" borderId="1" xfId="3" applyFont="1" applyBorder="1" applyAlignment="1">
      <alignment horizontal="center"/>
    </xf>
    <xf numFmtId="0" fontId="5" fillId="0" borderId="0" xfId="2" applyFont="1"/>
    <xf numFmtId="43" fontId="5" fillId="0" borderId="0" xfId="2" applyNumberFormat="1" applyFont="1"/>
    <xf numFmtId="0" fontId="6" fillId="0" borderId="0" xfId="2" applyFont="1" applyAlignment="1">
      <alignment horizontal="left"/>
    </xf>
    <xf numFmtId="164" fontId="5" fillId="0" borderId="0" xfId="2" applyNumberFormat="1" applyFont="1"/>
    <xf numFmtId="165" fontId="5" fillId="0" borderId="0" xfId="2" applyNumberFormat="1" applyFont="1"/>
    <xf numFmtId="166" fontId="5" fillId="0" borderId="0" xfId="2" applyNumberFormat="1" applyFont="1"/>
    <xf numFmtId="167" fontId="5" fillId="0" borderId="0" xfId="1" applyNumberFormat="1" applyFont="1"/>
    <xf numFmtId="168" fontId="5" fillId="0" borderId="0" xfId="1" applyNumberFormat="1" applyFont="1"/>
    <xf numFmtId="0" fontId="3" fillId="0" borderId="3" xfId="2" applyFont="1" applyBorder="1" applyAlignment="1">
      <alignment horizontal="left"/>
    </xf>
    <xf numFmtId="167" fontId="5" fillId="0" borderId="3" xfId="1" applyNumberFormat="1" applyFont="1" applyBorder="1"/>
    <xf numFmtId="168" fontId="5" fillId="0" borderId="3" xfId="1" applyNumberFormat="1" applyFont="1" applyBorder="1"/>
    <xf numFmtId="0" fontId="4" fillId="0" borderId="0" xfId="2" applyFont="1"/>
    <xf numFmtId="0" fontId="7" fillId="0" borderId="0" xfId="2" applyFont="1"/>
    <xf numFmtId="0" fontId="7" fillId="0" borderId="0" xfId="4" applyFont="1"/>
    <xf numFmtId="171" fontId="9" fillId="0" borderId="0" xfId="3" applyNumberFormat="1" applyFont="1"/>
    <xf numFmtId="166" fontId="9" fillId="0" borderId="0" xfId="3" applyNumberFormat="1" applyFont="1"/>
    <xf numFmtId="1" fontId="9" fillId="0" borderId="0" xfId="3" applyNumberFormat="1" applyFont="1"/>
    <xf numFmtId="1" fontId="9" fillId="2" borderId="0" xfId="3" applyNumberFormat="1" applyFont="1" applyFill="1"/>
  </cellXfs>
  <cellStyles count="5">
    <cellStyle name="Comma" xfId="1" builtinId="3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2" xr:uid="{7359F2DB-58DF-4644-B1EA-86B820F24E2B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" xfId="3" xr:uid="{98F95F31-8538-0145-B3BD-4DDA2CCAEA53}"/>
    <cellStyle name="Normal" xfId="0" builtinId="0"/>
    <cellStyle name="Normal_BH Drug &amp; alcohol" xfId="4" xr:uid="{C8C126E0-6F86-2849-AC67-DCF841C028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ldExcel/L-01-02-03-Vision%20loss%202014%2020_2_2017_cp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 tambon"/>
      <sheetName val="75Hosp"/>
      <sheetName val="NSB(2006) mai "/>
      <sheetName val="NSB(2006)"/>
      <sheetName val="NSB(2006) 2014 revision"/>
      <sheetName val="National Survey on Blindness(1)"/>
      <sheetName val="Comorb YLD"/>
      <sheetName val="Prev.Compare96vs06"/>
      <sheetName val="DRG2009_CATlens"/>
      <sheetName val="DISMOD_sevCAT(C)"/>
      <sheetName val="DISMOD_modCAT(C)"/>
      <sheetName val="Cataract (2009 Old)"/>
      <sheetName val="Cataract 2014"/>
      <sheetName val="Cataract lens 2014"/>
      <sheetName val="DISMOD_severeCat 2014"/>
      <sheetName val="DISMOD_ModeCat 2014"/>
      <sheetName val="Other vision loss (Old)"/>
      <sheetName val="Other vision loss 2014"/>
      <sheetName val="Compare Vision loss"/>
      <sheetName val="Other vision loss data"/>
      <sheetName val="Dismod_Other_Mod_2014"/>
      <sheetName val="Dismod_Other_Sev_2014"/>
      <sheetName val="DISMOD_modOther(2)"/>
      <sheetName val="Glaucoma"/>
      <sheetName val="DISMOD_sevOther(2)"/>
      <sheetName val="Glaucoma 2014"/>
      <sheetName val="DismodGlau mod 2014"/>
      <sheetName val="DismodGlau sev 2014"/>
      <sheetName val="DISMOD_modGlau(2)"/>
      <sheetName val="DISMOD_sevGlau(2)"/>
      <sheetName val="Model summary"/>
      <sheetName val="Method_CP"/>
      <sheetName val="Population 20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84">
          <cell r="B84">
            <v>506965</v>
          </cell>
          <cell r="C84">
            <v>114.94214659000001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27E18-6D81-FE4D-A9FB-120924FD0832}">
  <dimension ref="A1:P13"/>
  <sheetViews>
    <sheetView tabSelected="1" workbookViewId="0">
      <selection activeCell="M13" sqref="M13"/>
    </sheetView>
  </sheetViews>
  <sheetFormatPr baseColWidth="10" defaultRowHeight="16" x14ac:dyDescent="0.2"/>
  <sheetData>
    <row r="1" spans="1:16" x14ac:dyDescent="0.2">
      <c r="A1" s="1" t="s">
        <v>0</v>
      </c>
      <c r="B1" s="2" t="s">
        <v>1</v>
      </c>
      <c r="C1" s="3" t="s">
        <v>2</v>
      </c>
      <c r="D1" s="3" t="s">
        <v>2</v>
      </c>
      <c r="E1" s="4" t="s">
        <v>3</v>
      </c>
      <c r="F1" s="5" t="s">
        <v>4</v>
      </c>
      <c r="G1" s="6" t="s">
        <v>5</v>
      </c>
    </row>
    <row r="2" spans="1:16" x14ac:dyDescent="0.2">
      <c r="A2" s="7"/>
      <c r="B2" s="8" t="s">
        <v>6</v>
      </c>
      <c r="C2" s="9"/>
      <c r="D2" s="10" t="s">
        <v>7</v>
      </c>
      <c r="E2" s="11"/>
      <c r="F2" s="12" t="s">
        <v>8</v>
      </c>
      <c r="G2" s="12" t="s">
        <v>9</v>
      </c>
    </row>
    <row r="3" spans="1:16" x14ac:dyDescent="0.2">
      <c r="A3" s="13"/>
      <c r="B3" s="13"/>
      <c r="C3" s="13"/>
      <c r="D3" s="13"/>
      <c r="E3" s="13"/>
      <c r="F3" s="14"/>
      <c r="G3" s="1"/>
      <c r="I3" s="24" t="s">
        <v>11</v>
      </c>
      <c r="J3" s="24" t="s">
        <v>12</v>
      </c>
      <c r="K3" s="24" t="s">
        <v>13</v>
      </c>
      <c r="L3" s="24" t="s">
        <v>14</v>
      </c>
      <c r="M3" s="24" t="s">
        <v>15</v>
      </c>
      <c r="N3" s="24" t="s">
        <v>16</v>
      </c>
      <c r="O3" s="24" t="s">
        <v>17</v>
      </c>
      <c r="P3" s="24" t="s">
        <v>18</v>
      </c>
    </row>
    <row r="4" spans="1:16" x14ac:dyDescent="0.2">
      <c r="A4" s="15" t="s">
        <v>10</v>
      </c>
      <c r="B4" s="13"/>
      <c r="C4" s="13"/>
      <c r="D4" s="16"/>
      <c r="E4" s="17"/>
      <c r="F4" s="14"/>
      <c r="G4" s="18"/>
      <c r="I4" s="25">
        <v>5</v>
      </c>
      <c r="J4" s="26">
        <v>15</v>
      </c>
      <c r="K4" s="26">
        <v>30</v>
      </c>
      <c r="L4" s="26">
        <v>45</v>
      </c>
      <c r="M4" s="26">
        <v>60</v>
      </c>
      <c r="N4" s="26">
        <v>70</v>
      </c>
      <c r="O4" s="26">
        <v>80</v>
      </c>
      <c r="P4" s="25"/>
    </row>
    <row r="5" spans="1:16" x14ac:dyDescent="0.2">
      <c r="A5" s="1" t="s">
        <v>11</v>
      </c>
      <c r="B5" s="19">
        <v>1966319</v>
      </c>
      <c r="C5" s="19">
        <v>103.80198001000001</v>
      </c>
      <c r="D5" s="20">
        <v>5.2790000000000001E-5</v>
      </c>
      <c r="E5" s="19">
        <v>57.700262090000003</v>
      </c>
      <c r="F5" s="19">
        <v>3.1641175800000001</v>
      </c>
      <c r="G5" s="20">
        <v>0.43</v>
      </c>
      <c r="I5" s="27">
        <f>IF($E5&lt;I$9-$F5,$C5*$G5*$E5,$C5*$G5*(I$9-$F5))</f>
        <v>-141.22991800903333</v>
      </c>
      <c r="J5" s="27">
        <f>IF($E5&lt;I$9-$F5,0,IF($E5&lt;J$9-$F5,$C5*$G6*($E5+$F5-I$9),$C5*$G6*(J$9-I$9)))</f>
        <v>0</v>
      </c>
      <c r="K5" s="27">
        <f>IF($E5&lt;J$9-$F5,0,IF($E5&lt;K$9-$F5,$C5*$G7*($E5+$F5-J$9),$C5*$G7*(K$9-J$9)))</f>
        <v>0</v>
      </c>
      <c r="L5" s="27">
        <f>IF($E5&lt;K$9-$F5,0,IF($E5&lt;L$9-$F5,$C5*$G8*($E5+$F5-K$9),$C5*$G8*(L$9-K$9)))</f>
        <v>0</v>
      </c>
      <c r="M5" s="27">
        <f ca="1">IF($E5&lt;L$9-$F5,0,IF($E5&lt;M$9-$F5,$C5*$G9*($E5+$F5-L$9),$C5*$G9*(M$9-L$9)))</f>
        <v>667.59327651235401</v>
      </c>
      <c r="N5" s="27">
        <f ca="1">IF($E5&lt;M$9-$F5,0,IF($E5&lt;N$9-$F5,$C5*$G10*($E5+$F5-M$9),$C5*$G10*(N$9-M$9)))</f>
        <v>38.477333499384905</v>
      </c>
      <c r="O5" s="27">
        <f ca="1">IF($E5&lt;N$9-$F5,0,IF($E5&lt;O$9-$F5,$C5*$G11*($E5+$F5-N$9),$C5*$G11*(O$9-N$9)))</f>
        <v>0</v>
      </c>
      <c r="P5" s="27">
        <f ca="1">IF($E5&lt;O$9-$F5,0,IF($E5&lt;P$9-$F5,$C5*$G12*($E5+$F5-O$9),$C5*$G12*(P$9-O$9)))</f>
        <v>0</v>
      </c>
    </row>
    <row r="6" spans="1:16" x14ac:dyDescent="0.2">
      <c r="A6" s="1" t="s">
        <v>12</v>
      </c>
      <c r="B6" s="19">
        <v>4179206</v>
      </c>
      <c r="C6" s="19">
        <v>743.56433152</v>
      </c>
      <c r="D6" s="20">
        <v>1.7792E-4</v>
      </c>
      <c r="E6" s="19">
        <v>51.295548660000001</v>
      </c>
      <c r="F6" s="19">
        <v>9.9966828499999991</v>
      </c>
      <c r="G6" s="20">
        <v>0.43</v>
      </c>
      <c r="I6" s="28"/>
      <c r="J6" s="29">
        <f>IF($E6&lt;(J$9-$F6),$C6*$G6*$E6,$C6*$G6*(J$9-$F6))</f>
        <v>-3196.2660243344098</v>
      </c>
      <c r="K6" s="30">
        <f>IF($E6&lt;J$9-$F6,0,IF($E6&lt;K$9-$F6,$C6*$G7*($E6+$F6-J$9),$C6*$G7*((K$9-J$9))))</f>
        <v>0</v>
      </c>
      <c r="L6" s="30">
        <f>IF($E6&lt;K$9-$F6,0,IF($E6&lt;L$9-$F6,$C6*$G8*($E6+$F6-K$9),$C6*$G8*((L$9-K$9))))</f>
        <v>0</v>
      </c>
      <c r="M6" s="30">
        <f ca="1">IF($E6&lt;L$9-$F6,0,IF($E6&lt;M$9-$F6,$C6*$G9*($E6+$F6-L$9),$C6*$G9*((M$9-L$9))))</f>
        <v>4782.1683972630708</v>
      </c>
      <c r="N6" s="30">
        <f ca="1">IF($E6&lt;M$9-$F6,0,IF($E6&lt;N$9-$F6,$C6*$G10*($E6+$F6-M$9),$C6*$G10*((N$9-M$9))))</f>
        <v>412.05355126399627</v>
      </c>
      <c r="O6" s="30">
        <f ca="1">IF($E6&lt;N$9-$F6,0,IF($E6&lt;O$9-$F6,$C6*$G11*($E6+$F6-N$9),$C6*$G11*((O$9-N$9))))</f>
        <v>0</v>
      </c>
      <c r="P6" s="30">
        <f ca="1">IF($E6&lt;O$9-$F6,0,$C6*$G12*($E6+$F6-O$9))</f>
        <v>0</v>
      </c>
    </row>
    <row r="7" spans="1:16" x14ac:dyDescent="0.2">
      <c r="A7" s="1" t="s">
        <v>13</v>
      </c>
      <c r="B7" s="19">
        <v>7301822</v>
      </c>
      <c r="C7" s="19">
        <v>3673.9847575200001</v>
      </c>
      <c r="D7" s="20">
        <v>5.0316E-4</v>
      </c>
      <c r="E7" s="19">
        <v>40.912406900000001</v>
      </c>
      <c r="F7" s="19">
        <v>21.52937979</v>
      </c>
      <c r="G7" s="20">
        <v>0.43</v>
      </c>
      <c r="I7" s="28"/>
      <c r="J7" s="29"/>
      <c r="K7" s="29">
        <f>IF($E7&lt;(K$9-$F7),$C7*$G7*$E7,$C7*$G7*(K$9-$F7))</f>
        <v>-34012.403670547232</v>
      </c>
      <c r="L7" s="30">
        <f>IF($E7&lt;K$9-$F7,0,IF($E7&lt;L$9-$F7,$C7*$G8*($E7+$F7-K$9),$C7*$G8*(L$9-K$9)))</f>
        <v>0</v>
      </c>
      <c r="M7" s="30">
        <f ca="1">IF($E7&lt;L$9-$F7,0,IF($E7&lt;M$9-$F7,$C7*$G9*($E7+$F7-L$9),$C7*$G9*(M$9-L$9)))</f>
        <v>23628.90883095808</v>
      </c>
      <c r="N7" s="30">
        <f ca="1">IF($E7&lt;M$9-$F7,0,IF($E7&lt;N$9-$F7,$C7*$G10*($E7+$F7-M$9),$C7*$G10*(N$9-M$9)))</f>
        <v>3847.1565425941035</v>
      </c>
      <c r="O7" s="30">
        <f ca="1">IF($E7&lt;N$9-$F7,0,IF($E7&lt;O$9-$F7,$C7*$G11*($E7+$F7-N$9),$C7*$G11*(O$9-N$9)))</f>
        <v>0</v>
      </c>
      <c r="P7" s="30">
        <f ca="1">IF($E7&lt;O$9-$F7,0,$C7*$G12*($E7+$F7-O$9))</f>
        <v>0</v>
      </c>
    </row>
    <row r="8" spans="1:16" x14ac:dyDescent="0.2">
      <c r="A8" s="1" t="s">
        <v>14</v>
      </c>
      <c r="B8" s="19">
        <v>7896765</v>
      </c>
      <c r="C8" s="19">
        <v>42.879433949999999</v>
      </c>
      <c r="D8" s="20">
        <v>5.4299999999999997E-6</v>
      </c>
      <c r="E8" s="19">
        <v>28.045999030000001</v>
      </c>
      <c r="F8" s="19">
        <v>37.623510209999999</v>
      </c>
      <c r="G8" s="20">
        <v>0.43</v>
      </c>
      <c r="I8" s="28"/>
      <c r="J8" s="29"/>
      <c r="K8" s="29"/>
      <c r="L8" s="29">
        <f>IF($E8&lt;(L$9-$F8),$C8*$G8*$E8,$C8*$G8*(L$9-$F8))</f>
        <v>-693.70817303724368</v>
      </c>
      <c r="M8" s="30">
        <f ca="1">IF($E8&lt;L$9-$F8,0,IF($E8&lt;M$9-$F8,$C8*$G9*($E8+$F8-L$9),$C8*$G9*(M$9-L$9)))</f>
        <v>275.77529641455601</v>
      </c>
      <c r="N8" s="30">
        <f ca="1">IF($E8&lt;M$9-$F8,0,IF($E8&lt;N$9-$F8,$C8*$G10*($E8+$F8-M$9),$C8*$G10*(N$9-M$9)))</f>
        <v>104.25317665923139</v>
      </c>
      <c r="O8" s="30">
        <f ca="1">IF($E8&lt;N$9-$F8,0,IF($E8&lt;O$9-$F8,$C8*$G11*($E8+$F8-N$9),$C8*$G11*(O$9-N$9)))</f>
        <v>0</v>
      </c>
      <c r="P8" s="30">
        <f ca="1">IF($E8&lt;O$9-$F8,0,$C8*$G12*($E8+$F8-O$9))</f>
        <v>0</v>
      </c>
    </row>
    <row r="9" spans="1:16" x14ac:dyDescent="0.2">
      <c r="A9" s="1" t="s">
        <v>15</v>
      </c>
      <c r="B9" s="19">
        <v>6554289</v>
      </c>
      <c r="C9" s="19">
        <v>37.22836152</v>
      </c>
      <c r="D9" s="20">
        <v>5.6799999999999998E-6</v>
      </c>
      <c r="E9" s="19">
        <v>18.376021600000001</v>
      </c>
      <c r="F9" s="19">
        <v>52.000877690000003</v>
      </c>
      <c r="G9" s="20">
        <v>0.42876078500496162</v>
      </c>
      <c r="I9" s="28"/>
      <c r="J9" s="29"/>
      <c r="K9" s="29"/>
      <c r="L9" s="29"/>
      <c r="M9" s="29">
        <f ca="1">IF($E9&lt;(M$9-$F9),$C9*$G9*$E9,$C9*$G9*(M$9-$F9))</f>
        <v>127.68248233634309</v>
      </c>
      <c r="N9" s="30">
        <f ca="1">IF($E9&lt;M$9-$F9,0,IF($E9&lt;N$9-$F9,$C9*$G10*($E9+$F9-M$9),$C9*$G10*(N$9-M$9)))</f>
        <v>159.64992125450334</v>
      </c>
      <c r="O9" s="30">
        <f ca="1">IF($E9&lt;N$9-$F9,0,IF($E9&lt;O$9-$F9,$C9*$G11*($E9+$F9-N$9),$C9*$G11*(O$9-N$9)))</f>
        <v>6.0167372356892415</v>
      </c>
      <c r="P9" s="30">
        <f ca="1">IF($E9&lt;O$9-$F9,0,$C9*$G12*($E9+$F9-O$9))</f>
        <v>0</v>
      </c>
    </row>
    <row r="10" spans="1:16" x14ac:dyDescent="0.2">
      <c r="A10" s="1" t="s">
        <v>16</v>
      </c>
      <c r="B10" s="19">
        <v>2344057</v>
      </c>
      <c r="C10" s="19">
        <v>1230.11423246</v>
      </c>
      <c r="D10" s="20">
        <v>5.2477999999999997E-4</v>
      </c>
      <c r="E10" s="19">
        <v>10.491649929999999</v>
      </c>
      <c r="F10" s="19">
        <v>67.08817698</v>
      </c>
      <c r="G10" s="20">
        <v>0.4288395049799209</v>
      </c>
      <c r="I10" s="28"/>
      <c r="J10" s="29"/>
      <c r="K10" s="29"/>
      <c r="L10" s="29"/>
      <c r="M10" s="29"/>
      <c r="N10" s="29">
        <f ca="1">IF($E10&lt;(N$9-$F10),$C10*$G10*$E10,$C10*$G10*(N$9-$F10))</f>
        <v>1536.0494758722518</v>
      </c>
      <c r="O10" s="30">
        <f ca="1">IF($E10&lt;N$9-$F10,0,IF($E10&lt;O$9-$F10,$C10*$G11*($E10+$F10-N$9),$C10*$G11*(O$9-N$9)))</f>
        <v>3998.218598353681</v>
      </c>
      <c r="P10" s="30">
        <f ca="1">IF($E10&lt;O$9-$F10,0,$C10*$G12*($E10+$F10-O$9))</f>
        <v>0</v>
      </c>
    </row>
    <row r="11" spans="1:16" x14ac:dyDescent="0.2">
      <c r="A11" s="1" t="s">
        <v>17</v>
      </c>
      <c r="B11" s="19">
        <v>1173067</v>
      </c>
      <c r="C11" s="19">
        <v>1495.8715770600002</v>
      </c>
      <c r="D11" s="20">
        <v>1.2751800000000001E-3</v>
      </c>
      <c r="E11" s="19">
        <v>7.4261201799999998</v>
      </c>
      <c r="F11" s="19">
        <v>74.292286219999994</v>
      </c>
      <c r="G11" s="20">
        <v>0.42880693780171442</v>
      </c>
      <c r="I11" s="28"/>
      <c r="J11" s="29"/>
      <c r="K11" s="29"/>
      <c r="L11" s="29"/>
      <c r="M11" s="29"/>
      <c r="N11" s="29"/>
      <c r="O11" s="29">
        <f ca="1">IF($E11&lt;(O$9-$F11),$C11*$G11*$E11,$C11*$G11*(O$9-$F11))</f>
        <v>3661.1565566252661</v>
      </c>
      <c r="P11" s="30">
        <f ca="1">IF($E11&lt;O$9-$F11,0,$C11*$G12*($E11+$F11-O$9))</f>
        <v>1097.0475804128132</v>
      </c>
    </row>
    <row r="12" spans="1:16" x14ac:dyDescent="0.2">
      <c r="A12" s="1" t="s">
        <v>18</v>
      </c>
      <c r="B12" s="19">
        <v>506965</v>
      </c>
      <c r="C12" s="19">
        <v>898.00738309999997</v>
      </c>
      <c r="D12" s="20">
        <v>1.7713399999999999E-3</v>
      </c>
      <c r="E12" s="19">
        <v>3.54036499</v>
      </c>
      <c r="F12" s="19">
        <v>91.038539639999996</v>
      </c>
      <c r="G12" s="20">
        <v>0.42678119208185022</v>
      </c>
      <c r="I12" s="28"/>
      <c r="J12" s="29"/>
      <c r="K12" s="29"/>
      <c r="L12" s="29"/>
      <c r="M12" s="29"/>
      <c r="N12" s="29"/>
      <c r="O12" s="29"/>
      <c r="P12" s="29" t="e">
        <f>A12*C12*E12</f>
        <v>#VALUE!</v>
      </c>
    </row>
    <row r="13" spans="1:16" x14ac:dyDescent="0.2">
      <c r="A13" s="21"/>
      <c r="B13" s="22">
        <f>'[1]Other vision loss 2014'!B84</f>
        <v>506965</v>
      </c>
      <c r="C13" s="22">
        <f>'[1]Other vision loss 2014'!C84</f>
        <v>114.94214659000001</v>
      </c>
      <c r="D13" s="23"/>
      <c r="E13" s="22"/>
      <c r="F13" s="22"/>
      <c r="G13" s="23"/>
      <c r="I13" s="28"/>
      <c r="J13" s="28"/>
      <c r="K13" s="28"/>
      <c r="L13" s="28"/>
      <c r="M13" s="28"/>
      <c r="N13" s="28"/>
      <c r="O13" s="28"/>
      <c r="P13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2020-06-21T11:34:28Z</dcterms:created>
  <dcterms:modified xsi:type="dcterms:W3CDTF">2020-06-22T16:14:27Z</dcterms:modified>
</cp:coreProperties>
</file>