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ink/ink4.xml" ContentType="application/inkml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p/R/Sim/"/>
    </mc:Choice>
  </mc:AlternateContent>
  <xr:revisionPtr revIDLastSave="0" documentId="13_ncr:1_{AF1065F6-1915-B542-9D0D-AAE503DC0BA6}" xr6:coauthVersionLast="45" xr6:coauthVersionMax="45" xr10:uidLastSave="{00000000-0000-0000-0000-000000000000}"/>
  <bookViews>
    <workbookView xWindow="0" yWindow="460" windowWidth="28800" windowHeight="16200" activeTab="7" xr2:uid="{00000000-000D-0000-FFFF-FFFF00000000}"/>
  </bookViews>
  <sheets>
    <sheet name="Plan" sheetId="1" r:id="rId1"/>
    <sheet name="EasyPlan" sheetId="16" r:id="rId2"/>
    <sheet name="InvestmentPlan" sheetId="18" r:id="rId3"/>
    <sheet name="TaxInfo" sheetId="11" r:id="rId4"/>
    <sheet name="Summary" sheetId="3" r:id="rId5"/>
    <sheet name="Reward" sheetId="2" r:id="rId6"/>
    <sheet name="Targets" sheetId="6" r:id="rId7"/>
    <sheet name="Oct" sheetId="19" r:id="rId8"/>
    <sheet name="Sep" sheetId="17" r:id="rId9"/>
    <sheet name="Aug" sheetId="14" r:id="rId10"/>
    <sheet name="July" sheetId="12" r:id="rId11"/>
    <sheet name="June" sheetId="13" r:id="rId12"/>
    <sheet name="CollectAll" sheetId="7" r:id="rId13"/>
    <sheet name="TmpHelper" sheetId="8" r:id="rId14"/>
    <sheet name="CFA_Plan" sheetId="10" r:id="rId15"/>
    <sheet name="MonthTemplate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7" l="1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D36" i="19"/>
  <c r="C36" i="19"/>
  <c r="D35" i="19"/>
  <c r="C35" i="19"/>
  <c r="D34" i="19"/>
  <c r="C34" i="19"/>
  <c r="E33" i="19"/>
  <c r="A33" i="19"/>
  <c r="E32" i="19"/>
  <c r="A32" i="19"/>
  <c r="E31" i="19"/>
  <c r="A31" i="19"/>
  <c r="E30" i="19"/>
  <c r="A30" i="19"/>
  <c r="E29" i="19"/>
  <c r="A29" i="19"/>
  <c r="E28" i="19"/>
  <c r="A28" i="19"/>
  <c r="E27" i="19"/>
  <c r="A27" i="19"/>
  <c r="E26" i="19"/>
  <c r="A26" i="19"/>
  <c r="E25" i="19"/>
  <c r="A25" i="19"/>
  <c r="E24" i="19"/>
  <c r="A24" i="19"/>
  <c r="E23" i="19"/>
  <c r="A23" i="19"/>
  <c r="E22" i="19"/>
  <c r="A22" i="19"/>
  <c r="E21" i="19"/>
  <c r="A21" i="19"/>
  <c r="E20" i="19"/>
  <c r="A20" i="19"/>
  <c r="E19" i="19"/>
  <c r="A19" i="19"/>
  <c r="E18" i="19"/>
  <c r="A18" i="19"/>
  <c r="E17" i="19"/>
  <c r="A17" i="19"/>
  <c r="E16" i="19"/>
  <c r="A16" i="19"/>
  <c r="E15" i="19"/>
  <c r="A15" i="19"/>
  <c r="E14" i="19"/>
  <c r="A14" i="19"/>
  <c r="E13" i="19"/>
  <c r="A13" i="19"/>
  <c r="E12" i="19"/>
  <c r="A12" i="19"/>
  <c r="E11" i="19"/>
  <c r="A11" i="19"/>
  <c r="E10" i="19"/>
  <c r="A10" i="19"/>
  <c r="E9" i="19"/>
  <c r="A9" i="19"/>
  <c r="E8" i="19"/>
  <c r="A8" i="19"/>
  <c r="E7" i="19"/>
  <c r="A7" i="19"/>
  <c r="E6" i="19"/>
  <c r="A6" i="19"/>
  <c r="E5" i="19"/>
  <c r="A5" i="19"/>
  <c r="E4" i="19"/>
  <c r="A4" i="19"/>
  <c r="Z3" i="19"/>
  <c r="E3" i="19"/>
  <c r="A3" i="19"/>
  <c r="E2" i="19"/>
  <c r="A2" i="19"/>
  <c r="E36" i="19" l="1"/>
  <c r="E35" i="19"/>
  <c r="E34" i="19"/>
  <c r="D34" i="17"/>
  <c r="D35" i="17"/>
  <c r="D36" i="17"/>
  <c r="C36" i="17"/>
  <c r="C35" i="17"/>
  <c r="C34" i="17"/>
  <c r="Z3" i="17" l="1"/>
  <c r="E10" i="18"/>
  <c r="F10" i="18" s="1"/>
  <c r="E11" i="18"/>
  <c r="E12" i="18"/>
  <c r="E13" i="18"/>
  <c r="H10" i="18"/>
  <c r="J10" i="18" s="1"/>
  <c r="C2" i="18"/>
  <c r="D2" i="18" s="1"/>
  <c r="F5" i="18" s="1"/>
  <c r="C1" i="18"/>
  <c r="D1" i="18" s="1"/>
  <c r="E7" i="18"/>
  <c r="E6" i="18"/>
  <c r="C26" i="3"/>
  <c r="C27" i="3"/>
  <c r="C28" i="3"/>
  <c r="C25" i="3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" i="14"/>
  <c r="Z34" i="14" s="1"/>
  <c r="AA34" i="14" s="1"/>
  <c r="E3" i="17"/>
  <c r="E2" i="17"/>
  <c r="E33" i="17"/>
  <c r="A33" i="17"/>
  <c r="E32" i="17"/>
  <c r="A32" i="17"/>
  <c r="E31" i="17"/>
  <c r="A31" i="17"/>
  <c r="E30" i="17"/>
  <c r="A30" i="17"/>
  <c r="E29" i="17"/>
  <c r="A29" i="17"/>
  <c r="E28" i="17"/>
  <c r="A28" i="17"/>
  <c r="E27" i="17"/>
  <c r="A27" i="17"/>
  <c r="E26" i="17"/>
  <c r="A26" i="17"/>
  <c r="E25" i="17"/>
  <c r="A25" i="17"/>
  <c r="E24" i="17"/>
  <c r="A24" i="17"/>
  <c r="E23" i="17"/>
  <c r="A23" i="17"/>
  <c r="E22" i="17"/>
  <c r="A22" i="17"/>
  <c r="E21" i="17"/>
  <c r="A21" i="17"/>
  <c r="E20" i="17"/>
  <c r="A20" i="17"/>
  <c r="E19" i="17"/>
  <c r="A19" i="17"/>
  <c r="E18" i="17"/>
  <c r="A18" i="17"/>
  <c r="E17" i="17"/>
  <c r="A17" i="17"/>
  <c r="E16" i="17"/>
  <c r="A16" i="17"/>
  <c r="E15" i="17"/>
  <c r="A15" i="17"/>
  <c r="E14" i="17"/>
  <c r="A14" i="17"/>
  <c r="E13" i="17"/>
  <c r="A13" i="17"/>
  <c r="E12" i="17"/>
  <c r="A12" i="17"/>
  <c r="E11" i="17"/>
  <c r="A11" i="17"/>
  <c r="E10" i="17"/>
  <c r="A10" i="17"/>
  <c r="E9" i="17"/>
  <c r="A9" i="17"/>
  <c r="E8" i="17"/>
  <c r="A8" i="17"/>
  <c r="E7" i="17"/>
  <c r="A7" i="17"/>
  <c r="E6" i="17"/>
  <c r="A6" i="17"/>
  <c r="E5" i="17"/>
  <c r="A5" i="17"/>
  <c r="E4" i="17"/>
  <c r="A4" i="17"/>
  <c r="A3" i="17"/>
  <c r="A2" i="17"/>
  <c r="J4" i="11"/>
  <c r="J6" i="11" s="1"/>
  <c r="J9" i="11" s="1"/>
  <c r="D3" i="11"/>
  <c r="D4" i="11"/>
  <c r="D5" i="11"/>
  <c r="D6" i="11"/>
  <c r="D7" i="11"/>
  <c r="D8" i="11"/>
  <c r="D10" i="11"/>
  <c r="D11" i="11"/>
  <c r="D12" i="11"/>
  <c r="D13" i="11"/>
  <c r="D15" i="11"/>
  <c r="D16" i="11"/>
  <c r="D17" i="11"/>
  <c r="D18" i="11"/>
  <c r="D19" i="11"/>
  <c r="D20" i="11"/>
  <c r="D21" i="11"/>
  <c r="D22" i="11"/>
  <c r="D2" i="11"/>
  <c r="C9" i="11"/>
  <c r="D9" i="11" s="1"/>
  <c r="E8" i="11"/>
  <c r="Z3" i="15"/>
  <c r="Z4" i="15"/>
  <c r="Z34" i="15" s="1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E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" i="15"/>
  <c r="E3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4" i="14"/>
  <c r="D36" i="15"/>
  <c r="C36" i="15"/>
  <c r="D35" i="15"/>
  <c r="C35" i="15"/>
  <c r="D34" i="15"/>
  <c r="C34" i="15"/>
  <c r="D36" i="14"/>
  <c r="C36" i="14"/>
  <c r="D35" i="14"/>
  <c r="C35" i="14"/>
  <c r="D34" i="14"/>
  <c r="C34" i="14"/>
  <c r="D34" i="12"/>
  <c r="D35" i="12"/>
  <c r="D36" i="12"/>
  <c r="C36" i="12"/>
  <c r="C35" i="12"/>
  <c r="C34" i="12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E2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1" i="7"/>
  <c r="E62" i="7"/>
  <c r="A62" i="7"/>
  <c r="E61" i="7"/>
  <c r="A61" i="7"/>
  <c r="E60" i="7"/>
  <c r="A60" i="7"/>
  <c r="E59" i="7"/>
  <c r="A59" i="7"/>
  <c r="E58" i="7"/>
  <c r="A58" i="7"/>
  <c r="E57" i="7"/>
  <c r="A57" i="7"/>
  <c r="E56" i="7"/>
  <c r="A56" i="7"/>
  <c r="E55" i="7"/>
  <c r="A55" i="7"/>
  <c r="E54" i="7"/>
  <c r="A54" i="7"/>
  <c r="E53" i="7"/>
  <c r="A53" i="7"/>
  <c r="E52" i="7"/>
  <c r="A52" i="7"/>
  <c r="E51" i="7"/>
  <c r="A51" i="7"/>
  <c r="E50" i="7"/>
  <c r="A50" i="7"/>
  <c r="E49" i="7"/>
  <c r="A49" i="7"/>
  <c r="E48" i="7"/>
  <c r="A48" i="7"/>
  <c r="E47" i="7"/>
  <c r="A47" i="7"/>
  <c r="E46" i="7"/>
  <c r="A46" i="7"/>
  <c r="E45" i="7"/>
  <c r="A45" i="7"/>
  <c r="E44" i="7"/>
  <c r="A44" i="7"/>
  <c r="E43" i="7"/>
  <c r="A43" i="7"/>
  <c r="E42" i="7"/>
  <c r="A42" i="7"/>
  <c r="E41" i="7"/>
  <c r="A41" i="7"/>
  <c r="E40" i="7"/>
  <c r="A40" i="7"/>
  <c r="E39" i="7"/>
  <c r="A39" i="7"/>
  <c r="E38" i="7"/>
  <c r="A38" i="7"/>
  <c r="E37" i="7"/>
  <c r="A37" i="7"/>
  <c r="E36" i="7"/>
  <c r="A36" i="7"/>
  <c r="E35" i="7"/>
  <c r="A35" i="7"/>
  <c r="E34" i="7"/>
  <c r="A34" i="7"/>
  <c r="E33" i="7"/>
  <c r="A33" i="7"/>
  <c r="E32" i="7"/>
  <c r="A32" i="7"/>
  <c r="E31" i="7"/>
  <c r="E31" i="13"/>
  <c r="A31" i="13"/>
  <c r="E30" i="13"/>
  <c r="A30" i="13"/>
  <c r="E29" i="13"/>
  <c r="A29" i="13"/>
  <c r="E28" i="13"/>
  <c r="A28" i="13"/>
  <c r="E27" i="13"/>
  <c r="A27" i="13"/>
  <c r="E26" i="13"/>
  <c r="A26" i="13"/>
  <c r="E25" i="13"/>
  <c r="A25" i="13"/>
  <c r="E24" i="13"/>
  <c r="A24" i="13"/>
  <c r="E23" i="13"/>
  <c r="A23" i="13"/>
  <c r="E22" i="13"/>
  <c r="A22" i="13"/>
  <c r="E21" i="13"/>
  <c r="A21" i="13"/>
  <c r="E20" i="13"/>
  <c r="A20" i="13"/>
  <c r="E19" i="13"/>
  <c r="A19" i="13"/>
  <c r="E18" i="13"/>
  <c r="A18" i="13"/>
  <c r="E17" i="13"/>
  <c r="A17" i="13"/>
  <c r="E16" i="13"/>
  <c r="A16" i="13"/>
  <c r="E15" i="13"/>
  <c r="A15" i="13"/>
  <c r="E14" i="13"/>
  <c r="A14" i="13"/>
  <c r="E13" i="13"/>
  <c r="A13" i="13"/>
  <c r="E12" i="13"/>
  <c r="A12" i="13"/>
  <c r="E11" i="13"/>
  <c r="A11" i="13"/>
  <c r="E10" i="13"/>
  <c r="A10" i="13"/>
  <c r="E9" i="13"/>
  <c r="A9" i="13"/>
  <c r="E8" i="13"/>
  <c r="A8" i="13"/>
  <c r="E7" i="13"/>
  <c r="A7" i="13"/>
  <c r="E6" i="13"/>
  <c r="A6" i="13"/>
  <c r="E5" i="13"/>
  <c r="A5" i="13"/>
  <c r="E4" i="13"/>
  <c r="A4" i="13"/>
  <c r="E3" i="13"/>
  <c r="A3" i="13"/>
  <c r="E2" i="13"/>
  <c r="A2" i="13"/>
  <c r="A1" i="6"/>
  <c r="E13" i="11"/>
  <c r="E12" i="11"/>
  <c r="E11" i="11"/>
  <c r="E10" i="11"/>
  <c r="E7" i="11"/>
  <c r="E4" i="11"/>
  <c r="E2" i="11"/>
  <c r="E51" i="3"/>
  <c r="C51" i="3" s="1"/>
  <c r="J8" i="3" s="1"/>
  <c r="E25" i="12"/>
  <c r="D33" i="1"/>
  <c r="D35" i="1"/>
  <c r="D36" i="1"/>
  <c r="D10" i="1"/>
  <c r="D37" i="1" s="1"/>
  <c r="D11" i="1"/>
  <c r="D38" i="1" s="1"/>
  <c r="D12" i="1"/>
  <c r="D39" i="1" s="1"/>
  <c r="D40" i="1"/>
  <c r="D41" i="1"/>
  <c r="D18" i="1"/>
  <c r="D42" i="1" s="1"/>
  <c r="D22" i="1"/>
  <c r="D43" i="1" s="1"/>
  <c r="D24" i="1"/>
  <c r="D44" i="1" s="1"/>
  <c r="D29" i="1"/>
  <c r="D45" i="1" s="1"/>
  <c r="D30" i="1"/>
  <c r="D46" i="1" s="1"/>
  <c r="H48" i="3"/>
  <c r="J48" i="3"/>
  <c r="A32" i="12"/>
  <c r="E32" i="12"/>
  <c r="A33" i="12"/>
  <c r="E33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6" i="12"/>
  <c r="E27" i="12"/>
  <c r="E28" i="12"/>
  <c r="E29" i="12"/>
  <c r="E30" i="12"/>
  <c r="E31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F2" i="10"/>
  <c r="B1" i="8"/>
  <c r="C2" i="8" s="1"/>
  <c r="C3" i="8" s="1"/>
  <c r="C4" i="8" s="1"/>
  <c r="C5" i="8" s="1"/>
  <c r="C6" i="8" s="1"/>
  <c r="C7" i="8" s="1"/>
  <c r="B8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2" i="7"/>
  <c r="D13" i="1"/>
  <c r="D15" i="1"/>
  <c r="D16" i="1"/>
  <c r="D19" i="1"/>
  <c r="D20" i="1"/>
  <c r="D21" i="1"/>
  <c r="D23" i="1"/>
  <c r="D25" i="1"/>
  <c r="D26" i="1"/>
  <c r="D27" i="1"/>
  <c r="D28" i="1"/>
  <c r="D4" i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2" i="7"/>
  <c r="C30" i="3"/>
  <c r="F7" i="3" s="1"/>
  <c r="E47" i="3"/>
  <c r="C47" i="3" s="1"/>
  <c r="I9" i="3" s="1"/>
  <c r="C48" i="3"/>
  <c r="I46" i="3"/>
  <c r="I47" i="3" s="1"/>
  <c r="C50" i="3"/>
  <c r="J7" i="3" s="1"/>
  <c r="C20" i="3"/>
  <c r="D7" i="3" s="1"/>
  <c r="C21" i="3"/>
  <c r="D8" i="3" s="1"/>
  <c r="C22" i="3"/>
  <c r="D9" i="3" s="1"/>
  <c r="C23" i="3"/>
  <c r="D10" i="3" s="1"/>
  <c r="E7" i="3"/>
  <c r="E8" i="3"/>
  <c r="E9" i="3"/>
  <c r="E10" i="3"/>
  <c r="C35" i="3"/>
  <c r="G7" i="3" s="1"/>
  <c r="C36" i="3"/>
  <c r="G8" i="3" s="1"/>
  <c r="C37" i="3"/>
  <c r="G9" i="3" s="1"/>
  <c r="C40" i="3"/>
  <c r="H7" i="3" s="1"/>
  <c r="C41" i="3"/>
  <c r="H8" i="3" s="1"/>
  <c r="C42" i="3"/>
  <c r="H9" i="3" s="1"/>
  <c r="C15" i="3"/>
  <c r="C7" i="3" s="1"/>
  <c r="C16" i="3"/>
  <c r="C8" i="3" s="1"/>
  <c r="C4" i="3"/>
  <c r="D4" i="3"/>
  <c r="D5" i="3"/>
  <c r="D6" i="3"/>
  <c r="E4" i="3"/>
  <c r="E5" i="3"/>
  <c r="E6" i="3"/>
  <c r="F4" i="3"/>
  <c r="G4" i="3"/>
  <c r="G5" i="3"/>
  <c r="I4" i="3"/>
  <c r="I5" i="3"/>
  <c r="H4" i="3"/>
  <c r="H5" i="3"/>
  <c r="J3" i="3"/>
  <c r="I3" i="3"/>
  <c r="H3" i="3"/>
  <c r="G3" i="3"/>
  <c r="F3" i="3"/>
  <c r="E3" i="3"/>
  <c r="D3" i="3"/>
  <c r="C3" i="3"/>
  <c r="C31" i="3"/>
  <c r="F8" i="3" s="1"/>
  <c r="J4" i="3"/>
  <c r="E35" i="17" l="1"/>
  <c r="E34" i="17"/>
  <c r="E36" i="17"/>
  <c r="E34" i="14"/>
  <c r="F11" i="18"/>
  <c r="F7" i="18"/>
  <c r="E36" i="14"/>
  <c r="E22" i="11"/>
  <c r="C11" i="3"/>
  <c r="C2" i="3" s="1"/>
  <c r="E35" i="14"/>
  <c r="G11" i="3"/>
  <c r="G2" i="3" s="1"/>
  <c r="F11" i="3"/>
  <c r="F2" i="3" s="1"/>
  <c r="C8" i="8"/>
  <c r="C9" i="8" s="1"/>
  <c r="F12" i="18"/>
  <c r="T48" i="3"/>
  <c r="E45" i="3" s="1"/>
  <c r="J11" i="3"/>
  <c r="J2" i="3" s="1"/>
  <c r="K10" i="18"/>
  <c r="L11" i="18" s="1"/>
  <c r="K11" i="18"/>
  <c r="D11" i="3"/>
  <c r="D2" i="3" s="1"/>
  <c r="H11" i="3"/>
  <c r="H2" i="3" s="1"/>
  <c r="E11" i="3"/>
  <c r="E2" i="3" s="1"/>
  <c r="E36" i="12"/>
  <c r="E35" i="15"/>
  <c r="E34" i="15"/>
  <c r="E36" i="15"/>
  <c r="F13" i="18"/>
  <c r="Z34" i="12"/>
  <c r="AA34" i="12" s="1"/>
  <c r="C45" i="3"/>
  <c r="I7" i="3" s="1"/>
  <c r="E46" i="3"/>
  <c r="C46" i="3" s="1"/>
  <c r="I8" i="3" s="1"/>
  <c r="E35" i="12"/>
  <c r="E34" i="12"/>
  <c r="C14" i="11"/>
  <c r="D14" i="11" s="1"/>
  <c r="I11" i="3" l="1"/>
  <c r="I2" i="3" s="1"/>
</calcChain>
</file>

<file path=xl/sharedStrings.xml><?xml version="1.0" encoding="utf-8"?>
<sst xmlns="http://schemas.openxmlformats.org/spreadsheetml/2006/main" count="2332" uniqueCount="840">
  <si>
    <t>Goals</t>
  </si>
  <si>
    <t>A</t>
  </si>
  <si>
    <t>Name</t>
  </si>
  <si>
    <t>Paper 1</t>
  </si>
  <si>
    <t>Paper 2</t>
  </si>
  <si>
    <t>B</t>
  </si>
  <si>
    <t>Lamp</t>
  </si>
  <si>
    <t>Games</t>
  </si>
  <si>
    <t>Agri</t>
  </si>
  <si>
    <t>IOT-HOS</t>
  </si>
  <si>
    <t>C</t>
  </si>
  <si>
    <t>มูลนิธิ</t>
  </si>
  <si>
    <t>ห้องฟอกไต</t>
  </si>
  <si>
    <t>D</t>
  </si>
  <si>
    <t>Udemy: Java programing</t>
  </si>
  <si>
    <t>Book: declutter</t>
  </si>
  <si>
    <t>E</t>
  </si>
  <si>
    <t>Mutual fund: 0.25 M</t>
  </si>
  <si>
    <t>Condo rent</t>
  </si>
  <si>
    <t>F</t>
  </si>
  <si>
    <t>NJ Trip</t>
  </si>
  <si>
    <t>P’ Pook trip</t>
  </si>
  <si>
    <t>P’ Pom trip</t>
  </si>
  <si>
    <t>GH</t>
  </si>
  <si>
    <t>Triathlon-Splint</t>
  </si>
  <si>
    <t>BW: 71</t>
  </si>
  <si>
    <t>Meditation: 32</t>
  </si>
  <si>
    <t>I</t>
  </si>
  <si>
    <t>Jul</t>
  </si>
  <si>
    <t>Aug</t>
  </si>
  <si>
    <t>Sep</t>
  </si>
  <si>
    <t>Oct</t>
  </si>
  <si>
    <t>Nov</t>
  </si>
  <si>
    <t>Dec</t>
  </si>
  <si>
    <t>Reward</t>
  </si>
  <si>
    <t>Sony headphones</t>
  </si>
  <si>
    <t>Electric guitar</t>
  </si>
  <si>
    <t>Printer</t>
  </si>
  <si>
    <t>เครื่องมือช่าง</t>
  </si>
  <si>
    <t>Interstellar HD</t>
  </si>
  <si>
    <t>Academic</t>
  </si>
  <si>
    <t>Business</t>
  </si>
  <si>
    <t>Career</t>
  </si>
  <si>
    <t>Development</t>
  </si>
  <si>
    <t>Earn</t>
  </si>
  <si>
    <t>Family</t>
  </si>
  <si>
    <t>Good health</t>
  </si>
  <si>
    <t>iZ</t>
  </si>
  <si>
    <t>PLAN THIS YEAR</t>
  </si>
  <si>
    <t>FOCUS ONE THING</t>
  </si>
  <si>
    <t>BUSINESS</t>
  </si>
  <si>
    <t>Gold 5 Baht</t>
  </si>
  <si>
    <t>Paper list</t>
  </si>
  <si>
    <t>Status</t>
  </si>
  <si>
    <t>Net value</t>
  </si>
  <si>
    <t>G</t>
  </si>
  <si>
    <t>Current BW</t>
  </si>
  <si>
    <t>BW</t>
  </si>
  <si>
    <t>Current</t>
  </si>
  <si>
    <t>Start</t>
  </si>
  <si>
    <t>Gap</t>
  </si>
  <si>
    <t>Target</t>
  </si>
  <si>
    <t>Current Gap</t>
  </si>
  <si>
    <t>Quota</t>
  </si>
  <si>
    <t>i</t>
  </si>
  <si>
    <t>Quota-Buffet:24</t>
  </si>
  <si>
    <t>หมูกะทะ</t>
  </si>
  <si>
    <t>List of buffet</t>
  </si>
  <si>
    <t>PoP</t>
  </si>
  <si>
    <t>NJ</t>
  </si>
  <si>
    <t>Meditation</t>
  </si>
  <si>
    <t>OK</t>
  </si>
  <si>
    <t>หมูกะทะ - บุฟเฟต์</t>
  </si>
  <si>
    <t>Number</t>
  </si>
  <si>
    <t>Special</t>
  </si>
  <si>
    <t>HarvardX</t>
  </si>
  <si>
    <t>Job</t>
  </si>
  <si>
    <t>Condo rent/Sell</t>
  </si>
  <si>
    <t>ขยายพื้นที่ รพ.</t>
  </si>
  <si>
    <t>P’ Pook-together trip</t>
  </si>
  <si>
    <t>เอ็กซ์เรย์ ดิจิตอล</t>
  </si>
  <si>
    <t>Early wake up: 5.30 - 21 days</t>
  </si>
  <si>
    <t>Buffet less than 24 times</t>
  </si>
  <si>
    <t>Score</t>
  </si>
  <si>
    <t>Current month</t>
  </si>
  <si>
    <t>Train</t>
  </si>
  <si>
    <t>Run/Walk: 5</t>
  </si>
  <si>
    <t>Swim 750</t>
  </si>
  <si>
    <t>Bike 20 K</t>
  </si>
  <si>
    <t>Race</t>
  </si>
  <si>
    <t>Brick S-&gt;B</t>
  </si>
  <si>
    <t>Brick B-&gt;W/R</t>
  </si>
  <si>
    <t>Dec. 30, 2019</t>
  </si>
  <si>
    <t xml:space="preserve">July 6, </t>
  </si>
  <si>
    <t xml:space="preserve">July 13, </t>
  </si>
  <si>
    <t xml:space="preserve">July 20, </t>
  </si>
  <si>
    <t xml:space="preserve">July 27, </t>
  </si>
  <si>
    <t xml:space="preserve">Aug. 3, </t>
  </si>
  <si>
    <t xml:space="preserve">Aug. 10, </t>
  </si>
  <si>
    <t xml:space="preserve">Aug. 17, </t>
  </si>
  <si>
    <t xml:space="preserve">Aug. 24, </t>
  </si>
  <si>
    <t xml:space="preserve">Aug. 31, </t>
  </si>
  <si>
    <t xml:space="preserve">Sep. 7, </t>
  </si>
  <si>
    <t xml:space="preserve">Sep. 14, </t>
  </si>
  <si>
    <t xml:space="preserve">Sep. 21, </t>
  </si>
  <si>
    <t xml:space="preserve">Sep. 28, </t>
  </si>
  <si>
    <t xml:space="preserve">Oct. 5, </t>
  </si>
  <si>
    <t xml:space="preserve">Oct. 12, </t>
  </si>
  <si>
    <t xml:space="preserve">Oct. 19, </t>
  </si>
  <si>
    <t xml:space="preserve">Oct. 26, </t>
  </si>
  <si>
    <t xml:space="preserve">Nov. 2, </t>
  </si>
  <si>
    <t xml:space="preserve">Nov. 9, </t>
  </si>
  <si>
    <t xml:space="preserve">Nov. 16, </t>
  </si>
  <si>
    <t xml:space="preserve">Nov. 23, </t>
  </si>
  <si>
    <t xml:space="preserve">Nov. 30, </t>
  </si>
  <si>
    <t xml:space="preserve">Dec. 7, </t>
  </si>
  <si>
    <t xml:space="preserve">Dec. 14, </t>
  </si>
  <si>
    <t xml:space="preserve">Dec. 21, </t>
  </si>
  <si>
    <t xml:space="preserve">Dec. 28, </t>
  </si>
  <si>
    <t>เปิดคลินิก</t>
  </si>
  <si>
    <t>เหยียดขา, งอเข่า</t>
  </si>
  <si>
    <t>ยืดเหยียด</t>
  </si>
  <si>
    <t>Date</t>
  </si>
  <si>
    <t>ส่งจดหมาย</t>
  </si>
  <si>
    <t>ทำกำแพง</t>
  </si>
  <si>
    <t>ขึ้นป้าย</t>
  </si>
  <si>
    <t>เขียนแบบ</t>
  </si>
  <si>
    <t>BOD</t>
  </si>
  <si>
    <t>อ่าน Declutter</t>
  </si>
  <si>
    <t>Goodnotes5</t>
  </si>
  <si>
    <t>Udemy 10 %</t>
  </si>
  <si>
    <t>Book 1: พระมหาชนก</t>
  </si>
  <si>
    <t>BW 78</t>
  </si>
  <si>
    <t>Book 2: 90-10</t>
  </si>
  <si>
    <t>Paper 10%</t>
  </si>
  <si>
    <t>No</t>
  </si>
  <si>
    <t>Boolean</t>
  </si>
  <si>
    <t>Saint seiya set</t>
  </si>
  <si>
    <t>http://www.kendvd.net/category/16/%E0%B8%81%E0%B8%B2%E0%B8%A3%E0%B9%8C%E0%B8%95%E0%B8%B9%E0%B8%99%E0%B8%94%E0%B8%B1%E0%B8%87/%E0%B9%80%E0%B8%8B%E0%B8%99%E0%B8%95%E0%B9%8C%E0%B9%80%E0%B8%8B%E0%B8%A2%E0%B9%88%E0%B8%B2-%E0%B8%84%E0%B8%A3%E0%B8%9A%E0%B8%8A%E0%B8%B8%E0%B8%94-%E0%B8%A1%E0%B8%B5%E0%B8%AA%E0%B8%B4%E0%B8%99%E0%B8%84%E0%B9%89%E0%B8%B2-67-%E0%B9%81%E0%B8%9C%E0%B9%88%E0%B8%99</t>
  </si>
  <si>
    <t>Column1</t>
  </si>
  <si>
    <t>Column2</t>
  </si>
  <si>
    <t>รวมรวมรายชื่อแขกเสร็จ</t>
  </si>
  <si>
    <t>ได้เพลง 30 เพลง</t>
  </si>
  <si>
    <t>ติดต่อ วงดนตรี</t>
  </si>
  <si>
    <t>App tap typing</t>
  </si>
  <si>
    <t>Tenjo</t>
  </si>
  <si>
    <t>Oishi</t>
  </si>
  <si>
    <t>เพราะดี</t>
  </si>
  <si>
    <t>SSD</t>
  </si>
  <si>
    <t>ส่งเอกสาร มูลนิธิ</t>
  </si>
  <si>
    <t>Shibuya</t>
  </si>
  <si>
    <t>สระบุรี</t>
  </si>
  <si>
    <t>Kenta</t>
  </si>
  <si>
    <t>ซ่อมไฟล์ BOD</t>
  </si>
  <si>
    <t>พาจ้ำไปเที่ยว</t>
  </si>
  <si>
    <t>ซื้อรองเท้าแบต</t>
  </si>
  <si>
    <t>อัพโหลดไฟล์เข้า Google drive 1</t>
  </si>
  <si>
    <t>อัพโหลดไฟล์เข้า Google drive 2</t>
  </si>
  <si>
    <t>อัพโหลดไฟล์เข้า Google drive 3</t>
  </si>
  <si>
    <t>แก้ไข  version</t>
  </si>
  <si>
    <t>อัพโหลดข้อมูลเอ็กเซล 1</t>
  </si>
  <si>
    <t>อัพโหลดข้อมูลเอ็กเซล 2</t>
  </si>
  <si>
    <t>อัพโหลดข้อมูลเอ็กเซล 3</t>
  </si>
  <si>
    <t>ดาว์นโหลด CSV,plot</t>
  </si>
  <si>
    <t>ตัดเล็บ</t>
  </si>
  <si>
    <t>ติดตั้งเครื่อง EDC</t>
  </si>
  <si>
    <t>ทำกราฟให้จ้ำ</t>
  </si>
  <si>
    <t>แก้ไขรายงานหนองโดน</t>
  </si>
  <si>
    <t>เซ็นต์หนังสือ</t>
  </si>
  <si>
    <t>ตัดผม</t>
  </si>
  <si>
    <t>อ่านทางเดิน CFA</t>
  </si>
  <si>
    <t>นั่งสมาธิ</t>
  </si>
  <si>
    <t>ค้นหาทางเลือก MBA</t>
  </si>
  <si>
    <t>แก้ไขแบบ พระราม 9</t>
  </si>
  <si>
    <t>BOD โรค Injury</t>
  </si>
  <si>
    <t>Update BOD page</t>
  </si>
  <si>
    <t>ตีแบต</t>
  </si>
  <si>
    <t>Back hd</t>
  </si>
  <si>
    <t>ตักบาตร</t>
  </si>
  <si>
    <t>ขัดกระจกพระราม 9</t>
  </si>
  <si>
    <t>เปลี่ยนลูกบิด</t>
  </si>
  <si>
    <t>เปลี่ยนสายคลาสสิค</t>
  </si>
  <si>
    <t>สอบ สสจ</t>
  </si>
  <si>
    <t>โกนหนวด</t>
  </si>
  <si>
    <t>สมัคร cfa community</t>
  </si>
  <si>
    <t>สมัครเรียน cfa</t>
  </si>
  <si>
    <t>Activate Citi premiere</t>
  </si>
  <si>
    <t>เก็บห้องจ้ำ</t>
  </si>
  <si>
    <t>Nose hair trim</t>
  </si>
  <si>
    <t>upload BOD</t>
  </si>
  <si>
    <t>ขอข้อมูล เพิ่มเติม</t>
  </si>
  <si>
    <t>Today</t>
  </si>
  <si>
    <t>เรียน cfa</t>
  </si>
  <si>
    <t>ซ่อม YLL - injuries</t>
  </si>
  <si>
    <t>ซักถุงเท้า</t>
  </si>
  <si>
    <t>ซัก UW</t>
  </si>
  <si>
    <t>ซักผ้าสี</t>
  </si>
  <si>
    <t>ซักผ้าขาว</t>
  </si>
  <si>
    <t>ส่งแบบให้ Interior</t>
  </si>
  <si>
    <t>Success Num.</t>
  </si>
  <si>
    <t>Load program cfa</t>
  </si>
  <si>
    <t>ทำไฟล์ให้จ้ำ</t>
  </si>
  <si>
    <t>เอาปัมป์ออกมา</t>
  </si>
  <si>
    <t>พา Interior ไปดูห้อง</t>
  </si>
  <si>
    <t>สอนหนังสือ</t>
  </si>
  <si>
    <t>สมัคร CFA</t>
  </si>
  <si>
    <t>เรียน CFA</t>
  </si>
  <si>
    <t>New Target</t>
  </si>
  <si>
    <t>Paper Thai Med</t>
  </si>
  <si>
    <t>BP - Thermoscan</t>
  </si>
  <si>
    <t>CFA</t>
  </si>
  <si>
    <t>FOREX</t>
  </si>
  <si>
    <t>จ่ายบิลค่าน้ำ</t>
  </si>
  <si>
    <t>ทดสอบ AI-Model</t>
  </si>
  <si>
    <t>เปิดบัญชี Bank BBL</t>
  </si>
  <si>
    <t>เหยียดขา-งอขา</t>
  </si>
  <si>
    <t>Ex Leg</t>
  </si>
  <si>
    <t>ช่วย BOD</t>
  </si>
  <si>
    <t>Exleg2</t>
  </si>
  <si>
    <t>✓ Early riser x1</t>
  </si>
  <si>
    <t>✓ Inbox: แจ้งพี่อ้วนเรื่องรถมารับ</t>
  </si>
  <si>
    <t>✓ Inbox: ช่วยเหลือ BOD</t>
  </si>
  <si>
    <t>ExLeg4</t>
  </si>
  <si>
    <t>ส่งเอกสารปืน</t>
  </si>
  <si>
    <t>วิเคราะห์งาน Step trial</t>
  </si>
  <si>
    <t>ส่งไสล์ด Travel med</t>
  </si>
  <si>
    <t>ส่งสไลด์ DOH</t>
  </si>
  <si>
    <t>สรุปวันต่อวัน</t>
  </si>
  <si>
    <t>ออกตรวจ</t>
  </si>
  <si>
    <t>Exleg x 4</t>
  </si>
  <si>
    <t>ออกกำลังกาย</t>
  </si>
  <si>
    <t>เก็บบ้าน</t>
  </si>
  <si>
    <t>wake up time</t>
  </si>
  <si>
    <t>ลง Wake up time</t>
  </si>
  <si>
    <t>ชั่ง นน.</t>
  </si>
  <si>
    <t>ชาร์จ Kindle</t>
  </si>
  <si>
    <t>ทายาที่หู</t>
  </si>
  <si>
    <t>ชาร์จหูฟัง</t>
  </si>
  <si>
    <t>เก็บกระเป๋าดินสอ</t>
  </si>
  <si>
    <t>ลง wake up time</t>
  </si>
  <si>
    <t>แก้ไขไฟล์นครนายก</t>
  </si>
  <si>
    <t>LegEx: 4</t>
  </si>
  <si>
    <t>LegEx:2</t>
  </si>
  <si>
    <t>BCK HD</t>
  </si>
  <si>
    <t>ค้นหาไฟล์แผนไทย</t>
  </si>
  <si>
    <t>ส่งไฟล์ให้พี่โม</t>
  </si>
  <si>
    <t>BOD: Multiple Mortality</t>
  </si>
  <si>
    <t>BOD: injury</t>
  </si>
  <si>
    <t>Early wakeup x1</t>
  </si>
  <si>
    <t>BOD: DM</t>
  </si>
  <si>
    <t>ExLeg: 4</t>
  </si>
  <si>
    <t>ทำ DM: YLD</t>
  </si>
  <si>
    <t>ทำ DM YLL</t>
  </si>
  <si>
    <t>ทำ Uncertainity</t>
  </si>
  <si>
    <t>Upload</t>
  </si>
  <si>
    <t>DM: YLL</t>
  </si>
  <si>
    <t>DM: YLD</t>
  </si>
  <si>
    <t>Ex Leg6</t>
  </si>
  <si>
    <t>Steps complete</t>
  </si>
  <si>
    <t>ชาร์จนาฬิกา</t>
  </si>
  <si>
    <t>Early wakeup x2</t>
  </si>
  <si>
    <t>Present BOD</t>
  </si>
  <si>
    <t>ทำ Line OA</t>
  </si>
  <si>
    <t>โอนเงินให้ interior</t>
  </si>
  <si>
    <t>Exleg: 2</t>
  </si>
  <si>
    <t>ตามแอร์</t>
  </si>
  <si>
    <t>ตามที่ดินชลประทาน</t>
  </si>
  <si>
    <t>ส่งเอกสารเบิกเงิน FWD</t>
  </si>
  <si>
    <t>เซ็นต์สสจ.</t>
  </si>
  <si>
    <t>ExLeg: 6</t>
  </si>
  <si>
    <t>Line BOT</t>
  </si>
  <si>
    <t>ซักผ้า</t>
  </si>
  <si>
    <t>นอนปิดตา</t>
  </si>
  <si>
    <t>สรุปงานวันนี้</t>
  </si>
  <si>
    <t>อัพเดต FB</t>
  </si>
  <si>
    <t>เซ็นต์ รพ.</t>
  </si>
  <si>
    <t>อ่าน CFA</t>
  </si>
  <si>
    <t>Early wake up</t>
  </si>
  <si>
    <t>จ่ายประกัน</t>
  </si>
  <si>
    <t>ซื้อแอร์ รพ.</t>
  </si>
  <si>
    <t>ปิดบัตร SCBx2</t>
  </si>
  <si>
    <t>สมัคร Maruey Lib</t>
  </si>
  <si>
    <t>ส่งงานแผนไทย</t>
  </si>
  <si>
    <t>เปิดบัญชี อกพ.</t>
  </si>
  <si>
    <t>ExLeg x6</t>
  </si>
  <si>
    <t>Update fb</t>
  </si>
  <si>
    <t>ไฟล์ HA บ้านหมอ</t>
  </si>
  <si>
    <t>ส่งจดหมายกลับ Impact</t>
  </si>
  <si>
    <t>Exleg x 6</t>
  </si>
  <si>
    <t>ตอบเมลล์อ.จินดา</t>
  </si>
  <si>
    <t>แจ้งอ.พระนั่งเกล้า</t>
  </si>
  <si>
    <t>ยอดเงินทั้งหมด</t>
  </si>
  <si>
    <t>โอนเข้าสวัสดิการ เพื่อธารน้ำใจ</t>
  </si>
  <si>
    <t>จ่ายแพทย์ค่าฝึกสอน แพทย์ใช้ทุน รุ่นละ 1,500 บาท</t>
  </si>
  <si>
    <t>จ่ายค่าช่วยเหลือดูแลอาหาร นศ.(รุ่นละ 500)</t>
  </si>
  <si>
    <t>จ่ายค่าช่วยเหลือดูแลที่พัก นศ.(รุ่นละ 500)</t>
  </si>
  <si>
    <t>จ่ายแพทย์ค่าฝึกสอน อัตราแพทย์เฉพาะทาง Fam-med รุ่นละ 3,000 บาท</t>
  </si>
  <si>
    <t>จ่ายค่าพี่เลี้ยงดูแล นศ.(รุ่นละ 1000)</t>
  </si>
  <si>
    <t>เก็บไว้ในองค์กรแพทย์</t>
  </si>
  <si>
    <t>โอนเข้ากองทุนส่งเสริมงานวิจัย โรงพยาบาล</t>
  </si>
  <si>
    <t>เงินเหลือ</t>
  </si>
  <si>
    <t>สอน นส</t>
  </si>
  <si>
    <t>ปรับ format แผนไทย</t>
  </si>
  <si>
    <t>คำนวณเงิน อกพ</t>
  </si>
  <si>
    <t>Finalize แบบไต</t>
  </si>
  <si>
    <t>ส่งแบบออก boq</t>
  </si>
  <si>
    <t>Early wake up: 6.30 - 21 days</t>
  </si>
  <si>
    <t>Number of Days</t>
  </si>
  <si>
    <t>Phase 1</t>
  </si>
  <si>
    <t>Start Date</t>
  </si>
  <si>
    <t>End Date</t>
  </si>
  <si>
    <t>Phase 2</t>
  </si>
  <si>
    <t>Phase</t>
  </si>
  <si>
    <t>Topic</t>
  </si>
  <si>
    <t>CFA Curriculum Reading</t>
  </si>
  <si>
    <t>Adapt Topic Name</t>
  </si>
  <si>
    <t>Weight</t>
  </si>
  <si>
    <t>Target Completion Date</t>
  </si>
  <si>
    <t>Quantitative Methods</t>
  </si>
  <si>
    <t>The Time Value of Money</t>
  </si>
  <si>
    <t>Statistical Concepts and Market Returns</t>
  </si>
  <si>
    <t>Probability Concepts</t>
  </si>
  <si>
    <t>Common Probability Distributions</t>
  </si>
  <si>
    <t>Sampling and Estimation</t>
  </si>
  <si>
    <t>Hypothesis Testing</t>
  </si>
  <si>
    <t>Economics</t>
  </si>
  <si>
    <t>Topics in Demand and Supply Analysis</t>
  </si>
  <si>
    <t>The Firm and Market Structures</t>
  </si>
  <si>
    <t>Aggregate Output, Prices, and Economic Growth</t>
  </si>
  <si>
    <t>Understanding Business Cycles</t>
  </si>
  <si>
    <t>Monetary and Fiscal Policy</t>
  </si>
  <si>
    <t>International Trade and Capital Flows</t>
  </si>
  <si>
    <t>Currency Exchange Rates</t>
  </si>
  <si>
    <t>Financial Reporting and Analysis</t>
  </si>
  <si>
    <t>Financial Statement Analysis: An Introduction</t>
  </si>
  <si>
    <t>Financial Reporting Standards</t>
  </si>
  <si>
    <t>Understanding Income Statements</t>
  </si>
  <si>
    <t>Understanding Balance Sheets</t>
  </si>
  <si>
    <t>Understanding Cash Flow Statements</t>
  </si>
  <si>
    <t>Financial Analysis Techniques</t>
  </si>
  <si>
    <t>Inventories</t>
  </si>
  <si>
    <t>Long-Lived Assets</t>
  </si>
  <si>
    <t>Income Taxes</t>
  </si>
  <si>
    <t>Non-Current (Long-Term) Liabilities</t>
  </si>
  <si>
    <t>Financial Reporting Quality</t>
  </si>
  <si>
    <t>Financial Statement Analysis: Applications</t>
  </si>
  <si>
    <t>Corporate Finance</t>
  </si>
  <si>
    <t>Corporate Governance and ESG: An Introduction</t>
  </si>
  <si>
    <t>Capital Budgeting</t>
  </si>
  <si>
    <t>Cost of Capital</t>
  </si>
  <si>
    <t>Measures of Leverage</t>
  </si>
  <si>
    <t>Working Capital Management</t>
  </si>
  <si>
    <t>Equity</t>
  </si>
  <si>
    <t>Market Organization and Structure</t>
  </si>
  <si>
    <t>Security Market Indices</t>
  </si>
  <si>
    <t>Market Efficiency</t>
  </si>
  <si>
    <t>Overview of Equity Securities</t>
  </si>
  <si>
    <t>Introduction to Industry and Company Analysis</t>
  </si>
  <si>
    <t>Equity Valuation: Concepts and Basic Tools</t>
  </si>
  <si>
    <t>Fixed Income</t>
  </si>
  <si>
    <t>Fixed-Income Securities: Defining Elements</t>
  </si>
  <si>
    <t>Fixed-Income Markets: Issuance, Trading, and Funding</t>
  </si>
  <si>
    <t>Introduction to Fixed-Income Valuation</t>
  </si>
  <si>
    <t>Introduction to Asset-Backed Securities</t>
  </si>
  <si>
    <t>Understanding Fixed-Income Risk and Return</t>
  </si>
  <si>
    <t>Fundamentals of Credit Analysis</t>
  </si>
  <si>
    <t>Derivatives</t>
  </si>
  <si>
    <t>Derivative Markets and Instruments</t>
  </si>
  <si>
    <t>Basics of Derivative Pricing and Valuation</t>
  </si>
  <si>
    <t>Alternative Investments</t>
  </si>
  <si>
    <t>Introduction to Alternative Investments</t>
  </si>
  <si>
    <t>Portfolio Management</t>
  </si>
  <si>
    <t>Portfolio Management: An Overview</t>
  </si>
  <si>
    <t>Portfolio Risk and Return: Part I</t>
  </si>
  <si>
    <t>Portfolio Risk and Return: Part II</t>
  </si>
  <si>
    <t>Basics of Portfolio Planning and Construction</t>
  </si>
  <si>
    <t>Risk Management: An Introduction</t>
  </si>
  <si>
    <t>Technical Analysis</t>
  </si>
  <si>
    <t>Fintech in Investment Management</t>
  </si>
  <si>
    <t>Ethical and Professional Standards</t>
  </si>
  <si>
    <t>Ethics and Trust in the Investment Profession</t>
  </si>
  <si>
    <t>Code of Ethics and Standards of Professional Conduct</t>
  </si>
  <si>
    <t>Guidance for Standards I-VII</t>
  </si>
  <si>
    <t>Introduction to the Global Investment Performance Standards</t>
  </si>
  <si>
    <t>The GIPS Standards</t>
  </si>
  <si>
    <t>Practice &amp; Review</t>
  </si>
  <si>
    <t>Practice &amp; review using Adapt</t>
  </si>
  <si>
    <t>Practice &amp; review CFA mock exam</t>
  </si>
  <si>
    <t>Continue to practice &amp; review using Adapt</t>
  </si>
  <si>
    <t>Review all concepts (formula sheet, CFA Institute summary)</t>
  </si>
  <si>
    <t>Progession</t>
  </si>
  <si>
    <t>Overall</t>
  </si>
  <si>
    <t>Bck HD</t>
  </si>
  <si>
    <t>ส่งเมลล์ aberdeen</t>
  </si>
  <si>
    <t>ขอเอกสารการเงิน</t>
  </si>
  <si>
    <t>ตอบเมลล์ ดอนพุด</t>
  </si>
  <si>
    <t>รายได้</t>
  </si>
  <si>
    <t>รพ.</t>
  </si>
  <si>
    <t>สสจ.</t>
  </si>
  <si>
    <t>ม.ปทุม</t>
  </si>
  <si>
    <t>IHPP</t>
  </si>
  <si>
    <t>กองทุน</t>
  </si>
  <si>
    <t>ประกัน</t>
  </si>
  <si>
    <t>FWD</t>
  </si>
  <si>
    <t>เมืองไทยประกัน</t>
  </si>
  <si>
    <t>ดอกเบี้ย</t>
  </si>
  <si>
    <t>KEURMF</t>
  </si>
  <si>
    <t>TMBCORMF</t>
  </si>
  <si>
    <t>SCBLT2</t>
  </si>
  <si>
    <t>LTF</t>
  </si>
  <si>
    <t>KFLTF50</t>
  </si>
  <si>
    <t>PHATRA LTFD</t>
  </si>
  <si>
    <t>RMF</t>
  </si>
  <si>
    <t>ตอบ EE Vanco</t>
  </si>
  <si>
    <t>ทำระบบนัด</t>
  </si>
  <si>
    <t>รวมรวมยอดการเงิน</t>
  </si>
  <si>
    <t>ส่งงานดอนพุด</t>
  </si>
  <si>
    <t>ส่งงานบ้านหมอ</t>
  </si>
  <si>
    <t>ส่งแผนไทย</t>
  </si>
  <si>
    <t>ขอเอกสาร สรรพากร</t>
  </si>
  <si>
    <t>คุยเรื่องน้ำ</t>
  </si>
  <si>
    <t>ทำบัญชี อกพ</t>
  </si>
  <si>
    <t>ส่งเอกสารให้พระนั่งเกล้า</t>
  </si>
  <si>
    <t>Exleg x 6[82]</t>
  </si>
  <si>
    <t>Exlegx2</t>
  </si>
  <si>
    <t>หาที่พัก</t>
  </si>
  <si>
    <t>เซ็นต์</t>
  </si>
  <si>
    <t>สรุปปี</t>
  </si>
  <si>
    <t>ส่งเอกสารดอนพุด</t>
  </si>
  <si>
    <t>ส่งผ้าซัก</t>
  </si>
  <si>
    <t>Exlegx4</t>
  </si>
  <si>
    <t>ส่งเอกสารมูลนิธิ</t>
  </si>
  <si>
    <t>ส่ง BOQ</t>
  </si>
  <si>
    <t>ขายสินค้าบน shoppee</t>
  </si>
  <si>
    <t>อ่าน cfa</t>
  </si>
  <si>
    <t>เวียนเทียน</t>
  </si>
  <si>
    <t>ดูโปรแกรมนัด</t>
  </si>
  <si>
    <t>Exleg x 5</t>
  </si>
  <si>
    <t>ทำบุญ</t>
  </si>
  <si>
    <t>ทำระบบ Q</t>
  </si>
  <si>
    <t>จ่ายค่าน้ำ</t>
  </si>
  <si>
    <t>จ่ายค่าบัตรเครดิต</t>
  </si>
  <si>
    <t>Exleg x 8</t>
  </si>
  <si>
    <t>ชาร์จ IPAD</t>
  </si>
  <si>
    <t>Jan-June</t>
  </si>
  <si>
    <t>ส่งงาน นบส</t>
  </si>
  <si>
    <t>ตามแบบ Oat</t>
  </si>
  <si>
    <t>แก้งานอ. พพบ.</t>
  </si>
  <si>
    <t>ขอเอกสารเรื่องการจ่าย สปสช.</t>
  </si>
  <si>
    <t>Project</t>
  </si>
  <si>
    <t>No.</t>
  </si>
  <si>
    <t>ดูเรื่อง ระบบนัด</t>
  </si>
  <si>
    <t>ตามแบบโอ๊ต</t>
  </si>
  <si>
    <t>ตามชลประทาน</t>
  </si>
  <si>
    <t>ทำโครงร่างวิจัย</t>
  </si>
  <si>
    <t>ตามห้องฟัน</t>
  </si>
  <si>
    <t>ตามระบบการเบิกเงิน</t>
  </si>
  <si>
    <t>ตามเอกสารมูลนิธิ</t>
  </si>
  <si>
    <t>จำหน่ายอุปกรณ์สาย HDMI แยก</t>
  </si>
  <si>
    <t>ทำเรื่อง LIFF</t>
  </si>
  <si>
    <t>หา Partner</t>
  </si>
  <si>
    <t>ทำโครงร่างการวิจัย</t>
  </si>
  <si>
    <t>เขียนงาน FOREX</t>
  </si>
  <si>
    <t>เรื่อง เอกสารแม่</t>
  </si>
  <si>
    <t>ค้นเอกสารทั้งหมด</t>
  </si>
  <si>
    <t>เรื่อง ภาษี</t>
  </si>
  <si>
    <t>ติดต่อพี่ปุ๊ก</t>
  </si>
  <si>
    <t>ส่งเอกสารทางปณ.</t>
  </si>
  <si>
    <t>เรื่อง Hygine</t>
  </si>
  <si>
    <t>ขึ้นระบบการนัด</t>
  </si>
  <si>
    <t>ทำ Dreamweaver</t>
  </si>
  <si>
    <t>ทำ iot HOS</t>
  </si>
  <si>
    <t>ทำ Agri Hosp</t>
  </si>
  <si>
    <t>ทำหน้าร้านขายของ</t>
  </si>
  <si>
    <t>ปรับปรุงราคา ทำโฆษณา</t>
  </si>
  <si>
    <t>ประกาศหาผู้รับจ้าง</t>
  </si>
  <si>
    <t>S750m</t>
  </si>
  <si>
    <t>S1K-Brick</t>
  </si>
  <si>
    <t>ทำระบบ Que</t>
  </si>
  <si>
    <t>เอาเซ็ทเย็บมา</t>
  </si>
  <si>
    <t>R3</t>
  </si>
  <si>
    <t>R2</t>
  </si>
  <si>
    <t>สอนนศ</t>
  </si>
  <si>
    <t>สอนล่วงหน้า</t>
  </si>
  <si>
    <t>อ่าน liff</t>
  </si>
  <si>
    <t>ทำคิว</t>
  </si>
  <si>
    <t xml:space="preserve"> แก้งานจ้ำ</t>
  </si>
  <si>
    <t>ดู proposal</t>
  </si>
  <si>
    <t>อ่านรายละเอียดโครงงาน</t>
  </si>
  <si>
    <t>เซํนต์ สสจ.</t>
  </si>
  <si>
    <t>เซ็นต์รพ.</t>
  </si>
  <si>
    <t>โทรหาอ.ฤชา</t>
  </si>
  <si>
    <t>โทรหา ป.3</t>
  </si>
  <si>
    <t>แจ้งเรื่องส.</t>
  </si>
  <si>
    <t>เอาเอกสารให้ ม.ปทุม</t>
  </si>
  <si>
    <t>ขอผศ</t>
  </si>
  <si>
    <t>Brick Training</t>
  </si>
  <si>
    <t>ส่งงาน step</t>
  </si>
  <si>
    <t>ส่งรายชื่อ พี่อ้อม</t>
  </si>
  <si>
    <t>Exleg x 2</t>
  </si>
  <si>
    <t>เซ็นต์หนังสือ รพ.</t>
  </si>
  <si>
    <t>เซ็นต์หนังสือ สสจ.</t>
  </si>
  <si>
    <t>ตั้งค่า SERVER</t>
  </si>
  <si>
    <t>ทำระบบ Q จนเสร็จ</t>
  </si>
  <si>
    <t>อ่านหนังสือ</t>
  </si>
  <si>
    <t>ส่ง Paper แผนไทย</t>
  </si>
  <si>
    <t>เซ็นต์หนังสือ  สสจ.</t>
  </si>
  <si>
    <t>ส่งสไลด์</t>
  </si>
  <si>
    <t>ตามป.3</t>
  </si>
  <si>
    <t>ส่งบิลการเงิน</t>
  </si>
  <si>
    <t>พาน้องไปสอน</t>
  </si>
  <si>
    <t>วิ่ง</t>
  </si>
  <si>
    <t>ว่าย</t>
  </si>
  <si>
    <t>ชาร์จ iPad</t>
  </si>
  <si>
    <t>จ่ายภาษี</t>
  </si>
  <si>
    <t>เก็บหน้าห้องนอน</t>
  </si>
  <si>
    <t>เก็บห้องนอน</t>
  </si>
  <si>
    <t>เก็บห้องนั่งเล่น</t>
  </si>
  <si>
    <t>ปั่น 40 KM</t>
  </si>
  <si>
    <t>วิ่ง 6 Km.</t>
  </si>
  <si>
    <t>ทำสไลด์</t>
  </si>
  <si>
    <t>ปั่น</t>
  </si>
  <si>
    <t>ตามแบบคอนโด</t>
  </si>
  <si>
    <t>แช่ผ้า</t>
  </si>
  <si>
    <t>เก็บข้างเตียง</t>
  </si>
  <si>
    <t>Update iPad</t>
  </si>
  <si>
    <t>Update iPhone</t>
  </si>
  <si>
    <t>ซื้อแบต CR2032</t>
  </si>
  <si>
    <t>ทำสไลด์ Unit cost</t>
  </si>
  <si>
    <t>ทำบทที่ 3</t>
  </si>
  <si>
    <t>จ่ายคนทำบัญชี</t>
  </si>
  <si>
    <t>จ่ายเงินค่าว่ายน้ำ</t>
  </si>
  <si>
    <t>ตามเครื่องชุมสาย</t>
  </si>
  <si>
    <t>คิดระบบเงินใหม่</t>
  </si>
  <si>
    <t>วิ่ง5 Km.</t>
  </si>
  <si>
    <t>วิ่ง 2 Km.</t>
  </si>
  <si>
    <t>พับผ้าเก่า</t>
  </si>
  <si>
    <t>เตรียมเครื่องแบบพรุ่งนี้</t>
  </si>
  <si>
    <t>ไปรับ 2 Be No.1</t>
  </si>
  <si>
    <t>ชาร์จ การ์มิน</t>
  </si>
  <si>
    <t>ส่งรีด</t>
  </si>
  <si>
    <t>ตักบาคร</t>
  </si>
  <si>
    <t>ส่งงานประเมิน</t>
  </si>
  <si>
    <t>แก้ไขบทที่ 3</t>
  </si>
  <si>
    <t>พตส</t>
  </si>
  <si>
    <t>ฉ.11</t>
  </si>
  <si>
    <t>สป.สธ.</t>
  </si>
  <si>
    <t>หักภาษี</t>
  </si>
  <si>
    <t>กบข.</t>
  </si>
  <si>
    <t>TQM-40(5)</t>
  </si>
  <si>
    <t>TQM</t>
  </si>
  <si>
    <t>สสส.-40(2)</t>
  </si>
  <si>
    <t>สสส</t>
  </si>
  <si>
    <t>จ้างทำของ40(7)</t>
  </si>
  <si>
    <t>ส่งเอกสารทรู</t>
  </si>
  <si>
    <t>ตามผศ.</t>
  </si>
  <si>
    <t>ดูเอกสารการเงิน</t>
  </si>
  <si>
    <t>ซื้อบ้าน</t>
  </si>
  <si>
    <t>ดูทุน กพ.</t>
  </si>
  <si>
    <t>ตามมูลนิธิ</t>
  </si>
  <si>
    <t>ส่งเอกสารให้พ่อ</t>
  </si>
  <si>
    <t>วางแผนงาน</t>
  </si>
  <si>
    <t>งาน Step trial</t>
  </si>
  <si>
    <t>งาน Unit cost ของ สระบุรี</t>
  </si>
  <si>
    <t>เอาเอกสาร ป.3</t>
  </si>
  <si>
    <t>ลงทะเบียน QMUL</t>
  </si>
  <si>
    <t>Back up HD</t>
  </si>
  <si>
    <t>เก็บข้อมูล Unit cost</t>
  </si>
  <si>
    <t>ชั่งน้ำหนัก</t>
  </si>
  <si>
    <t>สอน Unit cost</t>
  </si>
  <si>
    <t>Average</t>
  </si>
  <si>
    <t>Min</t>
  </si>
  <si>
    <t>Max</t>
  </si>
  <si>
    <t>ทำ Step trial</t>
  </si>
  <si>
    <t>ทำ R- StepTrial</t>
  </si>
  <si>
    <t>โอนเงิน</t>
  </si>
  <si>
    <t>จ่ายค่าโทรศัพท์</t>
  </si>
  <si>
    <t>Top-up เงิน</t>
  </si>
  <si>
    <t>ส่งบทวิเคราะห์</t>
  </si>
  <si>
    <t>แลกไข่</t>
  </si>
  <si>
    <t>Exleg x 2[219]</t>
  </si>
  <si>
    <t>จ่ายบัตร scb</t>
  </si>
  <si>
    <t>cimb</t>
  </si>
  <si>
    <t>เงินปันผล-40(8) - CIMB</t>
  </si>
  <si>
    <t>เขียน Forex</t>
  </si>
  <si>
    <t>ร้านที่ Villa Ari</t>
  </si>
  <si>
    <t>เคลียร์ Unit cost</t>
  </si>
  <si>
    <t>สอน Health Econ</t>
  </si>
  <si>
    <t>กำหนดตารางสอน</t>
  </si>
  <si>
    <t>ทำระบบ BOD</t>
  </si>
  <si>
    <t>ทำชีทสอน</t>
  </si>
  <si>
    <t>นบส.</t>
  </si>
  <si>
    <t>ส่งงานบทที่ 3</t>
  </si>
  <si>
    <t>เลือกโลโก้</t>
  </si>
  <si>
    <t>รวมไฟล์</t>
  </si>
  <si>
    <t>ส่งตารางสอน</t>
  </si>
  <si>
    <t>จ่ายบัตร Citi</t>
  </si>
  <si>
    <t>ทำ step trial</t>
  </si>
  <si>
    <t>โทรหาจุฬา</t>
  </si>
  <si>
    <t>วางแผนการเรียน</t>
  </si>
  <si>
    <t>ส่งงานคอนโด</t>
  </si>
  <si>
    <t>ตามงาน เครื่องแยกสาย</t>
  </si>
  <si>
    <t>ส่งใบเบิก สวรส.</t>
  </si>
  <si>
    <t>แก้ไขระบบนัด</t>
  </si>
  <si>
    <t>ส่งบทที่ 1-6</t>
  </si>
  <si>
    <t>เลื่อนนัดพ่อ</t>
  </si>
  <si>
    <t>โทรหาพ่อ</t>
  </si>
  <si>
    <t>ส่งเงินเดือนดอนพุด</t>
  </si>
  <si>
    <t>สแกนพาสปอร์ต</t>
  </si>
  <si>
    <t>ส่งสำเนาบัตร ปชช</t>
  </si>
  <si>
    <t>ซื้อสายกีตาร์</t>
  </si>
  <si>
    <t>เซ็นต์สสจ</t>
  </si>
  <si>
    <t>เซ็นต์ รพ</t>
  </si>
  <si>
    <t>วางแผนการอ่านใหม่</t>
  </si>
  <si>
    <t>เคลียร์คุณนพ</t>
  </si>
  <si>
    <t>คลียร์ปัณนวิช</t>
  </si>
  <si>
    <t>ออก SMC</t>
  </si>
  <si>
    <t>เคลียร์กรรมการ สปสช</t>
  </si>
  <si>
    <t>โอนเงินเก็บเข้า TMB</t>
  </si>
  <si>
    <t>แก้สไลด์ Unit cost</t>
  </si>
  <si>
    <t>ถามบค.</t>
  </si>
  <si>
    <t>ส่งไฟล์ Dental ให้ NJ</t>
  </si>
  <si>
    <t>ทำ Step Trial in R</t>
  </si>
  <si>
    <t>ส่งไฟล์ อวช. ให้</t>
  </si>
  <si>
    <t>ตรวจ SMC</t>
  </si>
  <si>
    <t>เซ็นต์รพ</t>
  </si>
  <si>
    <t>Exleg x 7</t>
  </si>
  <si>
    <t>ทำ UW</t>
  </si>
  <si>
    <t>ทำ Paired T-test</t>
  </si>
  <si>
    <t>ทำ Cost</t>
  </si>
  <si>
    <t>ทำรายงาน Step trial</t>
  </si>
  <si>
    <t>ออกตรวจ SMC</t>
  </si>
  <si>
    <t>ทำ BOD</t>
  </si>
  <si>
    <t>หาตราปัมป์</t>
  </si>
  <si>
    <t>หา Pad stamp</t>
  </si>
  <si>
    <t>ส่งสไลด์ PP,PPC</t>
  </si>
  <si>
    <t>ทำ Saraburi unit cost</t>
  </si>
  <si>
    <t>ส่ง slide smart hosp.</t>
  </si>
  <si>
    <t>oyj</t>
  </si>
  <si>
    <t>พา NJ ไปซื้อกล้อง</t>
  </si>
  <si>
    <t>พาจ้ำไปทาน ร้านกาแฟ</t>
  </si>
  <si>
    <t>ส่งบัญชี</t>
  </si>
  <si>
    <t>ทำ full report ให้เสร็จ</t>
  </si>
  <si>
    <t>ทำ Slide อัพเดต</t>
  </si>
  <si>
    <t>ทำ BOD - Agrregation</t>
  </si>
  <si>
    <t>สอบถามค่าประกัน</t>
  </si>
  <si>
    <t>ซื้อแว่นว่ายน้ำใหม่</t>
  </si>
  <si>
    <t>ส่ง Slide BOD</t>
  </si>
  <si>
    <t>ไปซื้อ Garmin กับจ้ำ</t>
  </si>
  <si>
    <t>Rank</t>
  </si>
  <si>
    <t>UNIT COST SARABURI</t>
  </si>
  <si>
    <t>UNIT COST CHOLBURI</t>
  </si>
  <si>
    <t>จองรถ</t>
  </si>
  <si>
    <t>เคลียร์ของ TQM</t>
  </si>
  <si>
    <t>จ่ายภาษีที่ดินจตุจักร</t>
  </si>
  <si>
    <t>จ่ายภาษีที่ดินพระราม 9</t>
  </si>
  <si>
    <t>เซ็นต์ บม</t>
  </si>
  <si>
    <t>เซ็นต์หนองแค</t>
  </si>
  <si>
    <t>แก้สไลด์นบส</t>
  </si>
  <si>
    <t>ส่งหน้าบุ๊คแบ้งค์</t>
  </si>
  <si>
    <t>ไปสอนมธ.</t>
  </si>
  <si>
    <t>วางแผนการทำงานล่วงหน้า</t>
  </si>
  <si>
    <t>จ่ายค่าไฟฟ้า</t>
  </si>
  <si>
    <t>ติดตั้ง Garmin</t>
  </si>
  <si>
    <t>ทำ unit cost สระบุรี</t>
  </si>
  <si>
    <t>ทำ unit cost ชลบุรี</t>
  </si>
  <si>
    <t>เอาตราปัมป์ไป TMB</t>
  </si>
  <si>
    <t>ดูเรื่องเรียนที่ Harvard</t>
  </si>
  <si>
    <t>เซ็นต์ สสจ.</t>
  </si>
  <si>
    <t>เซ็นต์ สสจ</t>
  </si>
  <si>
    <t>ชาร์จ ipad</t>
  </si>
  <si>
    <t>คิดเงินเดือน</t>
  </si>
  <si>
    <t>R-steptrial</t>
  </si>
  <si>
    <t>ส่งใบเบิก</t>
  </si>
  <si>
    <t>Exleg x 1</t>
  </si>
  <si>
    <t>รับตรวจเยี่ยม</t>
  </si>
  <si>
    <t>สั่งสายชาร์จ</t>
  </si>
  <si>
    <t>ไปเอาตุ๊กตาไป</t>
  </si>
  <si>
    <t>จัดกระเป๋าเดินทาง</t>
  </si>
  <si>
    <t>ส่งรายชื่อผู้เกษียณ</t>
  </si>
  <si>
    <t>เลื่อนรถ</t>
  </si>
  <si>
    <t>ส่ง TQM</t>
  </si>
  <si>
    <t>คำนวณ ต้นทุน ชลบุรี</t>
  </si>
  <si>
    <t>เซ็นต์ รพ หนองแค</t>
  </si>
  <si>
    <t>ส่งงานต้นทุนสระบุรี</t>
  </si>
  <si>
    <t>ส่งงานต้นทุนชลบุรี</t>
  </si>
  <si>
    <t>ซื้อสมุดจดงาน</t>
  </si>
  <si>
    <t>โทรถามเรื่องภาษีที่ดินดินแดง</t>
  </si>
  <si>
    <t>โทรภาษีที่ดินจตุจักร</t>
  </si>
  <si>
    <t>เคลียร์แบบไต</t>
  </si>
  <si>
    <t>เคลียร์ยืม้งิน</t>
  </si>
  <si>
    <t>เคลียร์ระบบการนัด</t>
  </si>
  <si>
    <t>เคลียร์โบร์ชัวร์</t>
  </si>
  <si>
    <t>ม.ปทุม(40(1))</t>
  </si>
  <si>
    <t>ส่งเล่มรายงาน</t>
  </si>
  <si>
    <t>คำนวณภาษี</t>
  </si>
  <si>
    <t>จ่ายภาษีที่ดิน</t>
  </si>
  <si>
    <t>จ่ายภาษีออนไลน์</t>
  </si>
  <si>
    <t>ประชุม ปจด</t>
  </si>
  <si>
    <t>โทรหา TQM</t>
  </si>
  <si>
    <t>Bck hd</t>
  </si>
  <si>
    <t>Charge นาฬิกา</t>
  </si>
  <si>
    <t>Exleg x 4[366]</t>
  </si>
  <si>
    <t>Strech times</t>
  </si>
  <si>
    <t>จ่ายบัตรเครดิต</t>
  </si>
  <si>
    <t>จ่ายค่าโทร</t>
  </si>
  <si>
    <t>Exleg x 3</t>
  </si>
  <si>
    <t>เซ็นต์บ้านหมอ</t>
  </si>
  <si>
    <t>ส่ง Step trial</t>
  </si>
  <si>
    <t>จองตั๋ว</t>
  </si>
  <si>
    <t>ออก smc</t>
  </si>
  <si>
    <t>Charge ipad</t>
  </si>
  <si>
    <t>รายงาน</t>
  </si>
  <si>
    <t>Abstract</t>
  </si>
  <si>
    <t>Full paper</t>
  </si>
  <si>
    <t>Step trial</t>
  </si>
  <si>
    <t>ทำห้องฝังเข็ม</t>
  </si>
  <si>
    <t>ทำห้องแผนไทย</t>
  </si>
  <si>
    <t>ทำระบบนัด ออนไลน์</t>
  </si>
  <si>
    <t>ทำแบบรพ. หนองแค</t>
  </si>
  <si>
    <t>ทำห้องไต</t>
  </si>
  <si>
    <t>P' Pom</t>
  </si>
  <si>
    <t>ทอง</t>
  </si>
  <si>
    <t>จำนวน</t>
  </si>
  <si>
    <t>ราคา ต่ หน่วย</t>
  </si>
  <si>
    <t>เม็ดเงิน</t>
  </si>
  <si>
    <t>GOLD</t>
  </si>
  <si>
    <t>Exec. Date</t>
  </si>
  <si>
    <t>dividend</t>
  </si>
  <si>
    <t>TransferDiv</t>
  </si>
  <si>
    <t>Self</t>
  </si>
  <si>
    <t>SSF</t>
  </si>
  <si>
    <t>ประกันชีวิต</t>
  </si>
  <si>
    <t>Predicted รายได้</t>
  </si>
  <si>
    <t>Renew LTF</t>
  </si>
  <si>
    <t>ทำ Step trial - Cost</t>
  </si>
  <si>
    <t>ทำ Step trial - UW</t>
  </si>
  <si>
    <t>พา NJ เที่ยว</t>
  </si>
  <si>
    <t>ไปดู Mulan</t>
  </si>
  <si>
    <t xml:space="preserve">ทำ Step trial </t>
  </si>
  <si>
    <t>ประชุม PP</t>
  </si>
  <si>
    <t>ลง mou</t>
  </si>
  <si>
    <t>เอาที่แขวนทีวีให้</t>
  </si>
  <si>
    <t>ย้ายของ</t>
  </si>
  <si>
    <t>ไปเอาเตารีด</t>
  </si>
  <si>
    <t>ซื้อ hd</t>
  </si>
  <si>
    <t>วางแผนงานย้ายตึก</t>
  </si>
  <si>
    <t>พับผ้า</t>
  </si>
  <si>
    <t>ตรวจห้อง</t>
  </si>
  <si>
    <t>ทานอาหารเมื่อวาน</t>
  </si>
  <si>
    <t>ส่งงาน abs. step trial</t>
  </si>
  <si>
    <t>ดูตารางสอนทั้งหมด</t>
  </si>
  <si>
    <t>เซนต์หนองแค</t>
  </si>
  <si>
    <t>ไปตรวจเสาไห้</t>
  </si>
  <si>
    <t>ประชุม สปสช</t>
  </si>
  <si>
    <t>ตามแบบห้องไต</t>
  </si>
  <si>
    <t>นัดสอน TU ลงคิว</t>
  </si>
  <si>
    <t>ส่งเอกสาร new normal</t>
  </si>
  <si>
    <t>ส่งไฟล์ Unit cost</t>
  </si>
  <si>
    <t>ติดตั้งทีวี</t>
  </si>
  <si>
    <t>แก้ไขงานแผนไทย</t>
  </si>
  <si>
    <t>ตามฝังเข็ม</t>
  </si>
  <si>
    <t>ไปทานเลี้ยง</t>
  </si>
  <si>
    <t>ดูแบบโต๊ะ เก้าอี้</t>
  </si>
  <si>
    <t>คุยเรื่องย้ายตึก</t>
  </si>
  <si>
    <t>คุยเรื่องกายภาพ</t>
  </si>
  <si>
    <t>คุยเรื่องระบบยา</t>
  </si>
  <si>
    <t>ทำ R-BOD</t>
  </si>
  <si>
    <t>ตัดเล็บมือ</t>
  </si>
  <si>
    <t>ส่งงานพี่ตุ๊ก</t>
  </si>
  <si>
    <t>ประชุม 5x5</t>
  </si>
  <si>
    <t>ประชุมนโยบาย</t>
  </si>
  <si>
    <t>Mouth wash</t>
  </si>
  <si>
    <t>ประชุม รพ.</t>
  </si>
  <si>
    <t>เริ่มใช้งาน ทีวี คลินิก</t>
  </si>
  <si>
    <t>ขนผ้าขึ้น</t>
  </si>
  <si>
    <t>ประชุมที่เซนทรา</t>
  </si>
  <si>
    <t>เรียก SMC คุย</t>
  </si>
  <si>
    <t>นัดทานข้าว</t>
  </si>
  <si>
    <t>ส่งสไลด์ให้พี่เก้ง</t>
  </si>
  <si>
    <t>ส่งสไลด์ให้พี่หน่อง</t>
  </si>
  <si>
    <t>R-BOD</t>
  </si>
  <si>
    <t>ไปมุทิตาจิต</t>
  </si>
  <si>
    <t>ประชุมปฏิรูป</t>
  </si>
  <si>
    <t>มอบของผตร</t>
  </si>
  <si>
    <t>งานเกษียณ</t>
  </si>
  <si>
    <t>วางแผนงานล่วงหน้า</t>
  </si>
  <si>
    <t>ส่ง Abstract - ATS</t>
  </si>
  <si>
    <t>เลื่อนการสอบ</t>
  </si>
  <si>
    <t>Create Plan</t>
  </si>
  <si>
    <t>ตัด function forcast vvd</t>
  </si>
  <si>
    <t>ฝึกกีตาร์</t>
  </si>
  <si>
    <t>ตรวจรับห้อง</t>
  </si>
  <si>
    <t>ขอเงินประกันคืน</t>
  </si>
  <si>
    <t>ส่ง คู่มือ BOD</t>
  </si>
  <si>
    <t>สั่งเครื่องนอน</t>
  </si>
  <si>
    <t>เปิดงาน รพ.</t>
  </si>
  <si>
    <t>สอน Health Economic</t>
  </si>
  <si>
    <t>Costanalysis</t>
  </si>
  <si>
    <t>Possible point of view</t>
  </si>
  <si>
    <t>The influence of viewpoint on result</t>
  </si>
  <si>
    <t>Cost estimation</t>
  </si>
  <si>
    <t>The differences of costs or charges</t>
  </si>
  <si>
    <t>Cost tracking times</t>
  </si>
  <si>
    <t>Cost center and cost drivers</t>
  </si>
  <si>
    <t>Cost allocation</t>
  </si>
  <si>
    <t>Overhead</t>
  </si>
  <si>
    <t>Method for allocating overhead</t>
  </si>
  <si>
    <t>Cost containment incentives and disincentives</t>
  </si>
  <si>
    <t>ประสิทธิภาพของระบบประกันสุขภาพ</t>
  </si>
  <si>
    <t>การจัดการทรัพยากรในระบบหลักประกัน</t>
  </si>
  <si>
    <t>Innovation in Health care</t>
  </si>
  <si>
    <t>Innovation in Health policy</t>
  </si>
  <si>
    <t>Self management in health Innovation</t>
  </si>
  <si>
    <t>Innovative enhance to accessability to health care</t>
  </si>
  <si>
    <t>Learning topic 2 การใช้แบบจำลองในการประเมินความคุ้มค่าทางเศรษฐศาสตร์</t>
  </si>
  <si>
    <t>Decision tree model (สร้าง 30 วิเคราะห์ 30)</t>
  </si>
  <si>
    <t>Markov model (สร้าง 30 วิเคราะห์ 30)</t>
  </si>
  <si>
    <t>การวิเคราะห์ความไม่แน่นอน/ความไว (Uncertainty analysis/sensitivity analysis)</t>
  </si>
  <si>
    <t>การสร้างฉากทัศน์สำหรับการวิเคราะห์ผลกระทบงบประมาณ (Budget Impact Analysis) </t>
  </si>
  <si>
    <t>ติดต่อ WAC research</t>
  </si>
  <si>
    <t>ติดต่อ Thailand mobile expo</t>
  </si>
  <si>
    <t>ติดต่อ NAVA BIKE</t>
  </si>
  <si>
    <t>เอารถมาส่งของ</t>
  </si>
  <si>
    <t>กินเกษียณ รพ.</t>
  </si>
  <si>
    <t>มอบของ นอภ.</t>
  </si>
  <si>
    <t>ให้สัมภาษณ์ทางโทรศัพท์</t>
  </si>
  <si>
    <t>พิจารณางบ</t>
  </si>
  <si>
    <t>ประชุมกระทรวง</t>
  </si>
  <si>
    <t>มามอบของปลัด</t>
  </si>
  <si>
    <t>มาทานข้าวตอนเย็น</t>
  </si>
  <si>
    <t>ประชุม ERP</t>
  </si>
  <si>
    <t>ประชุม IT</t>
  </si>
  <si>
    <t>เซ็น หนองแค</t>
  </si>
  <si>
    <t>ทานข้าวเที่ยงกับ สสจ.</t>
  </si>
  <si>
    <t>Exleg x 1[457]</t>
  </si>
  <si>
    <t>ประกอบคอมพ์</t>
  </si>
  <si>
    <t>ทาน Birthday P' Pook</t>
  </si>
  <si>
    <t>เช็ค JTAM</t>
  </si>
  <si>
    <t>ออกบูธ 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</si>
</sst>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_);_(* \(#,##0\);_(* &quot;-&quot;??_);_(@_)"/>
    <numFmt numFmtId="167" formatCode="m/d;@"/>
    <numFmt numFmtId="168" formatCode="[$]hh:mm;@" x16r2:formatCode16="[$-en-TH,1]hh:mm;@"/>
    <numFmt numFmtId="169" formatCode="[$-F800]dddd\,\ mmmm\ dd\,\ yyyy"/>
    <numFmt numFmtId="170" formatCode="0.0"/>
    <numFmt numFmtId="171" formatCode="[$-107041E]d\ mmm\ yy;@"/>
    <numFmt numFmtId="172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ndale Mono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1"/>
      <color theme="1" tint="4.9989318521683403E-2"/>
      <name val="Chalkduster"/>
      <family val="2"/>
    </font>
    <font>
      <sz val="21"/>
      <color theme="1" tint="4.9989318521683403E-2"/>
      <name val="Thonburi"/>
      <family val="2"/>
      <charset val="222"/>
    </font>
    <font>
      <sz val="16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Helvetica"/>
      <family val="2"/>
    </font>
    <font>
      <b/>
      <sz val="16"/>
      <color theme="1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FF505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FED2D6"/>
        <bgColor rgb="FF000000"/>
      </patternFill>
    </fill>
    <fill>
      <patternFill patternType="solid">
        <fgColor rgb="FFFFFE9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</cellStyleXfs>
  <cellXfs count="23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2" fillId="9" borderId="1" xfId="0" applyFont="1" applyFill="1" applyBorder="1"/>
    <xf numFmtId="0" fontId="0" fillId="11" borderId="1" xfId="0" applyFill="1" applyBorder="1" applyAlignment="1">
      <alignment horizontal="center"/>
    </xf>
    <xf numFmtId="9" fontId="0" fillId="12" borderId="1" xfId="0" applyNumberFormat="1" applyFill="1" applyBorder="1"/>
    <xf numFmtId="9" fontId="0" fillId="12" borderId="1" xfId="2" applyFont="1" applyFill="1" applyBorder="1"/>
    <xf numFmtId="165" fontId="0" fillId="12" borderId="1" xfId="0" applyNumberFormat="1" applyFill="1" applyBorder="1"/>
    <xf numFmtId="0" fontId="0" fillId="13" borderId="0" xfId="0" applyFill="1"/>
    <xf numFmtId="0" fontId="0" fillId="0" borderId="0" xfId="0" applyAlignment="1">
      <alignment horizontal="center"/>
    </xf>
    <xf numFmtId="9" fontId="0" fillId="0" borderId="0" xfId="0" applyNumberFormat="1"/>
    <xf numFmtId="9" fontId="0" fillId="11" borderId="1" xfId="0" applyNumberFormat="1" applyFill="1" applyBorder="1"/>
    <xf numFmtId="9" fontId="0" fillId="0" borderId="0" xfId="2" applyFont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applyFill="1"/>
    <xf numFmtId="0" fontId="0" fillId="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1" borderId="3" xfId="0" applyFill="1" applyBorder="1"/>
    <xf numFmtId="0" fontId="0" fillId="11" borderId="1" xfId="0" applyFill="1" applyBorder="1"/>
    <xf numFmtId="0" fontId="0" fillId="19" borderId="1" xfId="0" applyFill="1" applyBorder="1"/>
    <xf numFmtId="0" fontId="0" fillId="20" borderId="1" xfId="0" applyFill="1" applyBorder="1"/>
    <xf numFmtId="9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1" xfId="0" applyNumberFormat="1" applyFill="1" applyBorder="1"/>
    <xf numFmtId="0" fontId="0" fillId="0" borderId="0" xfId="0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43" fontId="0" fillId="0" borderId="0" xfId="1" applyFont="1" applyFill="1" applyBorder="1"/>
    <xf numFmtId="9" fontId="0" fillId="0" borderId="1" xfId="2" applyFont="1" applyFill="1" applyBorder="1"/>
    <xf numFmtId="165" fontId="0" fillId="0" borderId="1" xfId="0" applyNumberFormat="1" applyFill="1" applyBorder="1"/>
    <xf numFmtId="0" fontId="4" fillId="13" borderId="0" xfId="0" applyFont="1" applyFill="1" applyAlignment="1">
      <alignment horizontal="right"/>
    </xf>
    <xf numFmtId="9" fontId="0" fillId="8" borderId="1" xfId="1" applyNumberFormat="1" applyFont="1" applyFill="1" applyBorder="1" applyAlignment="1">
      <alignment horizontal="center"/>
    </xf>
    <xf numFmtId="165" fontId="0" fillId="11" borderId="1" xfId="1" applyNumberFormat="1" applyFont="1" applyFill="1" applyBorder="1"/>
    <xf numFmtId="43" fontId="0" fillId="14" borderId="1" xfId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6" fontId="0" fillId="10" borderId="1" xfId="1" applyNumberFormat="1" applyFont="1" applyFill="1" applyBorder="1"/>
    <xf numFmtId="164" fontId="0" fillId="10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9" fontId="0" fillId="10" borderId="1" xfId="2" applyFont="1" applyFill="1" applyBorder="1" applyAlignment="1">
      <alignment horizontal="center"/>
    </xf>
    <xf numFmtId="165" fontId="0" fillId="21" borderId="1" xfId="2" applyNumberFormat="1" applyFont="1" applyFill="1" applyBorder="1" applyAlignment="1">
      <alignment horizontal="center"/>
    </xf>
    <xf numFmtId="0" fontId="0" fillId="2" borderId="0" xfId="0" applyFont="1" applyFill="1"/>
    <xf numFmtId="167" fontId="5" fillId="0" borderId="0" xfId="0" applyNumberFormat="1" applyFont="1"/>
    <xf numFmtId="0" fontId="0" fillId="22" borderId="0" xfId="0" applyFill="1"/>
    <xf numFmtId="0" fontId="0" fillId="13" borderId="1" xfId="0" applyFill="1" applyBorder="1"/>
    <xf numFmtId="14" fontId="0" fillId="0" borderId="0" xfId="0" applyNumberFormat="1"/>
    <xf numFmtId="9" fontId="0" fillId="10" borderId="1" xfId="2" applyFont="1" applyFill="1" applyBorder="1"/>
    <xf numFmtId="10" fontId="0" fillId="10" borderId="1" xfId="2" applyNumberFormat="1" applyFont="1" applyFill="1" applyBorder="1"/>
    <xf numFmtId="0" fontId="0" fillId="23" borderId="0" xfId="0" applyFill="1"/>
    <xf numFmtId="0" fontId="6" fillId="0" borderId="0" xfId="3"/>
    <xf numFmtId="14" fontId="0" fillId="0" borderId="1" xfId="0" applyNumberFormat="1" applyBorder="1"/>
    <xf numFmtId="0" fontId="8" fillId="13" borderId="1" xfId="0" applyFont="1" applyFill="1" applyBorder="1" applyAlignment="1">
      <alignment horizontal="center"/>
    </xf>
    <xf numFmtId="0" fontId="9" fillId="0" borderId="1" xfId="0" applyFont="1" applyBorder="1"/>
    <xf numFmtId="0" fontId="0" fillId="0" borderId="0" xfId="0" applyAlignment="1">
      <alignment horizontal="right"/>
    </xf>
    <xf numFmtId="0" fontId="0" fillId="0" borderId="0" xfId="0" applyBorder="1"/>
    <xf numFmtId="0" fontId="0" fillId="15" borderId="1" xfId="0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168" fontId="8" fillId="13" borderId="1" xfId="0" applyNumberFormat="1" applyFont="1" applyFill="1" applyBorder="1" applyAlignment="1">
      <alignment horizontal="center"/>
    </xf>
    <xf numFmtId="168" fontId="0" fillId="0" borderId="1" xfId="0" applyNumberFormat="1" applyBorder="1"/>
    <xf numFmtId="168" fontId="0" fillId="0" borderId="0" xfId="0" applyNumberFormat="1"/>
    <xf numFmtId="2" fontId="8" fillId="13" borderId="1" xfId="1" applyNumberFormat="1" applyFont="1" applyFill="1" applyBorder="1" applyAlignment="1">
      <alignment horizontal="center"/>
    </xf>
    <xf numFmtId="2" fontId="0" fillId="0" borderId="1" xfId="1" applyNumberFormat="1" applyFont="1" applyBorder="1"/>
    <xf numFmtId="2" fontId="0" fillId="0" borderId="0" xfId="1" applyNumberFormat="1" applyFont="1"/>
    <xf numFmtId="0" fontId="12" fillId="24" borderId="1" xfId="0" applyFont="1" applyFill="1" applyBorder="1" applyAlignment="1">
      <alignment horizontal="center"/>
    </xf>
    <xf numFmtId="0" fontId="13" fillId="25" borderId="1" xfId="0" applyFont="1" applyFill="1" applyBorder="1"/>
    <xf numFmtId="43" fontId="0" fillId="0" borderId="0" xfId="1" applyFont="1"/>
    <xf numFmtId="43" fontId="0" fillId="0" borderId="0" xfId="0" applyNumberFormat="1"/>
    <xf numFmtId="0" fontId="14" fillId="0" borderId="1" xfId="0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16" fillId="0" borderId="4" xfId="0" applyFont="1" applyBorder="1"/>
    <xf numFmtId="0" fontId="16" fillId="0" borderId="5" xfId="0" applyFont="1" applyBorder="1"/>
    <xf numFmtId="0" fontId="16" fillId="0" borderId="5" xfId="0" applyFont="1" applyBorder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14" fontId="16" fillId="0" borderId="0" xfId="0" applyNumberFormat="1" applyFont="1"/>
    <xf numFmtId="0" fontId="16" fillId="0" borderId="12" xfId="0" applyFont="1" applyBorder="1" applyAlignment="1">
      <alignment horizontal="right"/>
    </xf>
    <xf numFmtId="14" fontId="16" fillId="0" borderId="12" xfId="0" applyNumberFormat="1" applyFont="1" applyBorder="1"/>
    <xf numFmtId="0" fontId="16" fillId="0" borderId="16" xfId="0" applyFont="1" applyBorder="1" applyAlignment="1">
      <alignment horizontal="right"/>
    </xf>
    <xf numFmtId="14" fontId="16" fillId="0" borderId="16" xfId="0" applyNumberFormat="1" applyFont="1" applyBorder="1"/>
    <xf numFmtId="0" fontId="15" fillId="0" borderId="0" xfId="0" applyFont="1"/>
    <xf numFmtId="0" fontId="18" fillId="0" borderId="0" xfId="0" applyFont="1"/>
    <xf numFmtId="0" fontId="20" fillId="26" borderId="1" xfId="4" applyFont="1" applyFill="1" applyBorder="1" applyAlignment="1">
      <alignment horizontal="center" vertical="center" wrapText="1"/>
    </xf>
    <xf numFmtId="0" fontId="20" fillId="26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5" fillId="27" borderId="20" xfId="0" applyFont="1" applyFill="1" applyBorder="1"/>
    <xf numFmtId="1" fontId="15" fillId="27" borderId="20" xfId="0" applyNumberFormat="1" applyFont="1" applyFill="1" applyBorder="1" applyAlignment="1">
      <alignment horizontal="center"/>
    </xf>
    <xf numFmtId="0" fontId="15" fillId="27" borderId="20" xfId="0" applyFont="1" applyFill="1" applyBorder="1" applyAlignment="1">
      <alignment wrapText="1"/>
    </xf>
    <xf numFmtId="165" fontId="15" fillId="27" borderId="20" xfId="2" applyNumberFormat="1" applyFont="1" applyFill="1" applyBorder="1" applyAlignment="1">
      <alignment wrapText="1"/>
    </xf>
    <xf numFmtId="169" fontId="15" fillId="27" borderId="20" xfId="0" applyNumberFormat="1" applyFont="1" applyFill="1" applyBorder="1" applyAlignment="1">
      <alignment wrapText="1"/>
    </xf>
    <xf numFmtId="170" fontId="15" fillId="27" borderId="20" xfId="0" applyNumberFormat="1" applyFont="1" applyFill="1" applyBorder="1" applyAlignment="1">
      <alignment horizontal="center" wrapText="1"/>
    </xf>
    <xf numFmtId="170" fontId="15" fillId="0" borderId="0" xfId="0" applyNumberFormat="1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27" borderId="22" xfId="0" applyFont="1" applyFill="1" applyBorder="1"/>
    <xf numFmtId="1" fontId="15" fillId="27" borderId="22" xfId="0" applyNumberFormat="1" applyFont="1" applyFill="1" applyBorder="1" applyAlignment="1">
      <alignment horizontal="center"/>
    </xf>
    <xf numFmtId="0" fontId="15" fillId="27" borderId="22" xfId="0" applyFont="1" applyFill="1" applyBorder="1" applyAlignment="1">
      <alignment wrapText="1"/>
    </xf>
    <xf numFmtId="165" fontId="15" fillId="27" borderId="22" xfId="2" applyNumberFormat="1" applyFont="1" applyFill="1" applyBorder="1" applyAlignment="1">
      <alignment wrapText="1"/>
    </xf>
    <xf numFmtId="169" fontId="15" fillId="27" borderId="22" xfId="0" applyNumberFormat="1" applyFont="1" applyFill="1" applyBorder="1" applyAlignment="1">
      <alignment wrapText="1"/>
    </xf>
    <xf numFmtId="170" fontId="15" fillId="27" borderId="22" xfId="0" applyNumberFormat="1" applyFont="1" applyFill="1" applyBorder="1" applyAlignment="1">
      <alignment horizontal="center" wrapText="1"/>
    </xf>
    <xf numFmtId="0" fontId="15" fillId="28" borderId="22" xfId="0" applyFont="1" applyFill="1" applyBorder="1"/>
    <xf numFmtId="1" fontId="15" fillId="28" borderId="22" xfId="0" applyNumberFormat="1" applyFont="1" applyFill="1" applyBorder="1" applyAlignment="1">
      <alignment horizontal="center"/>
    </xf>
    <xf numFmtId="0" fontId="15" fillId="28" borderId="22" xfId="0" applyFont="1" applyFill="1" applyBorder="1" applyAlignment="1">
      <alignment wrapText="1"/>
    </xf>
    <xf numFmtId="165" fontId="15" fillId="28" borderId="22" xfId="2" applyNumberFormat="1" applyFont="1" applyFill="1" applyBorder="1" applyAlignment="1">
      <alignment wrapText="1"/>
    </xf>
    <xf numFmtId="169" fontId="15" fillId="28" borderId="22" xfId="0" applyNumberFormat="1" applyFont="1" applyFill="1" applyBorder="1" applyAlignment="1">
      <alignment wrapText="1"/>
    </xf>
    <xf numFmtId="170" fontId="15" fillId="28" borderId="22" xfId="0" applyNumberFormat="1" applyFont="1" applyFill="1" applyBorder="1" applyAlignment="1">
      <alignment horizontal="center" wrapText="1"/>
    </xf>
    <xf numFmtId="0" fontId="15" fillId="29" borderId="22" xfId="0" applyFont="1" applyFill="1" applyBorder="1"/>
    <xf numFmtId="1" fontId="15" fillId="29" borderId="22" xfId="0" applyNumberFormat="1" applyFont="1" applyFill="1" applyBorder="1" applyAlignment="1">
      <alignment horizontal="center"/>
    </xf>
    <xf numFmtId="0" fontId="15" fillId="29" borderId="22" xfId="0" applyFont="1" applyFill="1" applyBorder="1" applyAlignment="1">
      <alignment wrapText="1"/>
    </xf>
    <xf numFmtId="165" fontId="15" fillId="29" borderId="22" xfId="2" applyNumberFormat="1" applyFont="1" applyFill="1" applyBorder="1" applyAlignment="1">
      <alignment wrapText="1"/>
    </xf>
    <xf numFmtId="169" fontId="15" fillId="29" borderId="22" xfId="0" applyNumberFormat="1" applyFont="1" applyFill="1" applyBorder="1" applyAlignment="1">
      <alignment wrapText="1"/>
    </xf>
    <xf numFmtId="170" fontId="15" fillId="29" borderId="22" xfId="0" applyNumberFormat="1" applyFont="1" applyFill="1" applyBorder="1" applyAlignment="1">
      <alignment horizontal="center" wrapText="1"/>
    </xf>
    <xf numFmtId="0" fontId="15" fillId="30" borderId="22" xfId="0" applyFont="1" applyFill="1" applyBorder="1"/>
    <xf numFmtId="1" fontId="15" fillId="30" borderId="22" xfId="0" applyNumberFormat="1" applyFont="1" applyFill="1" applyBorder="1" applyAlignment="1">
      <alignment horizontal="center"/>
    </xf>
    <xf numFmtId="0" fontId="15" fillId="30" borderId="22" xfId="0" applyFont="1" applyFill="1" applyBorder="1" applyAlignment="1">
      <alignment wrapText="1"/>
    </xf>
    <xf numFmtId="165" fontId="15" fillId="30" borderId="22" xfId="2" applyNumberFormat="1" applyFont="1" applyFill="1" applyBorder="1" applyAlignment="1">
      <alignment wrapText="1"/>
    </xf>
    <xf numFmtId="169" fontId="15" fillId="30" borderId="22" xfId="0" applyNumberFormat="1" applyFont="1" applyFill="1" applyBorder="1" applyAlignment="1">
      <alignment wrapText="1"/>
    </xf>
    <xf numFmtId="170" fontId="15" fillId="30" borderId="22" xfId="0" applyNumberFormat="1" applyFont="1" applyFill="1" applyBorder="1" applyAlignment="1">
      <alignment horizontal="center" wrapText="1"/>
    </xf>
    <xf numFmtId="0" fontId="15" fillId="31" borderId="22" xfId="0" applyFont="1" applyFill="1" applyBorder="1"/>
    <xf numFmtId="1" fontId="15" fillId="31" borderId="22" xfId="0" applyNumberFormat="1" applyFont="1" applyFill="1" applyBorder="1" applyAlignment="1">
      <alignment horizontal="center"/>
    </xf>
    <xf numFmtId="0" fontId="15" fillId="31" borderId="22" xfId="0" applyFont="1" applyFill="1" applyBorder="1" applyAlignment="1">
      <alignment wrapText="1"/>
    </xf>
    <xf numFmtId="165" fontId="15" fillId="31" borderId="22" xfId="2" applyNumberFormat="1" applyFont="1" applyFill="1" applyBorder="1" applyAlignment="1">
      <alignment wrapText="1"/>
    </xf>
    <xf numFmtId="169" fontId="15" fillId="31" borderId="22" xfId="0" applyNumberFormat="1" applyFont="1" applyFill="1" applyBorder="1" applyAlignment="1">
      <alignment wrapText="1"/>
    </xf>
    <xf numFmtId="170" fontId="15" fillId="31" borderId="22" xfId="0" applyNumberFormat="1" applyFont="1" applyFill="1" applyBorder="1" applyAlignment="1">
      <alignment horizontal="center" wrapText="1"/>
    </xf>
    <xf numFmtId="0" fontId="15" fillId="32" borderId="22" xfId="0" applyFont="1" applyFill="1" applyBorder="1"/>
    <xf numFmtId="1" fontId="15" fillId="32" borderId="22" xfId="0" applyNumberFormat="1" applyFont="1" applyFill="1" applyBorder="1" applyAlignment="1">
      <alignment horizontal="center"/>
    </xf>
    <xf numFmtId="165" fontId="15" fillId="32" borderId="22" xfId="2" applyNumberFormat="1" applyFont="1" applyFill="1" applyBorder="1" applyAlignment="1">
      <alignment wrapText="1"/>
    </xf>
    <xf numFmtId="169" fontId="15" fillId="32" borderId="22" xfId="0" applyNumberFormat="1" applyFont="1" applyFill="1" applyBorder="1" applyAlignment="1">
      <alignment wrapText="1"/>
    </xf>
    <xf numFmtId="170" fontId="15" fillId="32" borderId="22" xfId="0" applyNumberFormat="1" applyFont="1" applyFill="1" applyBorder="1" applyAlignment="1">
      <alignment horizontal="center" wrapText="1"/>
    </xf>
    <xf numFmtId="0" fontId="15" fillId="33" borderId="22" xfId="0" applyFont="1" applyFill="1" applyBorder="1"/>
    <xf numFmtId="1" fontId="15" fillId="33" borderId="22" xfId="0" applyNumberFormat="1" applyFont="1" applyFill="1" applyBorder="1" applyAlignment="1">
      <alignment horizontal="center"/>
    </xf>
    <xf numFmtId="165" fontId="15" fillId="33" borderId="22" xfId="2" applyNumberFormat="1" applyFont="1" applyFill="1" applyBorder="1" applyAlignment="1">
      <alignment wrapText="1"/>
    </xf>
    <xf numFmtId="169" fontId="15" fillId="33" borderId="22" xfId="0" applyNumberFormat="1" applyFont="1" applyFill="1" applyBorder="1" applyAlignment="1">
      <alignment wrapText="1"/>
    </xf>
    <xf numFmtId="170" fontId="15" fillId="33" borderId="22" xfId="0" applyNumberFormat="1" applyFont="1" applyFill="1" applyBorder="1" applyAlignment="1">
      <alignment horizontal="center" wrapText="1"/>
    </xf>
    <xf numFmtId="0" fontId="15" fillId="34" borderId="22" xfId="0" applyFont="1" applyFill="1" applyBorder="1"/>
    <xf numFmtId="1" fontId="15" fillId="34" borderId="22" xfId="0" applyNumberFormat="1" applyFont="1" applyFill="1" applyBorder="1" applyAlignment="1">
      <alignment horizontal="center"/>
    </xf>
    <xf numFmtId="165" fontId="15" fillId="34" borderId="22" xfId="2" applyNumberFormat="1" applyFont="1" applyFill="1" applyBorder="1" applyAlignment="1">
      <alignment wrapText="1"/>
    </xf>
    <xf numFmtId="169" fontId="15" fillId="34" borderId="22" xfId="0" applyNumberFormat="1" applyFont="1" applyFill="1" applyBorder="1" applyAlignment="1">
      <alignment wrapText="1"/>
    </xf>
    <xf numFmtId="170" fontId="15" fillId="34" borderId="22" xfId="0" applyNumberFormat="1" applyFont="1" applyFill="1" applyBorder="1" applyAlignment="1">
      <alignment horizontal="center" wrapText="1"/>
    </xf>
    <xf numFmtId="0" fontId="15" fillId="35" borderId="22" xfId="0" applyFont="1" applyFill="1" applyBorder="1"/>
    <xf numFmtId="1" fontId="15" fillId="35" borderId="22" xfId="0" applyNumberFormat="1" applyFont="1" applyFill="1" applyBorder="1" applyAlignment="1">
      <alignment horizontal="center"/>
    </xf>
    <xf numFmtId="0" fontId="15" fillId="35" borderId="22" xfId="0" applyFont="1" applyFill="1" applyBorder="1" applyAlignment="1">
      <alignment wrapText="1"/>
    </xf>
    <xf numFmtId="165" fontId="15" fillId="35" borderId="22" xfId="2" applyNumberFormat="1" applyFont="1" applyFill="1" applyBorder="1" applyAlignment="1">
      <alignment wrapText="1"/>
    </xf>
    <xf numFmtId="169" fontId="15" fillId="35" borderId="22" xfId="0" applyNumberFormat="1" applyFont="1" applyFill="1" applyBorder="1" applyAlignment="1">
      <alignment wrapText="1"/>
    </xf>
    <xf numFmtId="170" fontId="15" fillId="35" borderId="22" xfId="0" applyNumberFormat="1" applyFont="1" applyFill="1" applyBorder="1" applyAlignment="1">
      <alignment horizontal="center" wrapText="1"/>
    </xf>
    <xf numFmtId="0" fontId="15" fillId="27" borderId="24" xfId="0" applyFont="1" applyFill="1" applyBorder="1"/>
    <xf numFmtId="1" fontId="15" fillId="27" borderId="24" xfId="0" applyNumberFormat="1" applyFont="1" applyFill="1" applyBorder="1" applyAlignment="1">
      <alignment horizontal="center"/>
    </xf>
    <xf numFmtId="165" fontId="15" fillId="27" borderId="24" xfId="2" applyNumberFormat="1" applyFont="1" applyFill="1" applyBorder="1" applyAlignment="1">
      <alignment wrapText="1"/>
    </xf>
    <xf numFmtId="169" fontId="15" fillId="27" borderId="24" xfId="0" applyNumberFormat="1" applyFont="1" applyFill="1" applyBorder="1" applyAlignment="1">
      <alignment wrapText="1"/>
    </xf>
    <xf numFmtId="170" fontId="15" fillId="27" borderId="24" xfId="0" applyNumberFormat="1" applyFont="1" applyFill="1" applyBorder="1" applyAlignment="1">
      <alignment horizontal="center" wrapText="1"/>
    </xf>
    <xf numFmtId="0" fontId="15" fillId="34" borderId="20" xfId="0" applyFont="1" applyFill="1" applyBorder="1"/>
    <xf numFmtId="165" fontId="15" fillId="34" borderId="20" xfId="2" applyNumberFormat="1" applyFont="1" applyFill="1" applyBorder="1"/>
    <xf numFmtId="169" fontId="15" fillId="34" borderId="20" xfId="0" applyNumberFormat="1" applyFont="1" applyFill="1" applyBorder="1" applyAlignment="1">
      <alignment wrapText="1"/>
    </xf>
    <xf numFmtId="170" fontId="15" fillId="34" borderId="20" xfId="0" applyNumberFormat="1" applyFont="1" applyFill="1" applyBorder="1" applyAlignment="1">
      <alignment horizontal="center" wrapText="1"/>
    </xf>
    <xf numFmtId="0" fontId="15" fillId="34" borderId="24" xfId="0" applyFont="1" applyFill="1" applyBorder="1"/>
    <xf numFmtId="165" fontId="15" fillId="34" borderId="24" xfId="2" applyNumberFormat="1" applyFont="1" applyFill="1" applyBorder="1" applyAlignment="1">
      <alignment wrapText="1"/>
    </xf>
    <xf numFmtId="169" fontId="15" fillId="34" borderId="24" xfId="0" applyNumberFormat="1" applyFont="1" applyFill="1" applyBorder="1" applyAlignment="1">
      <alignment wrapText="1"/>
    </xf>
    <xf numFmtId="170" fontId="15" fillId="34" borderId="24" xfId="0" applyNumberFormat="1" applyFont="1" applyFill="1" applyBorder="1" applyAlignment="1">
      <alignment horizontal="center" wrapText="1"/>
    </xf>
    <xf numFmtId="170" fontId="15" fillId="0" borderId="1" xfId="0" applyNumberFormat="1" applyFont="1" applyBorder="1" applyAlignment="1">
      <alignment horizontal="center" wrapText="1"/>
    </xf>
    <xf numFmtId="0" fontId="16" fillId="15" borderId="0" xfId="0" applyFont="1" applyFill="1" applyAlignment="1">
      <alignment horizontal="center"/>
    </xf>
    <xf numFmtId="0" fontId="20" fillId="15" borderId="1" xfId="0" applyFont="1" applyFill="1" applyBorder="1" applyAlignment="1">
      <alignment horizontal="center" vertical="center" wrapText="1"/>
    </xf>
    <xf numFmtId="10" fontId="16" fillId="0" borderId="0" xfId="2" applyNumberFormat="1" applyFont="1" applyAlignment="1">
      <alignment horizontal="center"/>
    </xf>
    <xf numFmtId="0" fontId="21" fillId="19" borderId="1" xfId="0" applyFont="1" applyFill="1" applyBorder="1"/>
    <xf numFmtId="0" fontId="0" fillId="19" borderId="1" xfId="0" applyFont="1" applyFill="1" applyBorder="1"/>
    <xf numFmtId="0" fontId="21" fillId="36" borderId="1" xfId="0" applyFont="1" applyFill="1" applyBorder="1"/>
    <xf numFmtId="9" fontId="0" fillId="0" borderId="0" xfId="2" applyFont="1" applyAlignment="1">
      <alignment horizontal="center"/>
    </xf>
    <xf numFmtId="0" fontId="0" fillId="15" borderId="1" xfId="0" applyFill="1" applyBorder="1"/>
    <xf numFmtId="0" fontId="0" fillId="36" borderId="1" xfId="0" applyFill="1" applyBorder="1"/>
    <xf numFmtId="0" fontId="0" fillId="11" borderId="3" xfId="0" applyFill="1" applyBorder="1" applyAlignment="1">
      <alignment horizontal="center"/>
    </xf>
    <xf numFmtId="0" fontId="21" fillId="19" borderId="20" xfId="0" applyFont="1" applyFill="1" applyBorder="1"/>
    <xf numFmtId="0" fontId="0" fillId="15" borderId="20" xfId="0" applyFill="1" applyBorder="1"/>
    <xf numFmtId="171" fontId="0" fillId="0" borderId="1" xfId="0" applyNumberFormat="1" applyBorder="1"/>
    <xf numFmtId="171" fontId="0" fillId="37" borderId="1" xfId="0" applyNumberFormat="1" applyFill="1" applyBorder="1"/>
    <xf numFmtId="171" fontId="0" fillId="0" borderId="3" xfId="0" applyNumberFormat="1" applyBorder="1"/>
    <xf numFmtId="171" fontId="0" fillId="0" borderId="2" xfId="0" applyNumberFormat="1" applyBorder="1"/>
    <xf numFmtId="0" fontId="0" fillId="37" borderId="1" xfId="0" applyFill="1" applyBorder="1"/>
    <xf numFmtId="0" fontId="0" fillId="20" borderId="0" xfId="0" applyFill="1"/>
    <xf numFmtId="168" fontId="0" fillId="0" borderId="1" xfId="0" applyNumberFormat="1" applyBorder="1" applyAlignment="1">
      <alignment wrapText="1"/>
    </xf>
    <xf numFmtId="171" fontId="0" fillId="38" borderId="1" xfId="0" applyNumberFormat="1" applyFill="1" applyBorder="1"/>
    <xf numFmtId="168" fontId="0" fillId="15" borderId="1" xfId="0" applyNumberFormat="1" applyFill="1" applyBorder="1"/>
    <xf numFmtId="43" fontId="0" fillId="15" borderId="1" xfId="1" applyFont="1" applyFill="1" applyBorder="1"/>
    <xf numFmtId="168" fontId="0" fillId="15" borderId="1" xfId="0" applyNumberFormat="1" applyFill="1" applyBorder="1" applyAlignment="1">
      <alignment wrapText="1"/>
    </xf>
    <xf numFmtId="43" fontId="0" fillId="15" borderId="1" xfId="1" applyFont="1" applyFill="1" applyBorder="1" applyAlignment="1">
      <alignment wrapText="1"/>
    </xf>
    <xf numFmtId="172" fontId="0" fillId="15" borderId="1" xfId="1" applyNumberFormat="1" applyFont="1" applyFill="1" applyBorder="1"/>
    <xf numFmtId="172" fontId="0" fillId="15" borderId="1" xfId="1" applyNumberFormat="1" applyFont="1" applyFill="1" applyBorder="1" applyAlignment="1">
      <alignment wrapText="1"/>
    </xf>
    <xf numFmtId="0" fontId="0" fillId="15" borderId="0" xfId="0" applyFill="1" applyAlignment="1">
      <alignment horizontal="center"/>
    </xf>
    <xf numFmtId="0" fontId="0" fillId="0" borderId="0" xfId="1" applyNumberFormat="1" applyFont="1"/>
    <xf numFmtId="0" fontId="0" fillId="15" borderId="0" xfId="1" applyNumberFormat="1" applyFont="1" applyFill="1"/>
    <xf numFmtId="43" fontId="0" fillId="15" borderId="0" xfId="1" applyFont="1" applyFill="1"/>
    <xf numFmtId="0" fontId="0" fillId="0" borderId="0" xfId="0" applyNumberFormat="1"/>
    <xf numFmtId="0" fontId="0" fillId="15" borderId="0" xfId="0" applyFill="1"/>
    <xf numFmtId="0" fontId="22" fillId="0" borderId="0" xfId="0" applyFont="1"/>
    <xf numFmtId="0" fontId="0" fillId="0" borderId="0" xfId="0" applyFont="1"/>
    <xf numFmtId="0" fontId="23" fillId="0" borderId="0" xfId="0" applyFont="1"/>
    <xf numFmtId="0" fontId="24" fillId="0" borderId="0" xfId="0" applyFont="1"/>
    <xf numFmtId="49" fontId="0" fillId="0" borderId="0" xfId="0" applyNumberFormat="1"/>
    <xf numFmtId="49" fontId="25" fillId="0" borderId="0" xfId="0" applyNumberFormat="1" applyFont="1"/>
    <xf numFmtId="49" fontId="24" fillId="0" borderId="0" xfId="0" applyNumberFormat="1" applyFont="1"/>
    <xf numFmtId="0" fontId="3" fillId="14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_Sheet1" xfId="4" xr:uid="{B5D0E4D1-5B23-E842-9C2D-011A6B84BCE8}"/>
    <cellStyle name="Percent" xfId="2" builtinId="5"/>
  </cellStyles>
  <dxfs count="809"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Summary!$C$1:$J$1</c:f>
              <c:strCache>
                <c:ptCount val="8"/>
                <c:pt idx="0">
                  <c:v>Academic</c:v>
                </c:pt>
                <c:pt idx="1">
                  <c:v>Business</c:v>
                </c:pt>
                <c:pt idx="2">
                  <c:v>Career</c:v>
                </c:pt>
                <c:pt idx="3">
                  <c:v>Development</c:v>
                </c:pt>
                <c:pt idx="4">
                  <c:v>Earn</c:v>
                </c:pt>
                <c:pt idx="5">
                  <c:v>Family</c:v>
                </c:pt>
                <c:pt idx="6">
                  <c:v>Good health</c:v>
                </c:pt>
                <c:pt idx="7">
                  <c:v>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Summary!$C$1:$J$1</c:f>
              <c:strCache>
                <c:ptCount val="8"/>
                <c:pt idx="0">
                  <c:v>Academic</c:v>
                </c:pt>
                <c:pt idx="1">
                  <c:v>Business</c:v>
                </c:pt>
                <c:pt idx="2">
                  <c:v>Career</c:v>
                </c:pt>
                <c:pt idx="3">
                  <c:v>Development</c:v>
                </c:pt>
                <c:pt idx="4">
                  <c:v>Earn</c:v>
                </c:pt>
                <c:pt idx="5">
                  <c:v>Family</c:v>
                </c:pt>
                <c:pt idx="6">
                  <c:v>Good health</c:v>
                </c:pt>
                <c:pt idx="7">
                  <c:v>iZ</c:v>
                </c:pt>
              </c:strCache>
            </c:strRef>
          </c:cat>
          <c:val>
            <c:numRef>
              <c:f>Summary!$C$2:$J$2</c:f>
              <c:numCache>
                <c:formatCode>0%</c:formatCode>
                <c:ptCount val="8"/>
                <c:pt idx="0">
                  <c:v>0.495</c:v>
                </c:pt>
                <c:pt idx="1">
                  <c:v>6.25E-2</c:v>
                </c:pt>
                <c:pt idx="2">
                  <c:v>0.41249999999999998</c:v>
                </c:pt>
                <c:pt idx="3">
                  <c:v>0.55000000000000004</c:v>
                </c:pt>
                <c:pt idx="4">
                  <c:v>8.3333333333333329E-2</c:v>
                </c:pt>
                <c:pt idx="5">
                  <c:v>0.33333333333333331</c:v>
                </c:pt>
                <c:pt idx="6">
                  <c:v>0.48049242424242394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5-B849-9186-BCEFA0E40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8816063"/>
        <c:axId val="897575327"/>
      </c:radarChart>
      <c:catAx>
        <c:axId val="8988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97575327"/>
        <c:crosses val="autoZero"/>
        <c:auto val="1"/>
        <c:lblAlgn val="ctr"/>
        <c:lblOffset val="100"/>
        <c:noMultiLvlLbl val="0"/>
      </c:catAx>
      <c:valAx>
        <c:axId val="897575327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in"/>
        <c:tickLblPos val="low"/>
        <c:crossAx val="8988160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Aug!$D$1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Aug!$B$2:$B$33</c:f>
              <c:numCache>
                <c:formatCode>m/d/yy</c:formatCode>
                <c:ptCount val="32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</c:numCache>
            </c:numRef>
          </c:cat>
          <c:val>
            <c:numRef>
              <c:f>Aug!$D$2:$D$33</c:f>
              <c:numCache>
                <c:formatCode>0.00</c:formatCode>
                <c:ptCount val="32"/>
                <c:pt idx="1">
                  <c:v>80.400000000000006</c:v>
                </c:pt>
                <c:pt idx="2">
                  <c:v>80.5</c:v>
                </c:pt>
                <c:pt idx="3">
                  <c:v>80.099999999999994</c:v>
                </c:pt>
                <c:pt idx="4">
                  <c:v>80.2</c:v>
                </c:pt>
                <c:pt idx="5">
                  <c:v>79.7</c:v>
                </c:pt>
                <c:pt idx="6">
                  <c:v>79.3</c:v>
                </c:pt>
                <c:pt idx="7">
                  <c:v>80.099999999999994</c:v>
                </c:pt>
                <c:pt idx="8">
                  <c:v>79.8</c:v>
                </c:pt>
                <c:pt idx="9">
                  <c:v>80.7</c:v>
                </c:pt>
                <c:pt idx="10">
                  <c:v>81.2</c:v>
                </c:pt>
                <c:pt idx="11">
                  <c:v>79.5</c:v>
                </c:pt>
                <c:pt idx="12">
                  <c:v>79.5</c:v>
                </c:pt>
                <c:pt idx="13">
                  <c:v>79.400000000000006</c:v>
                </c:pt>
                <c:pt idx="15">
                  <c:v>80.3</c:v>
                </c:pt>
                <c:pt idx="16">
                  <c:v>82.1</c:v>
                </c:pt>
                <c:pt idx="17">
                  <c:v>80.099999999999994</c:v>
                </c:pt>
                <c:pt idx="22">
                  <c:v>80.2</c:v>
                </c:pt>
                <c:pt idx="23">
                  <c:v>80.599999999999994</c:v>
                </c:pt>
                <c:pt idx="24">
                  <c:v>81.5</c:v>
                </c:pt>
                <c:pt idx="25">
                  <c:v>80.2</c:v>
                </c:pt>
                <c:pt idx="26">
                  <c:v>80.7</c:v>
                </c:pt>
                <c:pt idx="27">
                  <c:v>79.5</c:v>
                </c:pt>
                <c:pt idx="31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9-654D-A4D8-6036E017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0096"/>
        <c:axId val="1361301600"/>
      </c:lineChart>
      <c:dateAx>
        <c:axId val="1278440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61301600"/>
        <c:crosses val="autoZero"/>
        <c:auto val="1"/>
        <c:lblOffset val="100"/>
        <c:baseTimeUnit val="days"/>
      </c:dateAx>
      <c:valAx>
        <c:axId val="1361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7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July!$B$2:$B$31</c:f>
              <c:numCache>
                <c:formatCode>m/d/yy</c:formatCode>
                <c:ptCount val="30"/>
                <c:pt idx="0">
                  <c:v>44012</c:v>
                </c:pt>
                <c:pt idx="1">
                  <c:v>44013</c:v>
                </c:pt>
                <c:pt idx="2">
                  <c:v>44014</c:v>
                </c:pt>
                <c:pt idx="3">
                  <c:v>44015</c:v>
                </c:pt>
                <c:pt idx="4">
                  <c:v>44016</c:v>
                </c:pt>
                <c:pt idx="5">
                  <c:v>44017</c:v>
                </c:pt>
                <c:pt idx="6">
                  <c:v>44018</c:v>
                </c:pt>
                <c:pt idx="7">
                  <c:v>44019</c:v>
                </c:pt>
                <c:pt idx="8">
                  <c:v>44020</c:v>
                </c:pt>
                <c:pt idx="9">
                  <c:v>44021</c:v>
                </c:pt>
                <c:pt idx="10">
                  <c:v>44022</c:v>
                </c:pt>
                <c:pt idx="11">
                  <c:v>44023</c:v>
                </c:pt>
                <c:pt idx="12">
                  <c:v>44024</c:v>
                </c:pt>
                <c:pt idx="13">
                  <c:v>44025</c:v>
                </c:pt>
                <c:pt idx="14">
                  <c:v>44026</c:v>
                </c:pt>
                <c:pt idx="15">
                  <c:v>44027</c:v>
                </c:pt>
                <c:pt idx="16">
                  <c:v>44028</c:v>
                </c:pt>
                <c:pt idx="17">
                  <c:v>44029</c:v>
                </c:pt>
                <c:pt idx="18">
                  <c:v>44030</c:v>
                </c:pt>
                <c:pt idx="19">
                  <c:v>44031</c:v>
                </c:pt>
                <c:pt idx="20">
                  <c:v>44032</c:v>
                </c:pt>
                <c:pt idx="21">
                  <c:v>44033</c:v>
                </c:pt>
                <c:pt idx="22">
                  <c:v>44034</c:v>
                </c:pt>
                <c:pt idx="23">
                  <c:v>44035</c:v>
                </c:pt>
                <c:pt idx="24">
                  <c:v>44036</c:v>
                </c:pt>
                <c:pt idx="25">
                  <c:v>44037</c:v>
                </c:pt>
                <c:pt idx="26">
                  <c:v>44038</c:v>
                </c:pt>
                <c:pt idx="27">
                  <c:v>44039</c:v>
                </c:pt>
                <c:pt idx="28">
                  <c:v>44040</c:v>
                </c:pt>
                <c:pt idx="29">
                  <c:v>44041</c:v>
                </c:pt>
              </c:numCache>
            </c:numRef>
          </c:cat>
          <c:val>
            <c:numRef>
              <c:f>July!$E$2:$E$31</c:f>
              <c:numCache>
                <c:formatCode>General</c:formatCode>
                <c:ptCount val="30"/>
                <c:pt idx="0">
                  <c:v>14</c:v>
                </c:pt>
                <c:pt idx="1">
                  <c:v>9</c:v>
                </c:pt>
                <c:pt idx="2">
                  <c:v>7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20</c:v>
                </c:pt>
                <c:pt idx="27">
                  <c:v>15</c:v>
                </c:pt>
                <c:pt idx="28">
                  <c:v>13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4-9D49-8C22-820D5652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702272"/>
        <c:axId val="1371703904"/>
      </c:barChart>
      <c:dateAx>
        <c:axId val="13717022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3904"/>
        <c:crosses val="autoZero"/>
        <c:auto val="1"/>
        <c:lblOffset val="100"/>
        <c:baseTimeUnit val="days"/>
      </c:dateAx>
      <c:valAx>
        <c:axId val="137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 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July!$C$1:$C$31</c:f>
              <c:strCache>
                <c:ptCount val="31"/>
                <c:pt idx="0">
                  <c:v>wake up time</c:v>
                </c:pt>
                <c:pt idx="1">
                  <c:v>06:30</c:v>
                </c:pt>
                <c:pt idx="2">
                  <c:v>06:15</c:v>
                </c:pt>
                <c:pt idx="3">
                  <c:v>06:40</c:v>
                </c:pt>
                <c:pt idx="4">
                  <c:v>06:15</c:v>
                </c:pt>
                <c:pt idx="5">
                  <c:v>06:27</c:v>
                </c:pt>
                <c:pt idx="6">
                  <c:v>06:12</c:v>
                </c:pt>
                <c:pt idx="7">
                  <c:v>06:30</c:v>
                </c:pt>
                <c:pt idx="8">
                  <c:v>06:30</c:v>
                </c:pt>
                <c:pt idx="9">
                  <c:v>06:30</c:v>
                </c:pt>
                <c:pt idx="10">
                  <c:v>06:30</c:v>
                </c:pt>
                <c:pt idx="11">
                  <c:v>06:30</c:v>
                </c:pt>
                <c:pt idx="12">
                  <c:v>06:30</c:v>
                </c:pt>
                <c:pt idx="13">
                  <c:v>06:30</c:v>
                </c:pt>
                <c:pt idx="14">
                  <c:v>06:30</c:v>
                </c:pt>
                <c:pt idx="15">
                  <c:v>06:30</c:v>
                </c:pt>
                <c:pt idx="16">
                  <c:v>05:30</c:v>
                </c:pt>
                <c:pt idx="17">
                  <c:v>06:30</c:v>
                </c:pt>
                <c:pt idx="18">
                  <c:v>06:29</c:v>
                </c:pt>
                <c:pt idx="19">
                  <c:v>06:30</c:v>
                </c:pt>
                <c:pt idx="20">
                  <c:v>06:30</c:v>
                </c:pt>
                <c:pt idx="21">
                  <c:v>06:30</c:v>
                </c:pt>
                <c:pt idx="22">
                  <c:v>06:12</c:v>
                </c:pt>
                <c:pt idx="23">
                  <c:v>06:12</c:v>
                </c:pt>
                <c:pt idx="24">
                  <c:v>06:23</c:v>
                </c:pt>
                <c:pt idx="25">
                  <c:v>06:23</c:v>
                </c:pt>
                <c:pt idx="26">
                  <c:v>06:22</c:v>
                </c:pt>
                <c:pt idx="27">
                  <c:v>06:30</c:v>
                </c:pt>
                <c:pt idx="28">
                  <c:v>06:30</c:v>
                </c:pt>
                <c:pt idx="29">
                  <c:v>06:30</c:v>
                </c:pt>
                <c:pt idx="30">
                  <c:v>05:22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July!$B$2:$B$31</c:f>
              <c:numCache>
                <c:formatCode>m/d/yy</c:formatCode>
                <c:ptCount val="30"/>
                <c:pt idx="0">
                  <c:v>44012</c:v>
                </c:pt>
                <c:pt idx="1">
                  <c:v>44013</c:v>
                </c:pt>
                <c:pt idx="2">
                  <c:v>44014</c:v>
                </c:pt>
                <c:pt idx="3">
                  <c:v>44015</c:v>
                </c:pt>
                <c:pt idx="4">
                  <c:v>44016</c:v>
                </c:pt>
                <c:pt idx="5">
                  <c:v>44017</c:v>
                </c:pt>
                <c:pt idx="6">
                  <c:v>44018</c:v>
                </c:pt>
                <c:pt idx="7">
                  <c:v>44019</c:v>
                </c:pt>
                <c:pt idx="8">
                  <c:v>44020</c:v>
                </c:pt>
                <c:pt idx="9">
                  <c:v>44021</c:v>
                </c:pt>
                <c:pt idx="10">
                  <c:v>44022</c:v>
                </c:pt>
                <c:pt idx="11">
                  <c:v>44023</c:v>
                </c:pt>
                <c:pt idx="12">
                  <c:v>44024</c:v>
                </c:pt>
                <c:pt idx="13">
                  <c:v>44025</c:v>
                </c:pt>
                <c:pt idx="14">
                  <c:v>44026</c:v>
                </c:pt>
                <c:pt idx="15">
                  <c:v>44027</c:v>
                </c:pt>
                <c:pt idx="16">
                  <c:v>44028</c:v>
                </c:pt>
                <c:pt idx="17">
                  <c:v>44029</c:v>
                </c:pt>
                <c:pt idx="18">
                  <c:v>44030</c:v>
                </c:pt>
                <c:pt idx="19">
                  <c:v>44031</c:v>
                </c:pt>
                <c:pt idx="20">
                  <c:v>44032</c:v>
                </c:pt>
                <c:pt idx="21">
                  <c:v>44033</c:v>
                </c:pt>
                <c:pt idx="22">
                  <c:v>44034</c:v>
                </c:pt>
                <c:pt idx="23">
                  <c:v>44035</c:v>
                </c:pt>
                <c:pt idx="24">
                  <c:v>44036</c:v>
                </c:pt>
                <c:pt idx="25">
                  <c:v>44037</c:v>
                </c:pt>
                <c:pt idx="26">
                  <c:v>44038</c:v>
                </c:pt>
                <c:pt idx="27">
                  <c:v>44039</c:v>
                </c:pt>
                <c:pt idx="28">
                  <c:v>44040</c:v>
                </c:pt>
                <c:pt idx="29">
                  <c:v>44041</c:v>
                </c:pt>
              </c:numCache>
            </c:numRef>
          </c:cat>
          <c:val>
            <c:numRef>
              <c:f>July!$C$2:$C$31</c:f>
              <c:numCache>
                <mc:AlternateContent xmlns:mc="http://schemas.openxmlformats.org/markup-compatibility/2006">
                  <mc:Choice Requires="c16r2">
                    <c16r2:formatcode2>[$-en-TH,1]hh:mm;@</c16r2:formatcode2>
                  </mc:Choice>
                  <mc:Fallback>
                    <c:formatCode>[$]hh:mm;@</c:formatCode>
                  </mc:Fallback>
                </mc:AlternateContent>
                <c:ptCount val="30"/>
                <c:pt idx="0">
                  <c:v>0.27083333333333331</c:v>
                </c:pt>
                <c:pt idx="1">
                  <c:v>0.26041666666666669</c:v>
                </c:pt>
                <c:pt idx="2">
                  <c:v>0.27777777777777779</c:v>
                </c:pt>
                <c:pt idx="3">
                  <c:v>0.26041666666666669</c:v>
                </c:pt>
                <c:pt idx="4">
                  <c:v>0.26874999999999999</c:v>
                </c:pt>
                <c:pt idx="5">
                  <c:v>0.25833333333333336</c:v>
                </c:pt>
                <c:pt idx="6">
                  <c:v>0.27083333333333331</c:v>
                </c:pt>
                <c:pt idx="7">
                  <c:v>0.27083333333333331</c:v>
                </c:pt>
                <c:pt idx="8">
                  <c:v>0.27083333333333331</c:v>
                </c:pt>
                <c:pt idx="9">
                  <c:v>0.27083333333333331</c:v>
                </c:pt>
                <c:pt idx="10">
                  <c:v>0.27083333333333331</c:v>
                </c:pt>
                <c:pt idx="11">
                  <c:v>0.27083333333333331</c:v>
                </c:pt>
                <c:pt idx="12">
                  <c:v>0.27083333333333331</c:v>
                </c:pt>
                <c:pt idx="13">
                  <c:v>0.27083333333333331</c:v>
                </c:pt>
                <c:pt idx="14">
                  <c:v>0.27083333333333331</c:v>
                </c:pt>
                <c:pt idx="15">
                  <c:v>0.22916666666666666</c:v>
                </c:pt>
                <c:pt idx="16">
                  <c:v>0.27083333333333331</c:v>
                </c:pt>
                <c:pt idx="17">
                  <c:v>0.27013888888888887</c:v>
                </c:pt>
                <c:pt idx="18">
                  <c:v>0.27083333333333331</c:v>
                </c:pt>
                <c:pt idx="19">
                  <c:v>0.27083333333333331</c:v>
                </c:pt>
                <c:pt idx="20">
                  <c:v>0.27083333333333331</c:v>
                </c:pt>
                <c:pt idx="21">
                  <c:v>0.25833333333333336</c:v>
                </c:pt>
                <c:pt idx="22">
                  <c:v>0.25833333333333336</c:v>
                </c:pt>
                <c:pt idx="23">
                  <c:v>0.26597222222222222</c:v>
                </c:pt>
                <c:pt idx="24">
                  <c:v>0.26597222222222222</c:v>
                </c:pt>
                <c:pt idx="25">
                  <c:v>0.26527777777777778</c:v>
                </c:pt>
                <c:pt idx="26">
                  <c:v>0.27083333333333331</c:v>
                </c:pt>
                <c:pt idx="27">
                  <c:v>0.27083333333333331</c:v>
                </c:pt>
                <c:pt idx="28">
                  <c:v>0.27083333333333331</c:v>
                </c:pt>
                <c:pt idx="29">
                  <c:v>0.22361111111111109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C-FC4D-B13C-66206034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36176"/>
        <c:axId val="1246121184"/>
      </c:lineChart>
      <c:dateAx>
        <c:axId val="1245736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6121184"/>
        <c:crosses val="autoZero"/>
        <c:auto val="1"/>
        <c:lblOffset val="100"/>
        <c:baseTimeUnit val="days"/>
      </c:dateAx>
      <c:valAx>
        <c:axId val="12461211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TH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57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July!$D$1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July!$B$2:$B$31</c:f>
              <c:numCache>
                <c:formatCode>m/d/yy</c:formatCode>
                <c:ptCount val="30"/>
                <c:pt idx="0">
                  <c:v>44012</c:v>
                </c:pt>
                <c:pt idx="1">
                  <c:v>44013</c:v>
                </c:pt>
                <c:pt idx="2">
                  <c:v>44014</c:v>
                </c:pt>
                <c:pt idx="3">
                  <c:v>44015</c:v>
                </c:pt>
                <c:pt idx="4">
                  <c:v>44016</c:v>
                </c:pt>
                <c:pt idx="5">
                  <c:v>44017</c:v>
                </c:pt>
                <c:pt idx="6">
                  <c:v>44018</c:v>
                </c:pt>
                <c:pt idx="7">
                  <c:v>44019</c:v>
                </c:pt>
                <c:pt idx="8">
                  <c:v>44020</c:v>
                </c:pt>
                <c:pt idx="9">
                  <c:v>44021</c:v>
                </c:pt>
                <c:pt idx="10">
                  <c:v>44022</c:v>
                </c:pt>
                <c:pt idx="11">
                  <c:v>44023</c:v>
                </c:pt>
                <c:pt idx="12">
                  <c:v>44024</c:v>
                </c:pt>
                <c:pt idx="13">
                  <c:v>44025</c:v>
                </c:pt>
                <c:pt idx="14">
                  <c:v>44026</c:v>
                </c:pt>
                <c:pt idx="15">
                  <c:v>44027</c:v>
                </c:pt>
                <c:pt idx="16">
                  <c:v>44028</c:v>
                </c:pt>
                <c:pt idx="17">
                  <c:v>44029</c:v>
                </c:pt>
                <c:pt idx="18">
                  <c:v>44030</c:v>
                </c:pt>
                <c:pt idx="19">
                  <c:v>44031</c:v>
                </c:pt>
                <c:pt idx="20">
                  <c:v>44032</c:v>
                </c:pt>
                <c:pt idx="21">
                  <c:v>44033</c:v>
                </c:pt>
                <c:pt idx="22">
                  <c:v>44034</c:v>
                </c:pt>
                <c:pt idx="23">
                  <c:v>44035</c:v>
                </c:pt>
                <c:pt idx="24">
                  <c:v>44036</c:v>
                </c:pt>
                <c:pt idx="25">
                  <c:v>44037</c:v>
                </c:pt>
                <c:pt idx="26">
                  <c:v>44038</c:v>
                </c:pt>
                <c:pt idx="27">
                  <c:v>44039</c:v>
                </c:pt>
                <c:pt idx="28">
                  <c:v>44040</c:v>
                </c:pt>
                <c:pt idx="29">
                  <c:v>44041</c:v>
                </c:pt>
              </c:numCache>
            </c:numRef>
          </c:cat>
          <c:val>
            <c:numRef>
              <c:f>July!$D$2:$D$31</c:f>
              <c:numCache>
                <c:formatCode>0.00</c:formatCode>
                <c:ptCount val="30"/>
                <c:pt idx="0">
                  <c:v>79.7</c:v>
                </c:pt>
                <c:pt idx="1">
                  <c:v>79.400000000000006</c:v>
                </c:pt>
                <c:pt idx="2">
                  <c:v>80.3</c:v>
                </c:pt>
                <c:pt idx="3">
                  <c:v>79.400000000000006</c:v>
                </c:pt>
                <c:pt idx="5">
                  <c:v>80.2</c:v>
                </c:pt>
                <c:pt idx="8">
                  <c:v>80.599999999999994</c:v>
                </c:pt>
                <c:pt idx="9">
                  <c:v>79.2</c:v>
                </c:pt>
                <c:pt idx="10">
                  <c:v>79.400000000000006</c:v>
                </c:pt>
                <c:pt idx="11">
                  <c:v>80.8</c:v>
                </c:pt>
                <c:pt idx="12">
                  <c:v>80.7</c:v>
                </c:pt>
                <c:pt idx="13">
                  <c:v>80.5</c:v>
                </c:pt>
                <c:pt idx="14">
                  <c:v>79.2</c:v>
                </c:pt>
                <c:pt idx="15">
                  <c:v>80</c:v>
                </c:pt>
                <c:pt idx="16">
                  <c:v>79.2</c:v>
                </c:pt>
                <c:pt idx="17">
                  <c:v>79.8</c:v>
                </c:pt>
                <c:pt idx="18">
                  <c:v>79.3</c:v>
                </c:pt>
                <c:pt idx="19">
                  <c:v>80.099999999999994</c:v>
                </c:pt>
                <c:pt idx="21">
                  <c:v>80</c:v>
                </c:pt>
                <c:pt idx="22">
                  <c:v>79.599999999999994</c:v>
                </c:pt>
                <c:pt idx="23">
                  <c:v>80.7</c:v>
                </c:pt>
                <c:pt idx="24">
                  <c:v>79.400000000000006</c:v>
                </c:pt>
                <c:pt idx="25">
                  <c:v>79.5</c:v>
                </c:pt>
                <c:pt idx="26">
                  <c:v>80</c:v>
                </c:pt>
                <c:pt idx="27">
                  <c:v>79.3</c:v>
                </c:pt>
                <c:pt idx="28">
                  <c:v>79.400000000000006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D-884A-8380-7EB99DD2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0096"/>
        <c:axId val="1361301600"/>
      </c:lineChart>
      <c:dateAx>
        <c:axId val="1278440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61301600"/>
        <c:crosses val="autoZero"/>
        <c:auto val="1"/>
        <c:lblOffset val="100"/>
        <c:baseTimeUnit val="days"/>
      </c:dateAx>
      <c:valAx>
        <c:axId val="1361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7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CollectAll!$B$2:$B$31</c:f>
              <c:numCache>
                <c:formatCode>m/d/yy</c:formatCode>
                <c:ptCount val="3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</c:numCache>
            </c:numRef>
          </c:cat>
          <c:val>
            <c:numRef>
              <c:f>CollectAll!$E$2:$E$31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14</c:v>
                </c:pt>
                <c:pt idx="22">
                  <c:v>10</c:v>
                </c:pt>
                <c:pt idx="23">
                  <c:v>12</c:v>
                </c:pt>
                <c:pt idx="24">
                  <c:v>17</c:v>
                </c:pt>
                <c:pt idx="25">
                  <c:v>11</c:v>
                </c:pt>
                <c:pt idx="26">
                  <c:v>10</c:v>
                </c:pt>
                <c:pt idx="27">
                  <c:v>8</c:v>
                </c:pt>
                <c:pt idx="28">
                  <c:v>14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2-B047-98D9-269C93F1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702272"/>
        <c:axId val="1371703904"/>
      </c:barChart>
      <c:dateAx>
        <c:axId val="13717022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3904"/>
        <c:crosses val="autoZero"/>
        <c:auto val="1"/>
        <c:lblOffset val="100"/>
        <c:baseTimeUnit val="days"/>
      </c:dateAx>
      <c:valAx>
        <c:axId val="137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 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CollectAll!$C$1:$C$31</c:f>
              <c:strCache>
                <c:ptCount val="31"/>
                <c:pt idx="0">
                  <c:v>wake up time</c:v>
                </c:pt>
                <c:pt idx="18">
                  <c:v>07:30</c:v>
                </c:pt>
                <c:pt idx="19">
                  <c:v>07:00</c:v>
                </c:pt>
                <c:pt idx="20">
                  <c:v>07:30</c:v>
                </c:pt>
                <c:pt idx="21">
                  <c:v>06:15</c:v>
                </c:pt>
                <c:pt idx="22">
                  <c:v>06:20</c:v>
                </c:pt>
                <c:pt idx="23">
                  <c:v>07:40</c:v>
                </c:pt>
                <c:pt idx="24">
                  <c:v>07:40</c:v>
                </c:pt>
                <c:pt idx="25">
                  <c:v>06:30</c:v>
                </c:pt>
                <c:pt idx="26">
                  <c:v>06:21</c:v>
                </c:pt>
                <c:pt idx="27">
                  <c:v>06:30</c:v>
                </c:pt>
                <c:pt idx="28">
                  <c:v>06:15</c:v>
                </c:pt>
                <c:pt idx="29">
                  <c:v>06:23</c:v>
                </c:pt>
                <c:pt idx="30">
                  <c:v>06:30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CollectAll!$B$2:$B$31</c:f>
              <c:numCache>
                <c:formatCode>m/d/yy</c:formatCode>
                <c:ptCount val="3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</c:numCache>
            </c:numRef>
          </c:cat>
          <c:val>
            <c:numRef>
              <c:f>CollectAll!$C$2:$C$31</c:f>
              <c:numCache>
                <mc:AlternateContent xmlns:mc="http://schemas.openxmlformats.org/markup-compatibility/2006">
                  <mc:Choice Requires="c16r2">
                    <c16r2:formatcode2>[$-en-TH,1]hh:mm;@</c16r2:formatcode2>
                  </mc:Choice>
                  <mc:Fallback>
                    <c:formatCode>[$]hh:mm;@</c:formatCode>
                  </mc:Fallback>
                </mc:AlternateContent>
                <c:ptCount val="30"/>
                <c:pt idx="17">
                  <c:v>0.3125</c:v>
                </c:pt>
                <c:pt idx="18">
                  <c:v>0.29166666666666669</c:v>
                </c:pt>
                <c:pt idx="19">
                  <c:v>0.3125</c:v>
                </c:pt>
                <c:pt idx="20">
                  <c:v>0.26041666666666669</c:v>
                </c:pt>
                <c:pt idx="21">
                  <c:v>0.2638888888888889</c:v>
                </c:pt>
                <c:pt idx="22">
                  <c:v>0.31944444444444448</c:v>
                </c:pt>
                <c:pt idx="23">
                  <c:v>0.31944444444444448</c:v>
                </c:pt>
                <c:pt idx="24">
                  <c:v>0.27083333333333331</c:v>
                </c:pt>
                <c:pt idx="25">
                  <c:v>0.26458333333333334</c:v>
                </c:pt>
                <c:pt idx="26">
                  <c:v>0.27083333333333331</c:v>
                </c:pt>
                <c:pt idx="27">
                  <c:v>0.26041666666666669</c:v>
                </c:pt>
                <c:pt idx="28">
                  <c:v>0.26597222222222222</c:v>
                </c:pt>
                <c:pt idx="29">
                  <c:v>0.27083333333333331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B44B-85A2-DC011B59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36176"/>
        <c:axId val="1246121184"/>
      </c:lineChart>
      <c:dateAx>
        <c:axId val="1245736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6121184"/>
        <c:crosses val="autoZero"/>
        <c:auto val="1"/>
        <c:lblOffset val="100"/>
        <c:baseTimeUnit val="days"/>
      </c:dateAx>
      <c:valAx>
        <c:axId val="12461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TH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57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CollectAll!$B$2:$B$62</c:f>
              <c:numCache>
                <c:formatCode>m/d/yy</c:formatCode>
                <c:ptCount val="61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</c:numCache>
            </c:numRef>
          </c:cat>
          <c:val>
            <c:numRef>
              <c:f>CollectAll!$E$2:$E$62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11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14</c:v>
                </c:pt>
                <c:pt idx="22">
                  <c:v>10</c:v>
                </c:pt>
                <c:pt idx="23">
                  <c:v>12</c:v>
                </c:pt>
                <c:pt idx="24">
                  <c:v>17</c:v>
                </c:pt>
                <c:pt idx="25">
                  <c:v>11</c:v>
                </c:pt>
                <c:pt idx="26">
                  <c:v>10</c:v>
                </c:pt>
                <c:pt idx="27">
                  <c:v>8</c:v>
                </c:pt>
                <c:pt idx="28">
                  <c:v>14</c:v>
                </c:pt>
                <c:pt idx="29">
                  <c:v>14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7</c:v>
                </c:pt>
                <c:pt idx="54">
                  <c:v>8</c:v>
                </c:pt>
                <c:pt idx="55">
                  <c:v>20</c:v>
                </c:pt>
                <c:pt idx="56">
                  <c:v>15</c:v>
                </c:pt>
                <c:pt idx="57">
                  <c:v>13</c:v>
                </c:pt>
                <c:pt idx="58">
                  <c:v>7</c:v>
                </c:pt>
                <c:pt idx="59">
                  <c:v>12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D642-BAD0-BB81D3C2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702272"/>
        <c:axId val="1371703904"/>
      </c:barChart>
      <c:dateAx>
        <c:axId val="13717022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3904"/>
        <c:crosses val="autoZero"/>
        <c:auto val="1"/>
        <c:lblOffset val="100"/>
        <c:baseTimeUnit val="days"/>
      </c:dateAx>
      <c:valAx>
        <c:axId val="137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CollectAll!$D$1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CollectAll!$B$2:$B$62</c:f>
              <c:numCache>
                <c:formatCode>m/d/yy</c:formatCode>
                <c:ptCount val="61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</c:numCache>
            </c:numRef>
          </c:cat>
          <c:val>
            <c:numRef>
              <c:f>CollectAll!$D$2:$D$62</c:f>
              <c:numCache>
                <c:formatCode>0.00</c:formatCode>
                <c:ptCount val="61"/>
                <c:pt idx="16">
                  <c:v>80</c:v>
                </c:pt>
                <c:pt idx="17">
                  <c:v>79.3</c:v>
                </c:pt>
                <c:pt idx="18">
                  <c:v>79.3</c:v>
                </c:pt>
                <c:pt idx="21">
                  <c:v>80</c:v>
                </c:pt>
                <c:pt idx="22">
                  <c:v>79.5</c:v>
                </c:pt>
                <c:pt idx="23">
                  <c:v>79.599999999999994</c:v>
                </c:pt>
                <c:pt idx="24">
                  <c:v>79.3</c:v>
                </c:pt>
                <c:pt idx="25">
                  <c:v>79</c:v>
                </c:pt>
                <c:pt idx="28">
                  <c:v>80.099999999999994</c:v>
                </c:pt>
                <c:pt idx="29">
                  <c:v>79.7</c:v>
                </c:pt>
                <c:pt idx="30">
                  <c:v>79.400000000000006</c:v>
                </c:pt>
                <c:pt idx="31">
                  <c:v>80.3</c:v>
                </c:pt>
                <c:pt idx="32">
                  <c:v>79.400000000000006</c:v>
                </c:pt>
                <c:pt idx="34">
                  <c:v>80.2</c:v>
                </c:pt>
                <c:pt idx="37">
                  <c:v>80.599999999999994</c:v>
                </c:pt>
                <c:pt idx="38">
                  <c:v>79.2</c:v>
                </c:pt>
                <c:pt idx="39">
                  <c:v>79.400000000000006</c:v>
                </c:pt>
                <c:pt idx="40">
                  <c:v>80.8</c:v>
                </c:pt>
                <c:pt idx="41">
                  <c:v>80.7</c:v>
                </c:pt>
                <c:pt idx="42">
                  <c:v>80.5</c:v>
                </c:pt>
                <c:pt idx="43">
                  <c:v>79.2</c:v>
                </c:pt>
                <c:pt idx="44">
                  <c:v>80</c:v>
                </c:pt>
                <c:pt idx="45">
                  <c:v>79.2</c:v>
                </c:pt>
                <c:pt idx="46">
                  <c:v>79.8</c:v>
                </c:pt>
                <c:pt idx="47">
                  <c:v>79.3</c:v>
                </c:pt>
                <c:pt idx="48">
                  <c:v>80.099999999999994</c:v>
                </c:pt>
                <c:pt idx="50">
                  <c:v>80</c:v>
                </c:pt>
                <c:pt idx="51">
                  <c:v>79.599999999999994</c:v>
                </c:pt>
                <c:pt idx="52">
                  <c:v>80.7</c:v>
                </c:pt>
                <c:pt idx="53">
                  <c:v>79.400000000000006</c:v>
                </c:pt>
                <c:pt idx="54">
                  <c:v>79.5</c:v>
                </c:pt>
                <c:pt idx="55">
                  <c:v>80</c:v>
                </c:pt>
                <c:pt idx="56">
                  <c:v>79.3</c:v>
                </c:pt>
                <c:pt idx="57">
                  <c:v>79.400000000000006</c:v>
                </c:pt>
                <c:pt idx="58">
                  <c:v>80</c:v>
                </c:pt>
                <c:pt idx="5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A-A745-89A3-F5A4BD66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0096"/>
        <c:axId val="1361301600"/>
      </c:lineChart>
      <c:dateAx>
        <c:axId val="1278440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61301600"/>
        <c:crosses val="autoZero"/>
        <c:auto val="1"/>
        <c:lblOffset val="100"/>
        <c:baseTimeUnit val="days"/>
      </c:dateAx>
      <c:valAx>
        <c:axId val="1361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7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 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July!$C$1:$C$31</c:f>
              <c:strCache>
                <c:ptCount val="31"/>
                <c:pt idx="0">
                  <c:v>wake up time</c:v>
                </c:pt>
                <c:pt idx="1">
                  <c:v>06:30</c:v>
                </c:pt>
                <c:pt idx="2">
                  <c:v>06:15</c:v>
                </c:pt>
                <c:pt idx="3">
                  <c:v>06:40</c:v>
                </c:pt>
                <c:pt idx="4">
                  <c:v>06:15</c:v>
                </c:pt>
                <c:pt idx="5">
                  <c:v>06:27</c:v>
                </c:pt>
                <c:pt idx="6">
                  <c:v>06:12</c:v>
                </c:pt>
                <c:pt idx="7">
                  <c:v>06:30</c:v>
                </c:pt>
                <c:pt idx="8">
                  <c:v>06:30</c:v>
                </c:pt>
                <c:pt idx="9">
                  <c:v>06:30</c:v>
                </c:pt>
                <c:pt idx="10">
                  <c:v>06:30</c:v>
                </c:pt>
                <c:pt idx="11">
                  <c:v>06:30</c:v>
                </c:pt>
                <c:pt idx="12">
                  <c:v>06:30</c:v>
                </c:pt>
                <c:pt idx="13">
                  <c:v>06:30</c:v>
                </c:pt>
                <c:pt idx="14">
                  <c:v>06:30</c:v>
                </c:pt>
                <c:pt idx="15">
                  <c:v>06:30</c:v>
                </c:pt>
                <c:pt idx="16">
                  <c:v>05:30</c:v>
                </c:pt>
                <c:pt idx="17">
                  <c:v>06:30</c:v>
                </c:pt>
                <c:pt idx="18">
                  <c:v>06:29</c:v>
                </c:pt>
                <c:pt idx="19">
                  <c:v>06:30</c:v>
                </c:pt>
                <c:pt idx="20">
                  <c:v>06:30</c:v>
                </c:pt>
                <c:pt idx="21">
                  <c:v>06:30</c:v>
                </c:pt>
                <c:pt idx="22">
                  <c:v>06:12</c:v>
                </c:pt>
                <c:pt idx="23">
                  <c:v>06:12</c:v>
                </c:pt>
                <c:pt idx="24">
                  <c:v>06:23</c:v>
                </c:pt>
                <c:pt idx="25">
                  <c:v>06:23</c:v>
                </c:pt>
                <c:pt idx="26">
                  <c:v>06:22</c:v>
                </c:pt>
                <c:pt idx="27">
                  <c:v>06:30</c:v>
                </c:pt>
                <c:pt idx="28">
                  <c:v>06:30</c:v>
                </c:pt>
                <c:pt idx="29">
                  <c:v>06:30</c:v>
                </c:pt>
                <c:pt idx="30">
                  <c:v>05:22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July!$B$2:$B$31</c:f>
              <c:numCache>
                <c:formatCode>m/d/yy</c:formatCode>
                <c:ptCount val="30"/>
                <c:pt idx="0">
                  <c:v>44012</c:v>
                </c:pt>
                <c:pt idx="1">
                  <c:v>44013</c:v>
                </c:pt>
                <c:pt idx="2">
                  <c:v>44014</c:v>
                </c:pt>
                <c:pt idx="3">
                  <c:v>44015</c:v>
                </c:pt>
                <c:pt idx="4">
                  <c:v>44016</c:v>
                </c:pt>
                <c:pt idx="5">
                  <c:v>44017</c:v>
                </c:pt>
                <c:pt idx="6">
                  <c:v>44018</c:v>
                </c:pt>
                <c:pt idx="7">
                  <c:v>44019</c:v>
                </c:pt>
                <c:pt idx="8">
                  <c:v>44020</c:v>
                </c:pt>
                <c:pt idx="9">
                  <c:v>44021</c:v>
                </c:pt>
                <c:pt idx="10">
                  <c:v>44022</c:v>
                </c:pt>
                <c:pt idx="11">
                  <c:v>44023</c:v>
                </c:pt>
                <c:pt idx="12">
                  <c:v>44024</c:v>
                </c:pt>
                <c:pt idx="13">
                  <c:v>44025</c:v>
                </c:pt>
                <c:pt idx="14">
                  <c:v>44026</c:v>
                </c:pt>
                <c:pt idx="15">
                  <c:v>44027</c:v>
                </c:pt>
                <c:pt idx="16">
                  <c:v>44028</c:v>
                </c:pt>
                <c:pt idx="17">
                  <c:v>44029</c:v>
                </c:pt>
                <c:pt idx="18">
                  <c:v>44030</c:v>
                </c:pt>
                <c:pt idx="19">
                  <c:v>44031</c:v>
                </c:pt>
                <c:pt idx="20">
                  <c:v>44032</c:v>
                </c:pt>
                <c:pt idx="21">
                  <c:v>44033</c:v>
                </c:pt>
                <c:pt idx="22">
                  <c:v>44034</c:v>
                </c:pt>
                <c:pt idx="23">
                  <c:v>44035</c:v>
                </c:pt>
                <c:pt idx="24">
                  <c:v>44036</c:v>
                </c:pt>
                <c:pt idx="25">
                  <c:v>44037</c:v>
                </c:pt>
                <c:pt idx="26">
                  <c:v>44038</c:v>
                </c:pt>
                <c:pt idx="27">
                  <c:v>44039</c:v>
                </c:pt>
                <c:pt idx="28">
                  <c:v>44040</c:v>
                </c:pt>
                <c:pt idx="29">
                  <c:v>44041</c:v>
                </c:pt>
              </c:numCache>
            </c:numRef>
          </c:cat>
          <c:val>
            <c:numRef>
              <c:f>July!$C$2:$C$31</c:f>
              <c:numCache>
                <mc:AlternateContent xmlns:mc="http://schemas.openxmlformats.org/markup-compatibility/2006">
                  <mc:Choice Requires="c16r2">
                    <c16r2:formatcode2>[$-en-TH,1]hh:mm;@</c16r2:formatcode2>
                  </mc:Choice>
                  <mc:Fallback>
                    <c:formatCode>[$]hh:mm;@</c:formatCode>
                  </mc:Fallback>
                </mc:AlternateContent>
                <c:ptCount val="30"/>
                <c:pt idx="0">
                  <c:v>0.27083333333333331</c:v>
                </c:pt>
                <c:pt idx="1">
                  <c:v>0.26041666666666669</c:v>
                </c:pt>
                <c:pt idx="2">
                  <c:v>0.27777777777777779</c:v>
                </c:pt>
                <c:pt idx="3">
                  <c:v>0.26041666666666669</c:v>
                </c:pt>
                <c:pt idx="4">
                  <c:v>0.26874999999999999</c:v>
                </c:pt>
                <c:pt idx="5">
                  <c:v>0.25833333333333336</c:v>
                </c:pt>
                <c:pt idx="6">
                  <c:v>0.27083333333333331</c:v>
                </c:pt>
                <c:pt idx="7">
                  <c:v>0.27083333333333331</c:v>
                </c:pt>
                <c:pt idx="8">
                  <c:v>0.27083333333333331</c:v>
                </c:pt>
                <c:pt idx="9">
                  <c:v>0.27083333333333331</c:v>
                </c:pt>
                <c:pt idx="10">
                  <c:v>0.27083333333333331</c:v>
                </c:pt>
                <c:pt idx="11">
                  <c:v>0.27083333333333331</c:v>
                </c:pt>
                <c:pt idx="12">
                  <c:v>0.27083333333333331</c:v>
                </c:pt>
                <c:pt idx="13">
                  <c:v>0.27083333333333331</c:v>
                </c:pt>
                <c:pt idx="14">
                  <c:v>0.27083333333333331</c:v>
                </c:pt>
                <c:pt idx="15">
                  <c:v>0.22916666666666666</c:v>
                </c:pt>
                <c:pt idx="16">
                  <c:v>0.27083333333333331</c:v>
                </c:pt>
                <c:pt idx="17">
                  <c:v>0.27013888888888887</c:v>
                </c:pt>
                <c:pt idx="18">
                  <c:v>0.27083333333333331</c:v>
                </c:pt>
                <c:pt idx="19">
                  <c:v>0.27083333333333331</c:v>
                </c:pt>
                <c:pt idx="20">
                  <c:v>0.27083333333333331</c:v>
                </c:pt>
                <c:pt idx="21">
                  <c:v>0.25833333333333336</c:v>
                </c:pt>
                <c:pt idx="22">
                  <c:v>0.25833333333333336</c:v>
                </c:pt>
                <c:pt idx="23">
                  <c:v>0.26597222222222222</c:v>
                </c:pt>
                <c:pt idx="24">
                  <c:v>0.26597222222222222</c:v>
                </c:pt>
                <c:pt idx="25">
                  <c:v>0.26527777777777778</c:v>
                </c:pt>
                <c:pt idx="26">
                  <c:v>0.27083333333333331</c:v>
                </c:pt>
                <c:pt idx="27">
                  <c:v>0.27083333333333331</c:v>
                </c:pt>
                <c:pt idx="28">
                  <c:v>0.27083333333333331</c:v>
                </c:pt>
                <c:pt idx="29">
                  <c:v>0.22361111111111109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2-BE48-81CD-D074BA32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36176"/>
        <c:axId val="1246121184"/>
      </c:lineChart>
      <c:dateAx>
        <c:axId val="1245736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6121184"/>
        <c:crosses val="autoZero"/>
        <c:auto val="1"/>
        <c:lblOffset val="100"/>
        <c:baseTimeUnit val="days"/>
      </c:dateAx>
      <c:valAx>
        <c:axId val="12461211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TH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57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July!$D$1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July!$B$2:$B$31</c:f>
              <c:numCache>
                <c:formatCode>m/d/yy</c:formatCode>
                <c:ptCount val="30"/>
                <c:pt idx="0">
                  <c:v>44012</c:v>
                </c:pt>
                <c:pt idx="1">
                  <c:v>44013</c:v>
                </c:pt>
                <c:pt idx="2">
                  <c:v>44014</c:v>
                </c:pt>
                <c:pt idx="3">
                  <c:v>44015</c:v>
                </c:pt>
                <c:pt idx="4">
                  <c:v>44016</c:v>
                </c:pt>
                <c:pt idx="5">
                  <c:v>44017</c:v>
                </c:pt>
                <c:pt idx="6">
                  <c:v>44018</c:v>
                </c:pt>
                <c:pt idx="7">
                  <c:v>44019</c:v>
                </c:pt>
                <c:pt idx="8">
                  <c:v>44020</c:v>
                </c:pt>
                <c:pt idx="9">
                  <c:v>44021</c:v>
                </c:pt>
                <c:pt idx="10">
                  <c:v>44022</c:v>
                </c:pt>
                <c:pt idx="11">
                  <c:v>44023</c:v>
                </c:pt>
                <c:pt idx="12">
                  <c:v>44024</c:v>
                </c:pt>
                <c:pt idx="13">
                  <c:v>44025</c:v>
                </c:pt>
                <c:pt idx="14">
                  <c:v>44026</c:v>
                </c:pt>
                <c:pt idx="15">
                  <c:v>44027</c:v>
                </c:pt>
                <c:pt idx="16">
                  <c:v>44028</c:v>
                </c:pt>
                <c:pt idx="17">
                  <c:v>44029</c:v>
                </c:pt>
                <c:pt idx="18">
                  <c:v>44030</c:v>
                </c:pt>
                <c:pt idx="19">
                  <c:v>44031</c:v>
                </c:pt>
                <c:pt idx="20">
                  <c:v>44032</c:v>
                </c:pt>
                <c:pt idx="21">
                  <c:v>44033</c:v>
                </c:pt>
                <c:pt idx="22">
                  <c:v>44034</c:v>
                </c:pt>
                <c:pt idx="23">
                  <c:v>44035</c:v>
                </c:pt>
                <c:pt idx="24">
                  <c:v>44036</c:v>
                </c:pt>
                <c:pt idx="25">
                  <c:v>44037</c:v>
                </c:pt>
                <c:pt idx="26">
                  <c:v>44038</c:v>
                </c:pt>
                <c:pt idx="27">
                  <c:v>44039</c:v>
                </c:pt>
                <c:pt idx="28">
                  <c:v>44040</c:v>
                </c:pt>
                <c:pt idx="29">
                  <c:v>44041</c:v>
                </c:pt>
              </c:numCache>
            </c:numRef>
          </c:cat>
          <c:val>
            <c:numRef>
              <c:f>July!$D$2:$D$31</c:f>
              <c:numCache>
                <c:formatCode>0.00</c:formatCode>
                <c:ptCount val="30"/>
                <c:pt idx="0">
                  <c:v>79.7</c:v>
                </c:pt>
                <c:pt idx="1">
                  <c:v>79.400000000000006</c:v>
                </c:pt>
                <c:pt idx="2">
                  <c:v>80.3</c:v>
                </c:pt>
                <c:pt idx="3">
                  <c:v>79.400000000000006</c:v>
                </c:pt>
                <c:pt idx="5">
                  <c:v>80.2</c:v>
                </c:pt>
                <c:pt idx="8">
                  <c:v>80.599999999999994</c:v>
                </c:pt>
                <c:pt idx="9">
                  <c:v>79.2</c:v>
                </c:pt>
                <c:pt idx="10">
                  <c:v>79.400000000000006</c:v>
                </c:pt>
                <c:pt idx="11">
                  <c:v>80.8</c:v>
                </c:pt>
                <c:pt idx="12">
                  <c:v>80.7</c:v>
                </c:pt>
                <c:pt idx="13">
                  <c:v>80.5</c:v>
                </c:pt>
                <c:pt idx="14">
                  <c:v>79.2</c:v>
                </c:pt>
                <c:pt idx="15">
                  <c:v>80</c:v>
                </c:pt>
                <c:pt idx="16">
                  <c:v>79.2</c:v>
                </c:pt>
                <c:pt idx="17">
                  <c:v>79.8</c:v>
                </c:pt>
                <c:pt idx="18">
                  <c:v>79.3</c:v>
                </c:pt>
                <c:pt idx="19">
                  <c:v>80.099999999999994</c:v>
                </c:pt>
                <c:pt idx="21">
                  <c:v>80</c:v>
                </c:pt>
                <c:pt idx="22">
                  <c:v>79.599999999999994</c:v>
                </c:pt>
                <c:pt idx="23">
                  <c:v>80.7</c:v>
                </c:pt>
                <c:pt idx="24">
                  <c:v>79.400000000000006</c:v>
                </c:pt>
                <c:pt idx="25">
                  <c:v>79.5</c:v>
                </c:pt>
                <c:pt idx="26">
                  <c:v>80</c:v>
                </c:pt>
                <c:pt idx="27">
                  <c:v>79.3</c:v>
                </c:pt>
                <c:pt idx="28">
                  <c:v>79.400000000000006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6-A947-82DC-6C3D9AC0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0096"/>
        <c:axId val="1361301600"/>
      </c:lineChart>
      <c:dateAx>
        <c:axId val="1278440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61301600"/>
        <c:crosses val="autoZero"/>
        <c:auto val="1"/>
        <c:lblOffset val="100"/>
        <c:baseTimeUnit val="days"/>
      </c:dateAx>
      <c:valAx>
        <c:axId val="1361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7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Oct!$B$2:$B$33</c:f>
              <c:numCache>
                <c:formatCode>m/d/yy</c:formatCode>
                <c:ptCount val="3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</c:numCache>
            </c:numRef>
          </c:cat>
          <c:val>
            <c:numRef>
              <c:f>Oct!$E$2:$E$33</c:f>
              <c:numCache>
                <c:formatCode>General</c:formatCode>
                <c:ptCount val="32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5-CC47-B835-35EDF573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702272"/>
        <c:axId val="1371703904"/>
      </c:barChart>
      <c:dateAx>
        <c:axId val="13717022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3904"/>
        <c:crosses val="autoZero"/>
        <c:auto val="1"/>
        <c:lblOffset val="100"/>
        <c:baseTimeUnit val="days"/>
      </c:dateAx>
      <c:valAx>
        <c:axId val="137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MonthTemplate!$B$2:$B$31</c:f>
              <c:numCache>
                <c:formatCode>m/d/yy</c:formatCode>
                <c:ptCount val="30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</c:numCache>
            </c:numRef>
          </c:cat>
          <c:val>
            <c:numRef>
              <c:f>MonthTemplate!$E$2:$E$31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9-4F42-8F63-D4B9C0068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702272"/>
        <c:axId val="1371703904"/>
      </c:barChart>
      <c:dateAx>
        <c:axId val="13717022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3904"/>
        <c:crosses val="autoZero"/>
        <c:auto val="1"/>
        <c:lblOffset val="100"/>
        <c:baseTimeUnit val="days"/>
      </c:dateAx>
      <c:valAx>
        <c:axId val="137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 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MonthTemplate!$C$1:$C$31</c:f>
              <c:strCache>
                <c:ptCount val="31"/>
                <c:pt idx="0">
                  <c:v>wake up time</c:v>
                </c:pt>
                <c:pt idx="1">
                  <c:v>06:30</c:v>
                </c:pt>
                <c:pt idx="2">
                  <c:v>06:30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MonthTemplate!$B$2:$B$31</c:f>
              <c:numCache>
                <c:formatCode>m/d/yy</c:formatCode>
                <c:ptCount val="30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</c:numCache>
            </c:numRef>
          </c:cat>
          <c:val>
            <c:numRef>
              <c:f>MonthTemplate!$C$2:$C$31</c:f>
              <c:numCache>
                <mc:AlternateContent xmlns:mc="http://schemas.openxmlformats.org/markup-compatibility/2006">
                  <mc:Choice Requires="c16r2">
                    <c16r2:formatcode2>[$-en-TH,1]hh:mm;@</c16r2:formatcode2>
                  </mc:Choice>
                  <mc:Fallback>
                    <c:formatCode>[$]hh:mm;@</c:formatCode>
                  </mc:Fallback>
                </mc:AlternateContent>
                <c:ptCount val="30"/>
                <c:pt idx="0">
                  <c:v>0.27083333333333331</c:v>
                </c:pt>
                <c:pt idx="1">
                  <c:v>0.27083333333333331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7-C84B-A9D9-B1C4348C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36176"/>
        <c:axId val="1246121184"/>
      </c:lineChart>
      <c:dateAx>
        <c:axId val="1245736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6121184"/>
        <c:crosses val="autoZero"/>
        <c:auto val="1"/>
        <c:lblOffset val="100"/>
        <c:baseTimeUnit val="days"/>
      </c:dateAx>
      <c:valAx>
        <c:axId val="12461211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TH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57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MonthTemplate!$D$1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MonthTemplate!$B$2:$B$31</c:f>
              <c:numCache>
                <c:formatCode>m/d/yy</c:formatCode>
                <c:ptCount val="30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</c:numCache>
            </c:numRef>
          </c:cat>
          <c:val>
            <c:numRef>
              <c:f>MonthTemplate!$D$2:$D$31</c:f>
              <c:numCache>
                <c:formatCode>0.00</c:formatCode>
                <c:ptCount val="30"/>
                <c:pt idx="1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A-804E-B858-7E26AD36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0096"/>
        <c:axId val="1361301600"/>
      </c:lineChart>
      <c:dateAx>
        <c:axId val="1278440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61301600"/>
        <c:crosses val="autoZero"/>
        <c:auto val="1"/>
        <c:lblOffset val="100"/>
        <c:baseTimeUnit val="days"/>
      </c:dateAx>
      <c:valAx>
        <c:axId val="1361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7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 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Oct!$C$1:$C$33</c:f>
              <c:strCache>
                <c:ptCount val="33"/>
                <c:pt idx="0">
                  <c:v>wake up time</c:v>
                </c:pt>
                <c:pt idx="1">
                  <c:v>05:29</c:v>
                </c:pt>
                <c:pt idx="2">
                  <c:v>07:21</c:v>
                </c:pt>
                <c:pt idx="3">
                  <c:v>06:21</c:v>
                </c:pt>
                <c:pt idx="4">
                  <c:v>08:05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Oct!$B$2:$B$33</c:f>
              <c:numCache>
                <c:formatCode>m/d/yy</c:formatCode>
                <c:ptCount val="3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</c:numCache>
            </c:numRef>
          </c:cat>
          <c:val>
            <c:numRef>
              <c:f>Oct!$C$2:$C$33</c:f>
              <c:numCache>
                <mc:AlternateContent xmlns:mc="http://schemas.openxmlformats.org/markup-compatibility/2006">
                  <mc:Choice Requires="c16r2">
                    <c16r2:formatcode2>[$-en-TH,1]hh:mm;@</c16r2:formatcode2>
                  </mc:Choice>
                  <mc:Fallback>
                    <c:formatCode>[$]hh:mm;@</c:formatCode>
                  </mc:Fallback>
                </mc:AlternateContent>
                <c:ptCount val="32"/>
                <c:pt idx="0">
                  <c:v>0.22847222222222222</c:v>
                </c:pt>
                <c:pt idx="1">
                  <c:v>0.30624999999999997</c:v>
                </c:pt>
                <c:pt idx="2">
                  <c:v>0.26458333333333334</c:v>
                </c:pt>
                <c:pt idx="3">
                  <c:v>0.33680555555555558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8-B442-8CD3-689BBE0A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36176"/>
        <c:axId val="1246121184"/>
      </c:lineChart>
      <c:dateAx>
        <c:axId val="1245736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6121184"/>
        <c:crosses val="autoZero"/>
        <c:auto val="1"/>
        <c:lblOffset val="100"/>
        <c:baseTimeUnit val="days"/>
      </c:dateAx>
      <c:valAx>
        <c:axId val="12461211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TH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57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Oct!$D$1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Oct!$B$2:$B$33</c:f>
              <c:numCache>
                <c:formatCode>m/d/yy</c:formatCode>
                <c:ptCount val="32"/>
                <c:pt idx="0">
                  <c:v>44104</c:v>
                </c:pt>
                <c:pt idx="1">
                  <c:v>44105</c:v>
                </c:pt>
                <c:pt idx="2">
                  <c:v>44106</c:v>
                </c:pt>
                <c:pt idx="3">
                  <c:v>44107</c:v>
                </c:pt>
                <c:pt idx="4">
                  <c:v>44108</c:v>
                </c:pt>
                <c:pt idx="5">
                  <c:v>44109</c:v>
                </c:pt>
                <c:pt idx="6">
                  <c:v>44110</c:v>
                </c:pt>
                <c:pt idx="7">
                  <c:v>44111</c:v>
                </c:pt>
                <c:pt idx="8">
                  <c:v>44112</c:v>
                </c:pt>
                <c:pt idx="9">
                  <c:v>44113</c:v>
                </c:pt>
                <c:pt idx="10">
                  <c:v>44114</c:v>
                </c:pt>
                <c:pt idx="11">
                  <c:v>44115</c:v>
                </c:pt>
                <c:pt idx="12">
                  <c:v>44116</c:v>
                </c:pt>
                <c:pt idx="13">
                  <c:v>44117</c:v>
                </c:pt>
                <c:pt idx="14">
                  <c:v>44118</c:v>
                </c:pt>
                <c:pt idx="15">
                  <c:v>44119</c:v>
                </c:pt>
                <c:pt idx="16">
                  <c:v>44120</c:v>
                </c:pt>
                <c:pt idx="17">
                  <c:v>44121</c:v>
                </c:pt>
                <c:pt idx="18">
                  <c:v>44122</c:v>
                </c:pt>
                <c:pt idx="19">
                  <c:v>44123</c:v>
                </c:pt>
                <c:pt idx="20">
                  <c:v>44124</c:v>
                </c:pt>
                <c:pt idx="21">
                  <c:v>44125</c:v>
                </c:pt>
                <c:pt idx="22">
                  <c:v>44126</c:v>
                </c:pt>
                <c:pt idx="23">
                  <c:v>44127</c:v>
                </c:pt>
                <c:pt idx="24">
                  <c:v>44128</c:v>
                </c:pt>
                <c:pt idx="25">
                  <c:v>44129</c:v>
                </c:pt>
                <c:pt idx="26">
                  <c:v>44130</c:v>
                </c:pt>
                <c:pt idx="27">
                  <c:v>44131</c:v>
                </c:pt>
                <c:pt idx="28">
                  <c:v>44132</c:v>
                </c:pt>
                <c:pt idx="29">
                  <c:v>44133</c:v>
                </c:pt>
                <c:pt idx="30">
                  <c:v>44134</c:v>
                </c:pt>
                <c:pt idx="31">
                  <c:v>44135</c:v>
                </c:pt>
              </c:numCache>
            </c:numRef>
          </c:cat>
          <c:val>
            <c:numRef>
              <c:f>Oct!$D$2:$D$33</c:f>
              <c:numCache>
                <c:formatCode>0.00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1-6F4A-8027-E8DF384B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0096"/>
        <c:axId val="1361301600"/>
      </c:lineChart>
      <c:dateAx>
        <c:axId val="1278440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61301600"/>
        <c:crosses val="autoZero"/>
        <c:auto val="1"/>
        <c:lblOffset val="100"/>
        <c:baseTimeUnit val="days"/>
      </c:dateAx>
      <c:valAx>
        <c:axId val="1361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7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Sep!$B$2:$B$33</c:f>
              <c:numCache>
                <c:formatCode>m/d/yy</c:formatCode>
                <c:ptCount val="32"/>
                <c:pt idx="0">
                  <c:v>44074</c:v>
                </c:pt>
                <c:pt idx="1">
                  <c:v>44075</c:v>
                </c:pt>
                <c:pt idx="2">
                  <c:v>44076</c:v>
                </c:pt>
                <c:pt idx="3">
                  <c:v>44077</c:v>
                </c:pt>
                <c:pt idx="4">
                  <c:v>44078</c:v>
                </c:pt>
                <c:pt idx="5">
                  <c:v>44079</c:v>
                </c:pt>
                <c:pt idx="6">
                  <c:v>44080</c:v>
                </c:pt>
                <c:pt idx="7">
                  <c:v>44081</c:v>
                </c:pt>
                <c:pt idx="8">
                  <c:v>44082</c:v>
                </c:pt>
                <c:pt idx="9">
                  <c:v>44083</c:v>
                </c:pt>
                <c:pt idx="10">
                  <c:v>44084</c:v>
                </c:pt>
                <c:pt idx="11">
                  <c:v>44085</c:v>
                </c:pt>
                <c:pt idx="12">
                  <c:v>44086</c:v>
                </c:pt>
                <c:pt idx="13">
                  <c:v>44087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44093</c:v>
                </c:pt>
                <c:pt idx="20">
                  <c:v>44094</c:v>
                </c:pt>
                <c:pt idx="21">
                  <c:v>44095</c:v>
                </c:pt>
                <c:pt idx="22">
                  <c:v>44096</c:v>
                </c:pt>
                <c:pt idx="23">
                  <c:v>44097</c:v>
                </c:pt>
                <c:pt idx="24">
                  <c:v>44098</c:v>
                </c:pt>
                <c:pt idx="25">
                  <c:v>44099</c:v>
                </c:pt>
                <c:pt idx="26">
                  <c:v>44100</c:v>
                </c:pt>
                <c:pt idx="27">
                  <c:v>44101</c:v>
                </c:pt>
                <c:pt idx="28">
                  <c:v>44102</c:v>
                </c:pt>
                <c:pt idx="29">
                  <c:v>44103</c:v>
                </c:pt>
                <c:pt idx="30">
                  <c:v>44104</c:v>
                </c:pt>
                <c:pt idx="31">
                  <c:v>44105</c:v>
                </c:pt>
              </c:numCache>
            </c:numRef>
          </c:cat>
          <c:val>
            <c:numRef>
              <c:f>Sep!$E$2:$E$33</c:f>
              <c:numCache>
                <c:formatCode>General</c:formatCode>
                <c:ptCount val="32"/>
                <c:pt idx="0">
                  <c:v>14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13</c:v>
                </c:pt>
                <c:pt idx="16">
                  <c:v>18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10</c:v>
                </c:pt>
                <c:pt idx="23">
                  <c:v>20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264F-9A2E-7B0918AC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702272"/>
        <c:axId val="1371703904"/>
      </c:barChart>
      <c:dateAx>
        <c:axId val="13717022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3904"/>
        <c:crosses val="autoZero"/>
        <c:auto val="1"/>
        <c:lblOffset val="100"/>
        <c:baseTimeUnit val="days"/>
      </c:dateAx>
      <c:valAx>
        <c:axId val="137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 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Sep!$C$1:$C$33</c:f>
              <c:strCache>
                <c:ptCount val="33"/>
                <c:pt idx="0">
                  <c:v>wake up time</c:v>
                </c:pt>
                <c:pt idx="1">
                  <c:v>06:30</c:v>
                </c:pt>
                <c:pt idx="2">
                  <c:v>06:30</c:v>
                </c:pt>
                <c:pt idx="3">
                  <c:v>06:30</c:v>
                </c:pt>
                <c:pt idx="4">
                  <c:v>06:30</c:v>
                </c:pt>
                <c:pt idx="5">
                  <c:v>06:30</c:v>
                </c:pt>
                <c:pt idx="6">
                  <c:v>06:30</c:v>
                </c:pt>
                <c:pt idx="7">
                  <c:v>06:30</c:v>
                </c:pt>
                <c:pt idx="8">
                  <c:v>07:50</c:v>
                </c:pt>
                <c:pt idx="9">
                  <c:v>06:30</c:v>
                </c:pt>
                <c:pt idx="10">
                  <c:v>03:30</c:v>
                </c:pt>
                <c:pt idx="11">
                  <c:v>07:39</c:v>
                </c:pt>
                <c:pt idx="12">
                  <c:v>07:39</c:v>
                </c:pt>
                <c:pt idx="13">
                  <c:v>06:30</c:v>
                </c:pt>
                <c:pt idx="14">
                  <c:v>07:30</c:v>
                </c:pt>
                <c:pt idx="15">
                  <c:v>06:30</c:v>
                </c:pt>
                <c:pt idx="16">
                  <c:v>06:30</c:v>
                </c:pt>
                <c:pt idx="17">
                  <c:v>06:28</c:v>
                </c:pt>
                <c:pt idx="18">
                  <c:v>06:25</c:v>
                </c:pt>
                <c:pt idx="19">
                  <c:v>06:30</c:v>
                </c:pt>
                <c:pt idx="20">
                  <c:v>07:30</c:v>
                </c:pt>
                <c:pt idx="21">
                  <c:v>07:00</c:v>
                </c:pt>
                <c:pt idx="22">
                  <c:v>06:57</c:v>
                </c:pt>
                <c:pt idx="23">
                  <c:v>06:00</c:v>
                </c:pt>
                <c:pt idx="24">
                  <c:v>07:41</c:v>
                </c:pt>
                <c:pt idx="25">
                  <c:v>06:16</c:v>
                </c:pt>
                <c:pt idx="26">
                  <c:v>06:17</c:v>
                </c:pt>
                <c:pt idx="27">
                  <c:v>07:17</c:v>
                </c:pt>
                <c:pt idx="28">
                  <c:v>06:30</c:v>
                </c:pt>
                <c:pt idx="29">
                  <c:v>06:20</c:v>
                </c:pt>
                <c:pt idx="30">
                  <c:v>07:46</c:v>
                </c:pt>
                <c:pt idx="31">
                  <c:v>05:29</c:v>
                </c:pt>
                <c:pt idx="32">
                  <c:v>07:21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Sep!$B$2:$B$33</c:f>
              <c:numCache>
                <c:formatCode>m/d/yy</c:formatCode>
                <c:ptCount val="32"/>
                <c:pt idx="0">
                  <c:v>44074</c:v>
                </c:pt>
                <c:pt idx="1">
                  <c:v>44075</c:v>
                </c:pt>
                <c:pt idx="2">
                  <c:v>44076</c:v>
                </c:pt>
                <c:pt idx="3">
                  <c:v>44077</c:v>
                </c:pt>
                <c:pt idx="4">
                  <c:v>44078</c:v>
                </c:pt>
                <c:pt idx="5">
                  <c:v>44079</c:v>
                </c:pt>
                <c:pt idx="6">
                  <c:v>44080</c:v>
                </c:pt>
                <c:pt idx="7">
                  <c:v>44081</c:v>
                </c:pt>
                <c:pt idx="8">
                  <c:v>44082</c:v>
                </c:pt>
                <c:pt idx="9">
                  <c:v>44083</c:v>
                </c:pt>
                <c:pt idx="10">
                  <c:v>44084</c:v>
                </c:pt>
                <c:pt idx="11">
                  <c:v>44085</c:v>
                </c:pt>
                <c:pt idx="12">
                  <c:v>44086</c:v>
                </c:pt>
                <c:pt idx="13">
                  <c:v>44087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44093</c:v>
                </c:pt>
                <c:pt idx="20">
                  <c:v>44094</c:v>
                </c:pt>
                <c:pt idx="21">
                  <c:v>44095</c:v>
                </c:pt>
                <c:pt idx="22">
                  <c:v>44096</c:v>
                </c:pt>
                <c:pt idx="23">
                  <c:v>44097</c:v>
                </c:pt>
                <c:pt idx="24">
                  <c:v>44098</c:v>
                </c:pt>
                <c:pt idx="25">
                  <c:v>44099</c:v>
                </c:pt>
                <c:pt idx="26">
                  <c:v>44100</c:v>
                </c:pt>
                <c:pt idx="27">
                  <c:v>44101</c:v>
                </c:pt>
                <c:pt idx="28">
                  <c:v>44102</c:v>
                </c:pt>
                <c:pt idx="29">
                  <c:v>44103</c:v>
                </c:pt>
                <c:pt idx="30">
                  <c:v>44104</c:v>
                </c:pt>
                <c:pt idx="31">
                  <c:v>44105</c:v>
                </c:pt>
              </c:numCache>
            </c:numRef>
          </c:cat>
          <c:val>
            <c:numRef>
              <c:f>Sep!$C$2:$C$33</c:f>
              <c:numCache>
                <mc:AlternateContent xmlns:mc="http://schemas.openxmlformats.org/markup-compatibility/2006">
                  <mc:Choice Requires="c16r2">
                    <c16r2:formatcode2>[$-en-TH,1]hh:mm;@</c16r2:formatcode2>
                  </mc:Choice>
                  <mc:Fallback>
                    <c:formatCode>[$]hh:mm;@</c:formatCode>
                  </mc:Fallback>
                </mc:AlternateContent>
                <c:ptCount val="32"/>
                <c:pt idx="0">
                  <c:v>0.27083333333333331</c:v>
                </c:pt>
                <c:pt idx="1">
                  <c:v>0.27083333333333331</c:v>
                </c:pt>
                <c:pt idx="2">
                  <c:v>0.27083333333333331</c:v>
                </c:pt>
                <c:pt idx="3">
                  <c:v>0.27083333333333331</c:v>
                </c:pt>
                <c:pt idx="4">
                  <c:v>0.27083333333333331</c:v>
                </c:pt>
                <c:pt idx="5">
                  <c:v>0.27083333333333298</c:v>
                </c:pt>
                <c:pt idx="6">
                  <c:v>0.27083333333333298</c:v>
                </c:pt>
                <c:pt idx="7">
                  <c:v>0.3263888888888889</c:v>
                </c:pt>
                <c:pt idx="8">
                  <c:v>0.27083333333333331</c:v>
                </c:pt>
                <c:pt idx="9">
                  <c:v>0.14583333333333334</c:v>
                </c:pt>
                <c:pt idx="10">
                  <c:v>0.31875000000000003</c:v>
                </c:pt>
                <c:pt idx="11">
                  <c:v>0.31875000000000003</c:v>
                </c:pt>
                <c:pt idx="12">
                  <c:v>0.27083333333333331</c:v>
                </c:pt>
                <c:pt idx="13">
                  <c:v>0.3125</c:v>
                </c:pt>
                <c:pt idx="14">
                  <c:v>0.27083333333333331</c:v>
                </c:pt>
                <c:pt idx="15">
                  <c:v>0.27083333333333331</c:v>
                </c:pt>
                <c:pt idx="16">
                  <c:v>0.26944444444444443</c:v>
                </c:pt>
                <c:pt idx="17">
                  <c:v>0.2673611111111111</c:v>
                </c:pt>
                <c:pt idx="18">
                  <c:v>0.27083333333333331</c:v>
                </c:pt>
                <c:pt idx="19">
                  <c:v>0.3125</c:v>
                </c:pt>
                <c:pt idx="20">
                  <c:v>0.29166666666666669</c:v>
                </c:pt>
                <c:pt idx="21">
                  <c:v>0.28958333333333336</c:v>
                </c:pt>
                <c:pt idx="22">
                  <c:v>0.25</c:v>
                </c:pt>
                <c:pt idx="23">
                  <c:v>0.32013888888888892</c:v>
                </c:pt>
                <c:pt idx="24">
                  <c:v>0.26111111111111113</c:v>
                </c:pt>
                <c:pt idx="25">
                  <c:v>0.26180555555555557</c:v>
                </c:pt>
                <c:pt idx="26">
                  <c:v>0.3034722222222222</c:v>
                </c:pt>
                <c:pt idx="27">
                  <c:v>0.27083333333333331</c:v>
                </c:pt>
                <c:pt idx="28">
                  <c:v>0.2638888888888889</c:v>
                </c:pt>
                <c:pt idx="29">
                  <c:v>0.32361111111111113</c:v>
                </c:pt>
                <c:pt idx="30">
                  <c:v>0.22847222222222222</c:v>
                </c:pt>
                <c:pt idx="31">
                  <c:v>0.30624999999999997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E54C-9773-23790CCA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36176"/>
        <c:axId val="1246121184"/>
      </c:lineChart>
      <c:dateAx>
        <c:axId val="1245736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6121184"/>
        <c:crosses val="autoZero"/>
        <c:auto val="1"/>
        <c:lblOffset val="100"/>
        <c:baseTimeUnit val="days"/>
      </c:dateAx>
      <c:valAx>
        <c:axId val="12461211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TH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57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Sep!$D$1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Sep!$B$2:$B$33</c:f>
              <c:numCache>
                <c:formatCode>m/d/yy</c:formatCode>
                <c:ptCount val="32"/>
                <c:pt idx="0">
                  <c:v>44074</c:v>
                </c:pt>
                <c:pt idx="1">
                  <c:v>44075</c:v>
                </c:pt>
                <c:pt idx="2">
                  <c:v>44076</c:v>
                </c:pt>
                <c:pt idx="3">
                  <c:v>44077</c:v>
                </c:pt>
                <c:pt idx="4">
                  <c:v>44078</c:v>
                </c:pt>
                <c:pt idx="5">
                  <c:v>44079</c:v>
                </c:pt>
                <c:pt idx="6">
                  <c:v>44080</c:v>
                </c:pt>
                <c:pt idx="7">
                  <c:v>44081</c:v>
                </c:pt>
                <c:pt idx="8">
                  <c:v>44082</c:v>
                </c:pt>
                <c:pt idx="9">
                  <c:v>44083</c:v>
                </c:pt>
                <c:pt idx="10">
                  <c:v>44084</c:v>
                </c:pt>
                <c:pt idx="11">
                  <c:v>44085</c:v>
                </c:pt>
                <c:pt idx="12">
                  <c:v>44086</c:v>
                </c:pt>
                <c:pt idx="13">
                  <c:v>44087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44093</c:v>
                </c:pt>
                <c:pt idx="20">
                  <c:v>44094</c:v>
                </c:pt>
                <c:pt idx="21">
                  <c:v>44095</c:v>
                </c:pt>
                <c:pt idx="22">
                  <c:v>44096</c:v>
                </c:pt>
                <c:pt idx="23">
                  <c:v>44097</c:v>
                </c:pt>
                <c:pt idx="24">
                  <c:v>44098</c:v>
                </c:pt>
                <c:pt idx="25">
                  <c:v>44099</c:v>
                </c:pt>
                <c:pt idx="26">
                  <c:v>44100</c:v>
                </c:pt>
                <c:pt idx="27">
                  <c:v>44101</c:v>
                </c:pt>
                <c:pt idx="28">
                  <c:v>44102</c:v>
                </c:pt>
                <c:pt idx="29">
                  <c:v>44103</c:v>
                </c:pt>
                <c:pt idx="30">
                  <c:v>44104</c:v>
                </c:pt>
                <c:pt idx="31">
                  <c:v>44105</c:v>
                </c:pt>
              </c:numCache>
            </c:numRef>
          </c:cat>
          <c:val>
            <c:numRef>
              <c:f>Sep!$D$2:$D$33</c:f>
              <c:numCache>
                <c:formatCode>0.00</c:formatCode>
                <c:ptCount val="32"/>
                <c:pt idx="0">
                  <c:v>81.599999999999994</c:v>
                </c:pt>
                <c:pt idx="1">
                  <c:v>80.599999999999994</c:v>
                </c:pt>
                <c:pt idx="2">
                  <c:v>80.599999999999994</c:v>
                </c:pt>
                <c:pt idx="3">
                  <c:v>80.2</c:v>
                </c:pt>
                <c:pt idx="5">
                  <c:v>81.099999999999994</c:v>
                </c:pt>
                <c:pt idx="6">
                  <c:v>81</c:v>
                </c:pt>
                <c:pt idx="12">
                  <c:v>80</c:v>
                </c:pt>
                <c:pt idx="13">
                  <c:v>80.400000000000006</c:v>
                </c:pt>
                <c:pt idx="14">
                  <c:v>81.5</c:v>
                </c:pt>
                <c:pt idx="15">
                  <c:v>80</c:v>
                </c:pt>
                <c:pt idx="16">
                  <c:v>80</c:v>
                </c:pt>
                <c:pt idx="17">
                  <c:v>80.599999999999994</c:v>
                </c:pt>
                <c:pt idx="21">
                  <c:v>80.599999999999994</c:v>
                </c:pt>
                <c:pt idx="22">
                  <c:v>80.400000000000006</c:v>
                </c:pt>
                <c:pt idx="23">
                  <c:v>80.400000000000006</c:v>
                </c:pt>
                <c:pt idx="26">
                  <c:v>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1-DD45-AE9E-BD274E71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40096"/>
        <c:axId val="1361301600"/>
      </c:lineChart>
      <c:dateAx>
        <c:axId val="1278440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61301600"/>
        <c:crosses val="autoZero"/>
        <c:auto val="1"/>
        <c:lblOffset val="100"/>
        <c:baseTimeUnit val="days"/>
      </c:dateAx>
      <c:valAx>
        <c:axId val="13613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784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Aug!$B$2:$B$33</c:f>
              <c:numCache>
                <c:formatCode>m/d/yy</c:formatCode>
                <c:ptCount val="32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</c:numCache>
            </c:numRef>
          </c:cat>
          <c:val>
            <c:numRef>
              <c:f>Aug!$E$2:$E$33</c:f>
              <c:numCache>
                <c:formatCode>General</c:formatCode>
                <c:ptCount val="32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  <c:pt idx="4">
                  <c:v>17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3</c:v>
                </c:pt>
                <c:pt idx="30">
                  <c:v>9</c:v>
                </c:pt>
                <c:pt idx="3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D-8749-B1E5-EFB2909C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702272"/>
        <c:axId val="1371703904"/>
      </c:barChart>
      <c:dateAx>
        <c:axId val="13717022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3904"/>
        <c:crosses val="autoZero"/>
        <c:auto val="1"/>
        <c:lblOffset val="100"/>
        <c:baseTimeUnit val="days"/>
      </c:dateAx>
      <c:valAx>
        <c:axId val="1371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17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wake 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Aug!$C$1:$C$33</c:f>
              <c:strCache>
                <c:ptCount val="33"/>
                <c:pt idx="0">
                  <c:v>wake up time</c:v>
                </c:pt>
                <c:pt idx="1">
                  <c:v>06:30</c:v>
                </c:pt>
                <c:pt idx="2">
                  <c:v>06:30</c:v>
                </c:pt>
                <c:pt idx="3">
                  <c:v>06:30</c:v>
                </c:pt>
                <c:pt idx="4">
                  <c:v>06:30</c:v>
                </c:pt>
                <c:pt idx="5">
                  <c:v>06:30</c:v>
                </c:pt>
                <c:pt idx="6">
                  <c:v>06:00</c:v>
                </c:pt>
                <c:pt idx="7">
                  <c:v>06:00</c:v>
                </c:pt>
                <c:pt idx="8">
                  <c:v>06:00</c:v>
                </c:pt>
                <c:pt idx="9">
                  <c:v>06:00</c:v>
                </c:pt>
                <c:pt idx="10">
                  <c:v>06:37</c:v>
                </c:pt>
                <c:pt idx="11">
                  <c:v>06:00</c:v>
                </c:pt>
                <c:pt idx="12">
                  <c:v>06:00</c:v>
                </c:pt>
                <c:pt idx="13">
                  <c:v>06:28</c:v>
                </c:pt>
                <c:pt idx="14">
                  <c:v>06:14</c:v>
                </c:pt>
                <c:pt idx="15">
                  <c:v>07:42</c:v>
                </c:pt>
                <c:pt idx="16">
                  <c:v>06:30</c:v>
                </c:pt>
                <c:pt idx="17">
                  <c:v>07:28</c:v>
                </c:pt>
                <c:pt idx="18">
                  <c:v>06:30</c:v>
                </c:pt>
                <c:pt idx="19">
                  <c:v>06:30</c:v>
                </c:pt>
                <c:pt idx="20">
                  <c:v>06:30</c:v>
                </c:pt>
                <c:pt idx="21">
                  <c:v>08:00</c:v>
                </c:pt>
                <c:pt idx="22">
                  <c:v>08:00</c:v>
                </c:pt>
                <c:pt idx="23">
                  <c:v>08:01</c:v>
                </c:pt>
                <c:pt idx="24">
                  <c:v>08:01</c:v>
                </c:pt>
                <c:pt idx="25">
                  <c:v>06:30</c:v>
                </c:pt>
                <c:pt idx="26">
                  <c:v>07:50</c:v>
                </c:pt>
                <c:pt idx="27">
                  <c:v>07:20</c:v>
                </c:pt>
                <c:pt idx="28">
                  <c:v>05:30</c:v>
                </c:pt>
                <c:pt idx="29">
                  <c:v>06:30</c:v>
                </c:pt>
                <c:pt idx="30">
                  <c:v>09:45</c:v>
                </c:pt>
                <c:pt idx="31">
                  <c:v>05:12</c:v>
                </c:pt>
                <c:pt idx="32">
                  <c:v>06:30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Aug!$B$2:$B$33</c:f>
              <c:numCache>
                <c:formatCode>m/d/yy</c:formatCode>
                <c:ptCount val="32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</c:numCache>
            </c:numRef>
          </c:cat>
          <c:val>
            <c:numRef>
              <c:f>Aug!$C$2:$C$33</c:f>
              <c:numCache>
                <mc:AlternateContent xmlns:mc="http://schemas.openxmlformats.org/markup-compatibility/2006">
                  <mc:Choice Requires="c16r2">
                    <c16r2:formatcode2>[$-en-TH,1]hh:mm;@</c16r2:formatcode2>
                  </mc:Choice>
                  <mc:Fallback>
                    <c:formatCode>[$]hh:mm;@</c:formatCode>
                  </mc:Fallback>
                </mc:AlternateContent>
                <c:ptCount val="32"/>
                <c:pt idx="0">
                  <c:v>0.27083333333333331</c:v>
                </c:pt>
                <c:pt idx="1">
                  <c:v>0.27083333333333331</c:v>
                </c:pt>
                <c:pt idx="2">
                  <c:v>0.27083333333333331</c:v>
                </c:pt>
                <c:pt idx="3">
                  <c:v>0.27083333333333331</c:v>
                </c:pt>
                <c:pt idx="4">
                  <c:v>0.27083333333333331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0.27569444444444446</c:v>
                </c:pt>
                <c:pt idx="10">
                  <c:v>0.25</c:v>
                </c:pt>
                <c:pt idx="11">
                  <c:v>0.25</c:v>
                </c:pt>
                <c:pt idx="12">
                  <c:v>0.26944444444444443</c:v>
                </c:pt>
                <c:pt idx="13">
                  <c:v>0.25972222222222224</c:v>
                </c:pt>
                <c:pt idx="14">
                  <c:v>0.32083333333333336</c:v>
                </c:pt>
                <c:pt idx="15">
                  <c:v>0.27083333333333331</c:v>
                </c:pt>
                <c:pt idx="16">
                  <c:v>0.31111111111111112</c:v>
                </c:pt>
                <c:pt idx="17">
                  <c:v>0.27083333333333331</c:v>
                </c:pt>
                <c:pt idx="18">
                  <c:v>0.27083333333333331</c:v>
                </c:pt>
                <c:pt idx="19">
                  <c:v>0.27083333333333331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0.33402777777777781</c:v>
                </c:pt>
                <c:pt idx="23">
                  <c:v>0.33402777777777781</c:v>
                </c:pt>
                <c:pt idx="24">
                  <c:v>0.27083333333333331</c:v>
                </c:pt>
                <c:pt idx="25">
                  <c:v>0.3263888888888889</c:v>
                </c:pt>
                <c:pt idx="26">
                  <c:v>0.30555555555555552</c:v>
                </c:pt>
                <c:pt idx="27">
                  <c:v>0.22916666666666666</c:v>
                </c:pt>
                <c:pt idx="28">
                  <c:v>0.27083333333333331</c:v>
                </c:pt>
                <c:pt idx="29">
                  <c:v>0.40625</c:v>
                </c:pt>
                <c:pt idx="30">
                  <c:v>0.21666666666666667</c:v>
                </c:pt>
                <c:pt idx="31">
                  <c:v>0.27083333333333331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7-824B-B053-7F08FFF2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36176"/>
        <c:axId val="1246121184"/>
      </c:lineChart>
      <c:dateAx>
        <c:axId val="1245736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6121184"/>
        <c:crosses val="autoZero"/>
        <c:auto val="1"/>
        <c:lblOffset val="100"/>
        <c:baseTimeUnit val="days"/>
      </c:dateAx>
      <c:valAx>
        <c:axId val="12461211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TH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457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71" Type="http://schemas.openxmlformats.org/officeDocument/2006/relationships/customXml" Target="../ink/ink2.xml"/><Relationship Id="rId176" Type="http://schemas.openxmlformats.org/officeDocument/2006/relationships/image" Target="NULL"/><Relationship Id="rId175" Type="http://schemas.openxmlformats.org/officeDocument/2006/relationships/customXml" Target="../ink/ink3.xml"/><Relationship Id="rId170" Type="http://schemas.openxmlformats.org/officeDocument/2006/relationships/image" Target="../media/image85.png"/><Relationship Id="rId174" Type="http://schemas.openxmlformats.org/officeDocument/2006/relationships/image" Target="NULL"/><Relationship Id="rId1" Type="http://schemas.openxmlformats.org/officeDocument/2006/relationships/customXml" Target="../ink/ink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4.png"/><Relationship Id="rId1" Type="http://schemas.openxmlformats.org/officeDocument/2006/relationships/customXml" Target="../ink/ink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291987</xdr:colOff>
      <xdr:row>21</xdr:row>
      <xdr:rowOff>143820</xdr:rowOff>
    </xdr:from>
    <xdr:to>
      <xdr:col>4</xdr:col>
      <xdr:colOff>487107</xdr:colOff>
      <xdr:row>22</xdr:row>
      <xdr:rowOff>122880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C9994074-3558-8A4C-8552-6D26EED0C78D}"/>
                </a:ext>
                <a:ext uri="{147F2762-F138-4A5C-976F-8EAC2B608ADB}">
                  <a16:predDERef xmlns:a16="http://schemas.microsoft.com/office/drawing/2014/main" pred="{467EABC3-1E30-4D4B-BD15-9868E6831182}"/>
                </a:ext>
              </a:extLst>
            </xdr14:cNvPr>
            <xdr14:cNvContentPartPr/>
          </xdr14:nvContentPartPr>
          <xdr14:nvPr macro=""/>
          <xdr14:xfrm>
            <a:off x="2772720" y="4144320"/>
            <a:ext cx="195120" cy="1695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C9994074-3558-8A4C-8552-6D26EED0C78D}"/>
                </a:ext>
                <a:ext uri="{147F2762-F138-4A5C-976F-8EAC2B608ADB}">
                  <a16:predDERef xmlns:a16="http://schemas.microsoft.com/office/drawing/2014/main" pred="{467EABC3-1E30-4D4B-BD15-9868E6831182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2765160" y="4136760"/>
              <a:ext cx="21024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325827</xdr:colOff>
      <xdr:row>23</xdr:row>
      <xdr:rowOff>37860</xdr:rowOff>
    </xdr:from>
    <xdr:to>
      <xdr:col>4</xdr:col>
      <xdr:colOff>453267</xdr:colOff>
      <xdr:row>23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2" name="Ink 116">
              <a:extLst>
                <a:ext uri="{FF2B5EF4-FFF2-40B4-BE49-F238E27FC236}">
                  <a16:creationId xmlns:a16="http://schemas.microsoft.com/office/drawing/2014/main" id="{F4FCD11D-7376-6040-ADA3-ABF56F8EF797}"/>
                </a:ext>
                <a:ext uri="{147F2762-F138-4A5C-976F-8EAC2B608ADB}">
                  <a16:predDERef xmlns:a16="http://schemas.microsoft.com/office/drawing/2014/main" pred="{017095D6-BF14-1340-B6B7-2985C90BD383}"/>
                </a:ext>
              </a:extLst>
            </xdr14:cNvPr>
            <xdr14:cNvContentPartPr/>
          </xdr14:nvContentPartPr>
          <xdr14:nvPr macro=""/>
          <xdr14:xfrm>
            <a:off x="2806560" y="4419360"/>
            <a:ext cx="127440" cy="1486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4FCD11D-7376-6040-ADA3-ABF56F8EF797}"/>
                </a:ext>
                <a:ext uri="{147F2762-F138-4A5C-976F-8EAC2B608ADB}">
                  <a16:predDERef xmlns:a16="http://schemas.microsoft.com/office/drawing/2014/main" pred="{017095D6-BF14-1340-B6B7-2985C90BD383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2799000" y="4411800"/>
              <a:ext cx="14256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325827</xdr:colOff>
      <xdr:row>21</xdr:row>
      <xdr:rowOff>37860</xdr:rowOff>
    </xdr:from>
    <xdr:to>
      <xdr:col>4</xdr:col>
      <xdr:colOff>453267</xdr:colOff>
      <xdr:row>21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8E24C6D-7240-B241-A787-3A0E79451DBA}"/>
                </a:ext>
                <a:ext uri="{147F2762-F138-4A5C-976F-8EAC2B608ADB}">
                  <a16:predDERef xmlns:a16="http://schemas.microsoft.com/office/drawing/2014/main" pred="{017095D6-BF14-1340-B6B7-2985C90BD383}"/>
                </a:ext>
              </a:extLst>
            </xdr14:cNvPr>
            <xdr14:cNvContentPartPr/>
          </xdr14:nvContentPartPr>
          <xdr14:nvPr macro=""/>
          <xdr14:xfrm>
            <a:off x="4714947" y="4477780"/>
            <a:ext cx="127440" cy="1486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4FCD11D-7376-6040-ADA3-ABF56F8EF797}"/>
                </a:ext>
                <a:ext uri="{147F2762-F138-4A5C-976F-8EAC2B608ADB}">
                  <a16:predDERef xmlns:a16="http://schemas.microsoft.com/office/drawing/2014/main" pred="{017095D6-BF14-1340-B6B7-2985C90BD383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2799000" y="4411800"/>
              <a:ext cx="142560" cy="163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206503</xdr:colOff>
      <xdr:row>1</xdr:row>
      <xdr:rowOff>43551</xdr:rowOff>
    </xdr:from>
    <xdr:to>
      <xdr:col>0</xdr:col>
      <xdr:colOff>3121153</xdr:colOff>
      <xdr:row>10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904C5-5C7C-C74C-9D3D-F881C2A9E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192424</xdr:colOff>
      <xdr:row>11</xdr:row>
      <xdr:rowOff>76972</xdr:rowOff>
    </xdr:from>
    <xdr:to>
      <xdr:col>0</xdr:col>
      <xdr:colOff>3130101</xdr:colOff>
      <xdr:row>22</xdr:row>
      <xdr:rowOff>76971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3589E-C9B0-EE44-9641-80FE215BEA91}"/>
            </a:ext>
            <a:ext uri="{147F2762-F138-4A5C-976F-8EAC2B608ADB}">
              <a16:predDERef xmlns:a16="http://schemas.microsoft.com/office/drawing/2014/main" pred="{FA5649D6-3A7B-794D-A2D9-CC8223D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25657</xdr:colOff>
      <xdr:row>23</xdr:row>
      <xdr:rowOff>0</xdr:rowOff>
    </xdr:from>
    <xdr:to>
      <xdr:col>0</xdr:col>
      <xdr:colOff>3142930</xdr:colOff>
      <xdr:row>33</xdr:row>
      <xdr:rowOff>102625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99D07-DAFA-E643-A9E2-1AEB278A15E1}"/>
            </a:ext>
            <a:ext uri="{147F2762-F138-4A5C-976F-8EAC2B608ADB}">
              <a16:predDERef xmlns:a16="http://schemas.microsoft.com/office/drawing/2014/main" pred="{CD162A96-D59C-E340-BC03-0EAB0ACE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514865</xdr:colOff>
      <xdr:row>13</xdr:row>
      <xdr:rowOff>34324</xdr:rowOff>
    </xdr:from>
    <xdr:to>
      <xdr:col>13</xdr:col>
      <xdr:colOff>869550</xdr:colOff>
      <xdr:row>30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ED371-43ED-AD4C-AF94-D489F9C99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178551</xdr:colOff>
      <xdr:row>28</xdr:row>
      <xdr:rowOff>82825</xdr:rowOff>
    </xdr:from>
    <xdr:to>
      <xdr:col>9</xdr:col>
      <xdr:colOff>16948</xdr:colOff>
      <xdr:row>40</xdr:row>
      <xdr:rowOff>30367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7C197F-0160-8440-969B-624663FFB510}"/>
            </a:ext>
            <a:ext uri="{147F2762-F138-4A5C-976F-8EAC2B608ADB}">
              <a16:predDERef xmlns:a16="http://schemas.microsoft.com/office/drawing/2014/main" pred="{43EED371-43ED-AD4C-AF94-D489F9C99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171" y="5494129"/>
          <a:ext cx="4718234" cy="22666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177600</xdr:colOff>
      <xdr:row>183</xdr:row>
      <xdr:rowOff>114300</xdr:rowOff>
    </xdr:from>
    <xdr:to>
      <xdr:col>6</xdr:col>
      <xdr:colOff>292440</xdr:colOff>
      <xdr:row>183</xdr:row>
      <xdr:rowOff>140220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32AAF17-920D-5E45-8739-53E915B49FA4}"/>
                </a:ext>
              </a:extLst>
            </xdr14:cNvPr>
            <xdr14:cNvContentPartPr/>
          </xdr14:nvContentPartPr>
          <xdr14:nvPr macro=""/>
          <xdr14:xfrm>
            <a:off x="5968800" y="34975800"/>
            <a:ext cx="114840" cy="25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32AAF17-920D-5E45-8739-53E915B49FA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1240" y="34968240"/>
              <a:ext cx="129600" cy="4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206503</xdr:colOff>
      <xdr:row>1</xdr:row>
      <xdr:rowOff>43551</xdr:rowOff>
    </xdr:from>
    <xdr:to>
      <xdr:col>0</xdr:col>
      <xdr:colOff>3121153</xdr:colOff>
      <xdr:row>10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43BD9-C1C4-BB48-8898-209679B9B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192424</xdr:colOff>
      <xdr:row>11</xdr:row>
      <xdr:rowOff>76972</xdr:rowOff>
    </xdr:from>
    <xdr:to>
      <xdr:col>0</xdr:col>
      <xdr:colOff>3130101</xdr:colOff>
      <xdr:row>22</xdr:row>
      <xdr:rowOff>76971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38FCE-121A-1642-968E-C584E3D116D7}"/>
            </a:ext>
            <a:ext uri="{147F2762-F138-4A5C-976F-8EAC2B608ADB}">
              <a16:predDERef xmlns:a16="http://schemas.microsoft.com/office/drawing/2014/main" pred="{FA5649D6-3A7B-794D-A2D9-CC8223D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25657</xdr:colOff>
      <xdr:row>23</xdr:row>
      <xdr:rowOff>0</xdr:rowOff>
    </xdr:from>
    <xdr:to>
      <xdr:col>0</xdr:col>
      <xdr:colOff>3142930</xdr:colOff>
      <xdr:row>33</xdr:row>
      <xdr:rowOff>102625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7796B-201E-D444-8A3D-31B3EFBAE1A7}"/>
            </a:ext>
            <a:ext uri="{147F2762-F138-4A5C-976F-8EAC2B608ADB}">
              <a16:predDERef xmlns:a16="http://schemas.microsoft.com/office/drawing/2014/main" pred="{CD162A96-D59C-E340-BC03-0EAB0ACE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206503</xdr:colOff>
      <xdr:row>1</xdr:row>
      <xdr:rowOff>43551</xdr:rowOff>
    </xdr:from>
    <xdr:to>
      <xdr:col>0</xdr:col>
      <xdr:colOff>3121153</xdr:colOff>
      <xdr:row>10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4E919-0BBF-F147-9E22-D865DD4A4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192424</xdr:colOff>
      <xdr:row>11</xdr:row>
      <xdr:rowOff>76972</xdr:rowOff>
    </xdr:from>
    <xdr:to>
      <xdr:col>0</xdr:col>
      <xdr:colOff>3130101</xdr:colOff>
      <xdr:row>22</xdr:row>
      <xdr:rowOff>76971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D84D8-4C18-C749-8C2A-96F78D539655}"/>
            </a:ext>
            <a:ext uri="{147F2762-F138-4A5C-976F-8EAC2B608ADB}">
              <a16:predDERef xmlns:a16="http://schemas.microsoft.com/office/drawing/2014/main" pred="{FA5649D6-3A7B-794D-A2D9-CC8223D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25657</xdr:colOff>
      <xdr:row>23</xdr:row>
      <xdr:rowOff>0</xdr:rowOff>
    </xdr:from>
    <xdr:to>
      <xdr:col>0</xdr:col>
      <xdr:colOff>3142930</xdr:colOff>
      <xdr:row>33</xdr:row>
      <xdr:rowOff>102625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72DE0-5BCC-3946-BAFF-46D529A7F18E}"/>
            </a:ext>
            <a:ext uri="{147F2762-F138-4A5C-976F-8EAC2B608ADB}">
              <a16:predDERef xmlns:a16="http://schemas.microsoft.com/office/drawing/2014/main" pred="{CD162A96-D59C-E340-BC03-0EAB0ACE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206503</xdr:colOff>
      <xdr:row>1</xdr:row>
      <xdr:rowOff>43551</xdr:rowOff>
    </xdr:from>
    <xdr:to>
      <xdr:col>0</xdr:col>
      <xdr:colOff>3121153</xdr:colOff>
      <xdr:row>10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24CC7-1954-934A-942B-BC28E2C26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192424</xdr:colOff>
      <xdr:row>11</xdr:row>
      <xdr:rowOff>76972</xdr:rowOff>
    </xdr:from>
    <xdr:to>
      <xdr:col>0</xdr:col>
      <xdr:colOff>3130101</xdr:colOff>
      <xdr:row>22</xdr:row>
      <xdr:rowOff>76971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73645-D8AA-8245-B9FC-D9F2BB059175}"/>
            </a:ext>
            <a:ext uri="{147F2762-F138-4A5C-976F-8EAC2B608ADB}">
              <a16:predDERef xmlns:a16="http://schemas.microsoft.com/office/drawing/2014/main" pred="{FA5649D6-3A7B-794D-A2D9-CC8223D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25657</xdr:colOff>
      <xdr:row>23</xdr:row>
      <xdr:rowOff>0</xdr:rowOff>
    </xdr:from>
    <xdr:to>
      <xdr:col>0</xdr:col>
      <xdr:colOff>3142930</xdr:colOff>
      <xdr:row>33</xdr:row>
      <xdr:rowOff>102625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B1A5B-AFAC-4144-8B40-F50D714F6B87}"/>
            </a:ext>
            <a:ext uri="{147F2762-F138-4A5C-976F-8EAC2B608ADB}">
              <a16:predDERef xmlns:a16="http://schemas.microsoft.com/office/drawing/2014/main" pred="{CD162A96-D59C-E340-BC03-0EAB0ACE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206503</xdr:colOff>
      <xdr:row>1</xdr:row>
      <xdr:rowOff>43551</xdr:rowOff>
    </xdr:from>
    <xdr:to>
      <xdr:col>0</xdr:col>
      <xdr:colOff>3121153</xdr:colOff>
      <xdr:row>10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649D6-3A7B-794D-A2D9-CC8223D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192424</xdr:colOff>
      <xdr:row>11</xdr:row>
      <xdr:rowOff>76972</xdr:rowOff>
    </xdr:from>
    <xdr:to>
      <xdr:col>0</xdr:col>
      <xdr:colOff>3130101</xdr:colOff>
      <xdr:row>22</xdr:row>
      <xdr:rowOff>76971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2A96-D59C-E340-BC03-0EAB0ACE526F}"/>
            </a:ext>
            <a:ext uri="{147F2762-F138-4A5C-976F-8EAC2B608ADB}">
              <a16:predDERef xmlns:a16="http://schemas.microsoft.com/office/drawing/2014/main" pred="{FA5649D6-3A7B-794D-A2D9-CC8223D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25657</xdr:colOff>
      <xdr:row>23</xdr:row>
      <xdr:rowOff>0</xdr:rowOff>
    </xdr:from>
    <xdr:to>
      <xdr:col>0</xdr:col>
      <xdr:colOff>3142930</xdr:colOff>
      <xdr:row>33</xdr:row>
      <xdr:rowOff>102625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80D17-9196-4843-BDF3-BB5EC541D3DF}"/>
            </a:ext>
            <a:ext uri="{147F2762-F138-4A5C-976F-8EAC2B608ADB}">
              <a16:predDERef xmlns:a16="http://schemas.microsoft.com/office/drawing/2014/main" pred="{CD162A96-D59C-E340-BC03-0EAB0ACE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206503</xdr:colOff>
      <xdr:row>1</xdr:row>
      <xdr:rowOff>43551</xdr:rowOff>
    </xdr:from>
    <xdr:to>
      <xdr:col>0</xdr:col>
      <xdr:colOff>3121153</xdr:colOff>
      <xdr:row>10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F8960-A68C-9441-8946-6499249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192424</xdr:colOff>
      <xdr:row>11</xdr:row>
      <xdr:rowOff>76972</xdr:rowOff>
    </xdr:from>
    <xdr:to>
      <xdr:col>0</xdr:col>
      <xdr:colOff>3130101</xdr:colOff>
      <xdr:row>22</xdr:row>
      <xdr:rowOff>76971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E090A-862C-764F-9BC7-AAB7F1AD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206503</xdr:colOff>
      <xdr:row>1</xdr:row>
      <xdr:rowOff>43551</xdr:rowOff>
    </xdr:from>
    <xdr:to>
      <xdr:col>0</xdr:col>
      <xdr:colOff>3121153</xdr:colOff>
      <xdr:row>10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C75BA-C03C-4934-998D-D568FBB63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25657</xdr:colOff>
      <xdr:row>23</xdr:row>
      <xdr:rowOff>0</xdr:rowOff>
    </xdr:from>
    <xdr:to>
      <xdr:col>0</xdr:col>
      <xdr:colOff>3142930</xdr:colOff>
      <xdr:row>33</xdr:row>
      <xdr:rowOff>102625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9B1B1-6231-8449-B1FC-DE6A8D893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205253</xdr:colOff>
      <xdr:row>11</xdr:row>
      <xdr:rowOff>102627</xdr:rowOff>
    </xdr:from>
    <xdr:to>
      <xdr:col>0</xdr:col>
      <xdr:colOff>3142930</xdr:colOff>
      <xdr:row>22</xdr:row>
      <xdr:rowOff>102626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AE9BAA-51B8-2F46-8820-76EB962822A1}"/>
            </a:ext>
            <a:ext uri="{147F2762-F138-4A5C-976F-8EAC2B608ADB}">
              <a16:predDERef xmlns:a16="http://schemas.microsoft.com/office/drawing/2014/main" pred="{FA5649D6-3A7B-794D-A2D9-CC8223D0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25657</xdr:colOff>
      <xdr:row>52</xdr:row>
      <xdr:rowOff>0</xdr:rowOff>
    </xdr:from>
    <xdr:to>
      <xdr:col>0</xdr:col>
      <xdr:colOff>3142930</xdr:colOff>
      <xdr:row>62</xdr:row>
      <xdr:rowOff>102625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FBE4A7-5C5A-7649-BB9D-84CD448CBBEF}"/>
            </a:ext>
            <a:ext uri="{147F2762-F138-4A5C-976F-8EAC2B608ADB}">
              <a16:predDERef xmlns:a16="http://schemas.microsoft.com/office/drawing/2014/main" pred="{CD162A96-D59C-E340-BC03-0EAB0ACE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31T02:41:48.315"/>
    </inkml:context>
    <inkml:brush xml:id="br0">
      <inkml:brushProperty name="width" value="0.04286" units="cm"/>
      <inkml:brushProperty name="height" value="0.04286" units="cm"/>
      <inkml:brushProperty name="color" value="#333333"/>
    </inkml:brush>
  </inkml:definitions>
  <inkml:trace contextRef="#ctx0" brushRef="#br0">24 435 7990,'-1'7'-438,"-3"-3"391,2 2 446,-8-4 114,9 3-119,-5-5-93,6 0 178,0 0-196,0 5-31,6-4 259,0 5-191,6-6 0,1 0 57,3 0 345,-3-6-383,9-5 1,0-5 132,6-7-83,-1 2-187,2-13 0,-4 7 44,2-4-156,-2 0 158,-2 1-397,1-4 217,-1 4 0,-3-2 204,0 1-1495,-1 0 883,5 6 0,-6-1-30,-2 10-1559,-3 6 1194,-2 4 1,1 6 734,0 0 0,5 16 0,1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31T02:41:51.500"/>
    </inkml:context>
    <inkml:brush xml:id="br0">
      <inkml:brushProperty name="width" value="0.04286" units="cm"/>
      <inkml:brushProperty name="height" value="0.04286" units="cm"/>
      <inkml:brushProperty name="color" value="#333333"/>
    </inkml:brush>
  </inkml:definitions>
  <inkml:trace contextRef="#ctx0" brushRef="#br0">0 412 8379,'12'-5'-433,"0"-3"684,0-2-238,-1-7 153,6-2 0,-2-5 166,4-4-435,1 3 265,-2-9 0,3 4 163,-5-5-471,0 5 114,1-4 1,-4 9-146,2-2 140,-2 7 4,-1 3 1,0 9-793,0 1 373,-1 4 237,1-2-625,0 5 840,0 0 0,-1 0 0,1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8T00:09:09.175"/>
    </inkml:context>
    <inkml:brush xml:id="br0">
      <inkml:brushProperty name="width" value="0.04286" units="cm"/>
      <inkml:brushProperty name="height" value="0.04286" units="cm"/>
      <inkml:brushProperty name="color" value="#333333"/>
    </inkml:brush>
  </inkml:definitions>
  <inkml:trace contextRef="#ctx0" brushRef="#br0">0 412 8379,'12'-5'-433,"0"-3"684,0-2-238,-1-7 153,6-2 0,-2-5 166,4-4-435,1 3 265,-2-9 0,3 4 163,-5-5-471,0 5 114,1-4 1,-4 9-146,2-2 140,-2 7 4,-1 3 1,0 9-793,0 1 373,-1 4 237,1-2-625,0 5 840,0 0 0,-1 0 0,1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20T15:16:24.083"/>
    </inkml:context>
    <inkml:brush xml:id="br0">
      <inkml:brushProperty name="width" value="0.04286" units="cm"/>
      <inkml:brushProperty name="height" value="0.04286" units="cm"/>
      <inkml:brushProperty name="color" value="#333333"/>
    </inkml:brush>
  </inkml:definitions>
  <inkml:trace contextRef="#ctx0" brushRef="#br0">318 0 8177,'-51'0'0,"12"0"0,-8 0 0,8 0 0,19 16 0,0-12 0,9 7 0,7 9-758,-12-16 389,16 12 198,0-16-572,0 0 743,-16 0 0,-3 0 0,-16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DCB74-AA69-F046-8EBA-76EE3173D1B1}" name="Table1" displayName="Table1" ref="A1:F21" totalsRowShown="0">
  <autoFilter ref="A1:F21" xr:uid="{A2A03D9A-F7CC-3849-9831-7CA88E29A3C6}"/>
  <sortState xmlns:xlrd2="http://schemas.microsoft.com/office/spreadsheetml/2017/richdata2" ref="A2:F21">
    <sortCondition descending="1" ref="D1:D21"/>
  </sortState>
  <tableColumns count="6">
    <tableColumn id="1" xr3:uid="{181B765F-1A53-444F-A43E-894F259A601E}" name="No"/>
    <tableColumn id="2" xr3:uid="{9FC413BC-0ADB-EE40-90B4-B5FDB0A9391C}" name="Reward"/>
    <tableColumn id="3" xr3:uid="{306BD471-6BB0-2346-8FF5-93D1BE2A663D}" name="Job"/>
    <tableColumn id="4" xr3:uid="{4C40E2A9-8448-F34A-96DF-2F72B1A438F6}" name="Boolean"/>
    <tableColumn id="5" xr3:uid="{2AF68B74-E4B0-2A46-BEF5-D8826257065C}" name="Column1"/>
    <tableColumn id="6" xr3:uid="{3EB4F120-DC54-F34D-B9D8-E1A177459C37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://www.kendvd.net/category/16/%E0%B8%81%E0%B8%B2%E0%B8%A3%E0%B9%8C%E0%B8%95%E0%B8%B9%E0%B8%99%E0%B8%94%E0%B8%B1%E0%B8%87/%E0%B9%80%E0%B8%8B%E0%B8%99%E0%B8%95%E0%B9%8C%E0%B9%80%E0%B8%8B%E0%B8%A2%E0%B9%88%E0%B8%B2-%E0%B8%84%E0%B8%A3%E0%B8%9A%E0%B8%8A%E0%B8%B8%E0%B8%94-%E0%B8%A1%E0%B8%B5%E0%B8%AA%E0%B8%B4%E0%B8%99%E0%B8%84%E0%B9%89%E0%B8%B2-67-%E0%B9%81%E0%B8%9C%E0%B9%88%E0%B8%99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BF23-A458-5B4C-987F-06B4A845DA7F}">
  <dimension ref="A1:AE58"/>
  <sheetViews>
    <sheetView topLeftCell="A2" zoomScale="125" zoomScaleNormal="150" zoomScaleSheetLayoutView="100" workbookViewId="0">
      <pane xSplit="4" topLeftCell="I1" activePane="topRight" state="frozen"/>
      <selection activeCell="A30" sqref="A30"/>
      <selection pane="topRight" activeCell="E37" sqref="E37"/>
    </sheetView>
  </sheetViews>
  <sheetFormatPr baseColWidth="10" defaultColWidth="8.83203125" defaultRowHeight="15" x14ac:dyDescent="0.2"/>
  <cols>
    <col min="2" max="2" width="3.1640625" bestFit="1" customWidth="1"/>
    <col min="3" max="3" width="22.83203125" bestFit="1" customWidth="1"/>
    <col min="4" max="4" width="26.6640625" bestFit="1" customWidth="1"/>
    <col min="5" max="5" width="22.1640625" bestFit="1" customWidth="1"/>
    <col min="6" max="6" width="34" bestFit="1" customWidth="1"/>
    <col min="7" max="7" width="19.5" customWidth="1"/>
    <col min="8" max="9" width="16.83203125" bestFit="1" customWidth="1"/>
    <col min="10" max="10" width="15.33203125" bestFit="1" customWidth="1"/>
    <col min="11" max="23" width="9.5" bestFit="1" customWidth="1"/>
    <col min="24" max="25" width="16" bestFit="1" customWidth="1"/>
    <col min="26" max="26" width="11.1640625" bestFit="1" customWidth="1"/>
    <col min="27" max="27" width="9.5" bestFit="1" customWidth="1"/>
    <col min="28" max="28" width="11.1640625" bestFit="1" customWidth="1"/>
  </cols>
  <sheetData>
    <row r="1" spans="1:31" x14ac:dyDescent="0.2">
      <c r="C1" s="3"/>
      <c r="D1" s="3"/>
      <c r="E1" s="31" t="s">
        <v>444</v>
      </c>
      <c r="F1" s="56" t="s">
        <v>28</v>
      </c>
      <c r="G1" s="3"/>
      <c r="H1" s="3"/>
      <c r="J1" s="56" t="s">
        <v>29</v>
      </c>
      <c r="K1" s="3"/>
      <c r="L1" s="3"/>
      <c r="M1" s="3"/>
      <c r="O1" s="56" t="s">
        <v>30</v>
      </c>
      <c r="P1" s="3"/>
      <c r="Q1" s="3"/>
      <c r="S1" s="56" t="s">
        <v>31</v>
      </c>
      <c r="T1" s="3"/>
      <c r="U1" s="3"/>
      <c r="V1" s="3"/>
      <c r="W1" s="56" t="s">
        <v>32</v>
      </c>
      <c r="X1" s="3"/>
      <c r="Y1" s="3"/>
      <c r="Z1" s="3"/>
      <c r="AB1" s="56" t="s">
        <v>33</v>
      </c>
      <c r="AC1" s="3"/>
      <c r="AD1" s="3"/>
      <c r="AE1" s="3"/>
    </row>
    <row r="2" spans="1:31" x14ac:dyDescent="0.2">
      <c r="C2" s="3"/>
      <c r="D2" s="66"/>
      <c r="E2" s="54" t="s">
        <v>92</v>
      </c>
      <c r="F2" s="54" t="s">
        <v>93</v>
      </c>
      <c r="G2" s="54" t="s">
        <v>94</v>
      </c>
      <c r="H2" s="54" t="s">
        <v>95</v>
      </c>
      <c r="I2" s="54" t="s">
        <v>96</v>
      </c>
      <c r="J2" s="54" t="s">
        <v>97</v>
      </c>
      <c r="K2" s="54" t="s">
        <v>98</v>
      </c>
      <c r="L2" s="54" t="s">
        <v>99</v>
      </c>
      <c r="M2" s="54" t="s">
        <v>100</v>
      </c>
      <c r="N2" s="54" t="s">
        <v>101</v>
      </c>
      <c r="O2" s="54" t="s">
        <v>102</v>
      </c>
      <c r="P2" s="54" t="s">
        <v>103</v>
      </c>
      <c r="Q2" s="54" t="s">
        <v>104</v>
      </c>
      <c r="R2" s="54" t="s">
        <v>105</v>
      </c>
      <c r="S2" s="54" t="s">
        <v>106</v>
      </c>
      <c r="T2" s="54" t="s">
        <v>107</v>
      </c>
      <c r="U2" s="54" t="s">
        <v>108</v>
      </c>
      <c r="V2" s="54" t="s">
        <v>109</v>
      </c>
      <c r="W2" s="54" t="s">
        <v>110</v>
      </c>
      <c r="X2" s="54" t="s">
        <v>111</v>
      </c>
      <c r="Y2" s="54" t="s">
        <v>112</v>
      </c>
      <c r="Z2" s="54" t="s">
        <v>113</v>
      </c>
      <c r="AA2" s="54" t="s">
        <v>114</v>
      </c>
      <c r="AB2" s="54" t="s">
        <v>115</v>
      </c>
      <c r="AC2" s="54" t="s">
        <v>116</v>
      </c>
      <c r="AD2" s="54" t="s">
        <v>117</v>
      </c>
      <c r="AE2" s="54" t="s">
        <v>118</v>
      </c>
    </row>
    <row r="3" spans="1:31" x14ac:dyDescent="0.2">
      <c r="A3" t="s">
        <v>0</v>
      </c>
      <c r="C3" s="3" t="s">
        <v>2</v>
      </c>
      <c r="D3" s="3" t="s">
        <v>207</v>
      </c>
      <c r="E3" s="3">
        <v>1</v>
      </c>
      <c r="F3" s="3">
        <v>28</v>
      </c>
      <c r="G3" s="3">
        <v>29</v>
      </c>
      <c r="H3" s="3">
        <v>30</v>
      </c>
      <c r="I3" s="3">
        <v>31</v>
      </c>
      <c r="J3" s="3">
        <v>32</v>
      </c>
      <c r="K3" s="3">
        <v>33</v>
      </c>
      <c r="L3" s="3">
        <v>34</v>
      </c>
      <c r="M3" s="3">
        <v>35</v>
      </c>
      <c r="N3" s="3">
        <v>36</v>
      </c>
      <c r="O3" s="3">
        <v>37</v>
      </c>
      <c r="P3" s="3">
        <v>38</v>
      </c>
      <c r="Q3" s="3">
        <v>39</v>
      </c>
      <c r="R3" s="3">
        <v>40</v>
      </c>
      <c r="S3" s="3">
        <v>41</v>
      </c>
      <c r="T3" s="3">
        <v>42</v>
      </c>
      <c r="U3" s="3">
        <v>43</v>
      </c>
      <c r="V3" s="3">
        <v>44</v>
      </c>
      <c r="W3" s="3">
        <v>45</v>
      </c>
      <c r="X3" s="3">
        <v>46</v>
      </c>
      <c r="Y3" s="3">
        <v>47</v>
      </c>
      <c r="Z3" s="3">
        <v>48</v>
      </c>
      <c r="AA3" s="3">
        <v>49</v>
      </c>
      <c r="AB3" s="3">
        <v>50</v>
      </c>
      <c r="AC3" s="3">
        <v>51</v>
      </c>
      <c r="AD3" s="3">
        <v>52</v>
      </c>
      <c r="AE3" s="3">
        <v>53</v>
      </c>
    </row>
    <row r="4" spans="1:31" x14ac:dyDescent="0.2">
      <c r="A4" t="s">
        <v>1</v>
      </c>
      <c r="B4">
        <v>1</v>
      </c>
      <c r="C4" s="12" t="s">
        <v>3</v>
      </c>
      <c r="D4" s="12" t="str">
        <f>C4</f>
        <v>Paper 1</v>
      </c>
      <c r="E4" s="3"/>
      <c r="F4" s="3"/>
      <c r="G4" s="3"/>
      <c r="H4" s="3"/>
      <c r="I4" s="3"/>
      <c r="J4" s="3"/>
      <c r="K4" s="3"/>
      <c r="L4" s="179"/>
      <c r="M4" s="179"/>
      <c r="N4" s="179"/>
      <c r="O4" s="179"/>
      <c r="P4" s="179"/>
      <c r="Q4" s="17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B5">
        <v>2</v>
      </c>
      <c r="C5" s="12" t="s">
        <v>4</v>
      </c>
      <c r="D5" s="12" t="s">
        <v>208</v>
      </c>
      <c r="E5" s="30"/>
      <c r="F5" s="17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">
      <c r="A6" t="s">
        <v>5</v>
      </c>
      <c r="B6">
        <v>3</v>
      </c>
      <c r="C6" s="12" t="s">
        <v>6</v>
      </c>
      <c r="D6" s="67" t="s">
        <v>209</v>
      </c>
      <c r="E6" s="30"/>
      <c r="F6" s="17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B7">
        <v>4</v>
      </c>
      <c r="C7" s="12" t="s">
        <v>7</v>
      </c>
      <c r="D7" s="12" t="s">
        <v>7</v>
      </c>
      <c r="E7" s="175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B8">
        <v>5</v>
      </c>
      <c r="C8" s="12" t="s">
        <v>8</v>
      </c>
      <c r="D8" s="12" t="s">
        <v>8</v>
      </c>
      <c r="E8" s="175"/>
      <c r="F8" s="3"/>
      <c r="G8" s="3"/>
      <c r="H8" s="3"/>
      <c r="I8" s="3"/>
      <c r="J8" s="4"/>
      <c r="K8" s="4"/>
      <c r="L8" s="4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B9">
        <v>6</v>
      </c>
      <c r="C9" s="12" t="s">
        <v>9</v>
      </c>
      <c r="D9" s="12" t="s">
        <v>9</v>
      </c>
      <c r="E9" s="175"/>
      <c r="F9" s="179"/>
      <c r="G9" s="179"/>
      <c r="H9" s="179"/>
      <c r="I9" s="17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t="s">
        <v>10</v>
      </c>
      <c r="B10">
        <v>7</v>
      </c>
      <c r="C10" s="12" t="s">
        <v>11</v>
      </c>
      <c r="D10" s="12" t="str">
        <f t="shared" ref="D10:D30" si="0">C10</f>
        <v>มูลนิธิ</v>
      </c>
      <c r="E10" s="175"/>
      <c r="F10" s="3"/>
      <c r="G10" s="3"/>
      <c r="H10" s="3"/>
      <c r="I10" s="3"/>
      <c r="J10" s="1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B11">
        <v>8</v>
      </c>
      <c r="C11" s="12" t="s">
        <v>12</v>
      </c>
      <c r="D11" s="12" t="str">
        <f t="shared" si="0"/>
        <v>ห้องฟอกไต</v>
      </c>
      <c r="E11" s="175"/>
      <c r="F11" s="17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B12">
        <v>9</v>
      </c>
      <c r="C12" s="12" t="s">
        <v>78</v>
      </c>
      <c r="D12" s="12" t="str">
        <f t="shared" si="0"/>
        <v>ขยายพื้นที่ รพ.</v>
      </c>
      <c r="E12" s="175"/>
      <c r="F12" s="3"/>
      <c r="G12" s="3"/>
      <c r="H12" s="3"/>
      <c r="I12" s="3"/>
      <c r="J12" s="17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B13">
        <v>10</v>
      </c>
      <c r="C13" s="12" t="s">
        <v>80</v>
      </c>
      <c r="D13" s="12" t="str">
        <f t="shared" si="0"/>
        <v>เอ็กซ์เรย์ ดิจิตอล</v>
      </c>
      <c r="E13" s="175"/>
      <c r="F13" s="3"/>
      <c r="G13" s="3"/>
      <c r="H13" s="3"/>
      <c r="I13" s="3"/>
      <c r="J13" s="17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t="s">
        <v>13</v>
      </c>
      <c r="B14">
        <v>11</v>
      </c>
      <c r="C14" s="12" t="s">
        <v>14</v>
      </c>
      <c r="D14" s="67" t="s">
        <v>210</v>
      </c>
      <c r="E14" s="175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B15">
        <v>12</v>
      </c>
      <c r="C15" s="12" t="s">
        <v>15</v>
      </c>
      <c r="D15" s="12" t="str">
        <f t="shared" si="0"/>
        <v>Book: declutter</v>
      </c>
      <c r="E15" s="177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</row>
    <row r="16" spans="1:31" s="1" customFormat="1" x14ac:dyDescent="0.2">
      <c r="A16" s="2" t="s">
        <v>16</v>
      </c>
      <c r="B16">
        <v>13</v>
      </c>
      <c r="C16" s="12" t="s">
        <v>17</v>
      </c>
      <c r="D16" s="12" t="str">
        <f t="shared" si="0"/>
        <v>Mutual fund: 0.25 M</v>
      </c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</row>
    <row r="17" spans="1:31" x14ac:dyDescent="0.2">
      <c r="B17">
        <v>14</v>
      </c>
      <c r="C17" s="12" t="s">
        <v>18</v>
      </c>
      <c r="D17" s="67" t="s">
        <v>211</v>
      </c>
      <c r="E17" s="175"/>
      <c r="F17" s="3"/>
      <c r="G17" s="3"/>
      <c r="H17" s="3"/>
      <c r="I17" s="3"/>
      <c r="J17" s="3"/>
      <c r="K17" s="3"/>
      <c r="L17" s="179"/>
      <c r="M17" s="179"/>
      <c r="N17" s="179"/>
      <c r="O17" s="179"/>
      <c r="P17" s="179"/>
      <c r="Q17" s="17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B18">
        <v>15</v>
      </c>
      <c r="C18" s="12" t="s">
        <v>51</v>
      </c>
      <c r="D18" s="12" t="str">
        <f t="shared" si="0"/>
        <v>Gold 5 Baht</v>
      </c>
      <c r="E18" s="17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t="s">
        <v>19</v>
      </c>
      <c r="B19">
        <v>16</v>
      </c>
      <c r="C19" s="12" t="s">
        <v>21</v>
      </c>
      <c r="D19" s="12" t="str">
        <f t="shared" si="0"/>
        <v>P’ Pook trip</v>
      </c>
      <c r="E19" s="17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  <c r="V19" s="4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B20">
        <v>17</v>
      </c>
      <c r="C20" s="12" t="s">
        <v>20</v>
      </c>
      <c r="D20" s="12" t="str">
        <f t="shared" si="0"/>
        <v>NJ Trip</v>
      </c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</row>
    <row r="21" spans="1:31" x14ac:dyDescent="0.2">
      <c r="B21">
        <v>18</v>
      </c>
      <c r="C21" s="12" t="s">
        <v>22</v>
      </c>
      <c r="D21" s="12" t="str">
        <f t="shared" si="0"/>
        <v>P’ Pom trip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</row>
    <row r="22" spans="1:31" x14ac:dyDescent="0.2">
      <c r="A22" t="s">
        <v>23</v>
      </c>
      <c r="B22">
        <v>19</v>
      </c>
      <c r="C22" s="12" t="s">
        <v>24</v>
      </c>
      <c r="D22" s="12" t="str">
        <f t="shared" si="0"/>
        <v>Triathlon-Splint</v>
      </c>
      <c r="E22" s="17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B23">
        <v>20</v>
      </c>
      <c r="C23" s="12" t="s">
        <v>25</v>
      </c>
      <c r="D23" s="12" t="str">
        <f t="shared" si="0"/>
        <v>BW: 71</v>
      </c>
      <c r="E23" s="176">
        <v>80</v>
      </c>
      <c r="F23" s="3"/>
      <c r="G23" s="3"/>
      <c r="H23" s="3"/>
      <c r="I23" s="6">
        <v>78</v>
      </c>
      <c r="J23" s="3"/>
      <c r="K23" s="3"/>
      <c r="L23" s="3"/>
      <c r="M23" s="3"/>
      <c r="N23" s="6">
        <v>76</v>
      </c>
      <c r="O23" s="3"/>
      <c r="P23" s="3"/>
      <c r="Q23" s="3"/>
      <c r="R23" s="6">
        <v>74</v>
      </c>
      <c r="S23" s="3"/>
      <c r="T23" s="3"/>
      <c r="U23" s="3"/>
      <c r="V23" s="3"/>
      <c r="W23" s="6">
        <v>72</v>
      </c>
      <c r="X23" s="3"/>
      <c r="Y23" s="3"/>
      <c r="Z23" s="3"/>
      <c r="AA23" s="6">
        <v>70</v>
      </c>
      <c r="AB23" s="3"/>
      <c r="AC23" s="3"/>
      <c r="AD23" s="3"/>
      <c r="AE23" s="3"/>
    </row>
    <row r="24" spans="1:31" x14ac:dyDescent="0.2">
      <c r="B24">
        <v>21</v>
      </c>
      <c r="C24" s="12" t="s">
        <v>26</v>
      </c>
      <c r="D24" s="12" t="str">
        <f t="shared" si="0"/>
        <v>Meditation: 32</v>
      </c>
      <c r="E24" s="175"/>
      <c r="F24" s="179"/>
      <c r="G24" s="179"/>
      <c r="H24" s="179"/>
      <c r="I24" s="6">
        <v>35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B25">
        <v>22</v>
      </c>
      <c r="C25" s="12" t="s">
        <v>121</v>
      </c>
      <c r="D25" s="12" t="str">
        <f t="shared" si="0"/>
        <v>ยืดเหยียด</v>
      </c>
      <c r="E25" s="175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</row>
    <row r="26" spans="1:31" x14ac:dyDescent="0.2">
      <c r="A26" t="s">
        <v>27</v>
      </c>
      <c r="B26">
        <v>23</v>
      </c>
      <c r="C26" s="12" t="s">
        <v>82</v>
      </c>
      <c r="D26" s="12" t="str">
        <f t="shared" si="0"/>
        <v>Buffet less than 24 times</v>
      </c>
      <c r="E26" s="175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</row>
    <row r="27" spans="1:31" x14ac:dyDescent="0.2">
      <c r="B27">
        <v>24</v>
      </c>
      <c r="C27" s="12" t="s">
        <v>81</v>
      </c>
      <c r="D27" s="12" t="str">
        <f t="shared" si="0"/>
        <v>Early wake up: 5.30 - 21 days</v>
      </c>
      <c r="E27" s="182"/>
      <c r="F27" s="183"/>
      <c r="G27" s="179"/>
      <c r="H27" s="17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t="s">
        <v>74</v>
      </c>
      <c r="B28">
        <v>1</v>
      </c>
      <c r="C28" s="55" t="s">
        <v>75</v>
      </c>
      <c r="D28" s="181" t="str">
        <f t="shared" si="0"/>
        <v>HarvardX</v>
      </c>
      <c r="E28" s="180"/>
      <c r="F28" s="3"/>
    </row>
    <row r="29" spans="1:31" x14ac:dyDescent="0.2">
      <c r="B29">
        <v>2</v>
      </c>
      <c r="C29" s="39" t="s">
        <v>119</v>
      </c>
      <c r="D29" s="181" t="str">
        <f t="shared" si="0"/>
        <v>เปิดคลินิก</v>
      </c>
      <c r="E29" s="175"/>
      <c r="F29" s="179"/>
    </row>
    <row r="30" spans="1:31" x14ac:dyDescent="0.2">
      <c r="B30">
        <v>3</v>
      </c>
      <c r="C30" s="178" t="s">
        <v>127</v>
      </c>
      <c r="D30" s="181" t="str">
        <f t="shared" si="0"/>
        <v>BOD</v>
      </c>
      <c r="E30" s="175"/>
      <c r="F30" s="179"/>
    </row>
    <row r="32" spans="1:31" x14ac:dyDescent="0.2">
      <c r="C32" s="17" t="s">
        <v>450</v>
      </c>
      <c r="D32" s="17" t="s">
        <v>449</v>
      </c>
      <c r="E32" s="184">
        <v>44020</v>
      </c>
      <c r="F32" s="184">
        <v>44021</v>
      </c>
      <c r="G32" s="186">
        <v>44022</v>
      </c>
      <c r="H32" s="185">
        <v>44023</v>
      </c>
      <c r="I32" s="185">
        <v>44024</v>
      </c>
      <c r="J32" s="187">
        <v>44025</v>
      </c>
      <c r="K32" s="184">
        <v>44026</v>
      </c>
      <c r="L32" s="184">
        <v>44027</v>
      </c>
      <c r="M32" s="184">
        <v>44028</v>
      </c>
      <c r="N32" s="184">
        <v>44029</v>
      </c>
      <c r="O32" s="185">
        <v>44030</v>
      </c>
      <c r="P32" s="185">
        <v>44031</v>
      </c>
      <c r="Q32" s="184">
        <v>44032</v>
      </c>
      <c r="R32" s="184">
        <v>44033</v>
      </c>
      <c r="S32" s="184">
        <v>44034</v>
      </c>
      <c r="T32" s="184">
        <v>44035</v>
      </c>
      <c r="U32" s="184">
        <v>44036</v>
      </c>
      <c r="V32" s="185">
        <v>44037</v>
      </c>
      <c r="W32" s="185">
        <v>44038</v>
      </c>
      <c r="X32" s="184">
        <v>44039</v>
      </c>
      <c r="Y32" s="184">
        <v>44040</v>
      </c>
      <c r="Z32" s="184">
        <v>44041</v>
      </c>
      <c r="AA32" s="184">
        <v>44042</v>
      </c>
      <c r="AB32" s="184">
        <v>44043</v>
      </c>
    </row>
    <row r="33" spans="3:28" x14ac:dyDescent="0.2">
      <c r="C33" s="17">
        <v>3</v>
      </c>
      <c r="D33" s="12" t="str">
        <f>D6</f>
        <v>BP - Thermoscan</v>
      </c>
      <c r="E33" t="s">
        <v>474</v>
      </c>
      <c r="F33" t="s">
        <v>474</v>
      </c>
      <c r="G33" t="s">
        <v>474</v>
      </c>
      <c r="H33" s="188"/>
      <c r="I33" s="188"/>
      <c r="O33" s="188"/>
      <c r="P33" s="188"/>
      <c r="V33" s="188"/>
      <c r="W33" s="188"/>
    </row>
    <row r="34" spans="3:28" x14ac:dyDescent="0.2">
      <c r="C34" s="17">
        <v>4</v>
      </c>
      <c r="D34" s="12" t="s">
        <v>458</v>
      </c>
      <c r="H34" s="188"/>
      <c r="I34" s="188"/>
      <c r="O34" s="188"/>
      <c r="P34" s="188"/>
      <c r="V34" s="188"/>
      <c r="W34" s="188"/>
      <c r="X34" t="s">
        <v>473</v>
      </c>
      <c r="Y34" t="s">
        <v>473</v>
      </c>
    </row>
    <row r="35" spans="3:28" x14ac:dyDescent="0.2">
      <c r="C35" s="17">
        <v>5</v>
      </c>
      <c r="D35" s="12" t="str">
        <f>D8</f>
        <v>Agri</v>
      </c>
      <c r="H35" s="188"/>
      <c r="I35" s="188"/>
      <c r="O35" s="188"/>
      <c r="P35" s="188"/>
      <c r="V35" s="188"/>
      <c r="W35" s="188"/>
      <c r="X35" t="s">
        <v>472</v>
      </c>
      <c r="Y35" t="s">
        <v>472</v>
      </c>
      <c r="Z35" t="s">
        <v>472</v>
      </c>
      <c r="AA35" t="s">
        <v>472</v>
      </c>
      <c r="AB35" t="s">
        <v>472</v>
      </c>
    </row>
    <row r="36" spans="3:28" x14ac:dyDescent="0.2">
      <c r="C36" s="17">
        <v>6</v>
      </c>
      <c r="D36" s="12" t="str">
        <f>D9</f>
        <v>IOT-HOS</v>
      </c>
      <c r="H36" s="188"/>
      <c r="I36" s="188"/>
      <c r="O36" s="188"/>
      <c r="P36" s="188"/>
      <c r="Q36" t="s">
        <v>471</v>
      </c>
      <c r="R36" t="s">
        <v>471</v>
      </c>
      <c r="S36" t="s">
        <v>471</v>
      </c>
      <c r="T36" t="s">
        <v>471</v>
      </c>
      <c r="U36" t="s">
        <v>471</v>
      </c>
      <c r="V36" s="188"/>
      <c r="W36" s="188"/>
    </row>
    <row r="37" spans="3:28" x14ac:dyDescent="0.2">
      <c r="C37" s="17">
        <v>7</v>
      </c>
      <c r="D37" s="12" t="str">
        <f>D10</f>
        <v>มูลนิธิ</v>
      </c>
      <c r="H37" s="188"/>
      <c r="I37" s="188"/>
      <c r="J37" t="s">
        <v>457</v>
      </c>
      <c r="O37" s="188"/>
      <c r="P37" s="188"/>
      <c r="V37" s="188"/>
      <c r="W37" s="188"/>
    </row>
    <row r="38" spans="3:28" x14ac:dyDescent="0.2">
      <c r="C38" s="17">
        <v>8</v>
      </c>
      <c r="D38" s="12" t="str">
        <f>D11</f>
        <v>ห้องฟอกไต</v>
      </c>
      <c r="E38" s="189" t="s">
        <v>452</v>
      </c>
      <c r="H38" s="188"/>
      <c r="I38" s="188"/>
      <c r="J38" t="s">
        <v>475</v>
      </c>
      <c r="K38" t="s">
        <v>475</v>
      </c>
      <c r="L38" t="s">
        <v>475</v>
      </c>
      <c r="M38" t="s">
        <v>475</v>
      </c>
      <c r="N38" t="s">
        <v>475</v>
      </c>
      <c r="O38" s="188"/>
      <c r="P38" s="188"/>
      <c r="V38" s="188"/>
      <c r="W38" s="188"/>
    </row>
    <row r="39" spans="3:28" x14ac:dyDescent="0.2">
      <c r="C39" s="17">
        <v>9</v>
      </c>
      <c r="D39" s="12" t="str">
        <f>D12</f>
        <v>ขยายพื้นที่ รพ.</v>
      </c>
      <c r="H39" s="188"/>
      <c r="I39" s="188"/>
      <c r="J39" t="s">
        <v>453</v>
      </c>
      <c r="O39" s="188"/>
      <c r="P39" s="188"/>
      <c r="V39" s="188"/>
      <c r="W39" s="188"/>
    </row>
    <row r="40" spans="3:28" x14ac:dyDescent="0.2">
      <c r="C40" s="17">
        <v>11</v>
      </c>
      <c r="D40" s="12" t="str">
        <f>D14</f>
        <v>CFA</v>
      </c>
      <c r="E40" t="s">
        <v>319</v>
      </c>
      <c r="F40" t="s">
        <v>320</v>
      </c>
      <c r="G40" t="s">
        <v>321</v>
      </c>
      <c r="H40" s="188" t="s">
        <v>322</v>
      </c>
      <c r="I40" s="188"/>
      <c r="O40" s="188"/>
      <c r="P40" s="188"/>
      <c r="V40" s="188"/>
      <c r="W40" s="188"/>
      <c r="X40" t="s">
        <v>319</v>
      </c>
      <c r="Y40" t="s">
        <v>320</v>
      </c>
      <c r="Z40" t="s">
        <v>321</v>
      </c>
      <c r="AA40" s="188" t="s">
        <v>322</v>
      </c>
      <c r="AB40" s="188"/>
    </row>
    <row r="41" spans="3:28" x14ac:dyDescent="0.2">
      <c r="C41" s="17">
        <v>14</v>
      </c>
      <c r="D41" s="12" t="str">
        <f>D17</f>
        <v>FOREX</v>
      </c>
      <c r="H41" s="188"/>
      <c r="I41" s="188"/>
      <c r="J41" t="s">
        <v>462</v>
      </c>
      <c r="K41" t="s">
        <v>462</v>
      </c>
      <c r="L41" t="s">
        <v>462</v>
      </c>
      <c r="M41" t="s">
        <v>462</v>
      </c>
      <c r="N41" t="s">
        <v>462</v>
      </c>
      <c r="O41" s="188"/>
      <c r="P41" s="188"/>
      <c r="V41" s="188"/>
      <c r="W41" s="188"/>
    </row>
    <row r="42" spans="3:28" x14ac:dyDescent="0.2">
      <c r="C42" s="17">
        <v>15</v>
      </c>
      <c r="D42" s="12" t="str">
        <f>D18</f>
        <v>Gold 5 Baht</v>
      </c>
      <c r="H42" s="188"/>
      <c r="I42" s="188"/>
      <c r="O42" s="188"/>
      <c r="P42" s="188"/>
      <c r="V42" s="188"/>
      <c r="W42" s="188"/>
    </row>
    <row r="43" spans="3:28" x14ac:dyDescent="0.2">
      <c r="C43" s="17">
        <v>19</v>
      </c>
      <c r="D43" s="12" t="str">
        <f>D22</f>
        <v>Triathlon-Splint</v>
      </c>
      <c r="F43" s="189" t="s">
        <v>480</v>
      </c>
      <c r="G43" s="189" t="s">
        <v>481</v>
      </c>
      <c r="H43" s="188" t="s">
        <v>477</v>
      </c>
      <c r="I43" s="188" t="s">
        <v>476</v>
      </c>
      <c r="O43" s="188"/>
      <c r="P43" s="188"/>
      <c r="V43" s="188"/>
      <c r="W43" s="188"/>
    </row>
    <row r="44" spans="3:28" x14ac:dyDescent="0.2">
      <c r="C44" s="17">
        <v>21</v>
      </c>
      <c r="D44" s="12" t="str">
        <f>D24</f>
        <v>Meditation: 32</v>
      </c>
      <c r="E44" t="s">
        <v>171</v>
      </c>
      <c r="F44" t="s">
        <v>171</v>
      </c>
      <c r="G44" t="s">
        <v>171</v>
      </c>
      <c r="H44" s="188"/>
      <c r="I44" s="188"/>
      <c r="J44" t="s">
        <v>171</v>
      </c>
      <c r="K44" t="s">
        <v>171</v>
      </c>
      <c r="L44" t="s">
        <v>171</v>
      </c>
      <c r="O44" s="188"/>
      <c r="P44" s="188"/>
      <c r="V44" s="188"/>
      <c r="W44" s="188"/>
    </row>
    <row r="45" spans="3:28" x14ac:dyDescent="0.2">
      <c r="C45" s="17">
        <v>26</v>
      </c>
      <c r="D45" s="12" t="str">
        <f>D29</f>
        <v>เปิดคลินิก</v>
      </c>
      <c r="E45" s="189" t="s">
        <v>455</v>
      </c>
      <c r="F45" s="189" t="s">
        <v>456</v>
      </c>
      <c r="G45" t="s">
        <v>469</v>
      </c>
      <c r="H45" s="188"/>
      <c r="I45" s="188"/>
      <c r="O45" s="188"/>
      <c r="P45" s="188"/>
      <c r="V45" s="188"/>
      <c r="W45" s="188"/>
      <c r="Z45" t="s">
        <v>532</v>
      </c>
      <c r="AA45" t="s">
        <v>533</v>
      </c>
    </row>
    <row r="46" spans="3:28" x14ac:dyDescent="0.2">
      <c r="C46" s="17">
        <v>27</v>
      </c>
      <c r="D46" s="12" t="str">
        <f>D30</f>
        <v>BOD</v>
      </c>
      <c r="H46" s="188"/>
      <c r="I46" s="188"/>
      <c r="O46" s="188"/>
      <c r="P46" s="188"/>
      <c r="V46" s="188"/>
      <c r="W46" s="188"/>
    </row>
    <row r="47" spans="3:28" x14ac:dyDescent="0.2">
      <c r="C47" s="17">
        <v>28</v>
      </c>
      <c r="D47" s="12" t="s">
        <v>451</v>
      </c>
      <c r="E47" t="s">
        <v>459</v>
      </c>
      <c r="F47" t="s">
        <v>470</v>
      </c>
      <c r="H47" s="188"/>
      <c r="I47" s="188"/>
      <c r="O47" s="188"/>
      <c r="P47" s="188"/>
      <c r="V47" s="188"/>
      <c r="W47" s="188"/>
    </row>
    <row r="48" spans="3:28" x14ac:dyDescent="0.2">
      <c r="C48" s="17">
        <v>29</v>
      </c>
      <c r="D48" s="12" t="s">
        <v>454</v>
      </c>
      <c r="F48" t="s">
        <v>460</v>
      </c>
      <c r="G48" t="s">
        <v>461</v>
      </c>
      <c r="H48" s="188" t="s">
        <v>461</v>
      </c>
      <c r="I48" s="188" t="s">
        <v>461</v>
      </c>
      <c r="O48" s="188"/>
      <c r="P48" s="188"/>
      <c r="V48" s="188"/>
      <c r="W48" s="188"/>
    </row>
    <row r="49" spans="3:28" x14ac:dyDescent="0.2">
      <c r="C49" s="17">
        <v>30</v>
      </c>
      <c r="D49" s="12" t="s">
        <v>463</v>
      </c>
      <c r="E49" t="s">
        <v>464</v>
      </c>
      <c r="F49" t="s">
        <v>466</v>
      </c>
      <c r="G49" t="s">
        <v>467</v>
      </c>
      <c r="H49" s="188"/>
      <c r="I49" s="188"/>
      <c r="O49" s="188"/>
      <c r="P49" s="188"/>
      <c r="V49" s="188"/>
      <c r="W49" s="188"/>
    </row>
    <row r="50" spans="3:28" x14ac:dyDescent="0.2">
      <c r="C50" s="17">
        <v>31</v>
      </c>
      <c r="D50" s="12" t="s">
        <v>465</v>
      </c>
      <c r="E50" s="189"/>
      <c r="H50" s="188"/>
      <c r="I50" s="188"/>
      <c r="O50" s="188"/>
      <c r="P50" s="188"/>
      <c r="V50" s="188"/>
      <c r="W50" s="188"/>
      <c r="X50" t="s">
        <v>514</v>
      </c>
    </row>
    <row r="51" spans="3:28" x14ac:dyDescent="0.2">
      <c r="C51" s="17">
        <v>32</v>
      </c>
      <c r="D51" s="12" t="s">
        <v>468</v>
      </c>
      <c r="E51" s="189"/>
      <c r="H51" s="188"/>
      <c r="I51" s="188"/>
      <c r="O51" s="188"/>
      <c r="P51" s="188"/>
      <c r="V51" s="188"/>
      <c r="W51" s="188"/>
      <c r="X51" s="189" t="s">
        <v>271</v>
      </c>
    </row>
    <row r="52" spans="3:28" x14ac:dyDescent="0.2">
      <c r="C52" s="17">
        <v>33</v>
      </c>
      <c r="D52" s="12" t="s">
        <v>231</v>
      </c>
      <c r="H52" s="188"/>
      <c r="I52" s="188"/>
      <c r="O52" s="188"/>
      <c r="P52" s="188"/>
      <c r="V52" s="188"/>
      <c r="W52" s="188"/>
      <c r="X52" t="s">
        <v>515</v>
      </c>
      <c r="Y52" t="s">
        <v>517</v>
      </c>
      <c r="Z52" t="s">
        <v>516</v>
      </c>
    </row>
    <row r="53" spans="3:28" x14ac:dyDescent="0.2">
      <c r="C53" s="17">
        <v>34</v>
      </c>
      <c r="D53" s="12" t="s">
        <v>204</v>
      </c>
      <c r="H53" s="188" t="s">
        <v>204</v>
      </c>
      <c r="I53" s="188"/>
      <c r="O53" s="188"/>
      <c r="P53" s="188"/>
      <c r="V53" s="188"/>
      <c r="W53" s="188"/>
    </row>
    <row r="54" spans="3:28" x14ac:dyDescent="0.2">
      <c r="C54" s="17">
        <v>35</v>
      </c>
      <c r="D54" s="12" t="s">
        <v>230</v>
      </c>
      <c r="H54" s="188"/>
      <c r="I54" s="188"/>
      <c r="O54" s="188"/>
      <c r="P54" s="188"/>
      <c r="V54" s="188"/>
      <c r="W54" s="188" t="s">
        <v>518</v>
      </c>
      <c r="Y54" t="s">
        <v>519</v>
      </c>
      <c r="AA54" t="s">
        <v>534</v>
      </c>
      <c r="AB54" t="s">
        <v>535</v>
      </c>
    </row>
    <row r="55" spans="3:28" x14ac:dyDescent="0.2">
      <c r="C55" s="17">
        <v>37</v>
      </c>
      <c r="D55" s="12"/>
      <c r="H55" s="188"/>
      <c r="I55" s="188"/>
      <c r="O55" s="188"/>
      <c r="P55" s="188"/>
      <c r="V55" s="188"/>
      <c r="W55" s="188"/>
    </row>
    <row r="56" spans="3:28" x14ac:dyDescent="0.2">
      <c r="C56" s="17">
        <v>38</v>
      </c>
      <c r="D56" s="12"/>
      <c r="H56" s="188"/>
      <c r="I56" s="188"/>
      <c r="O56" s="188"/>
      <c r="P56" s="188"/>
      <c r="V56" s="188"/>
      <c r="W56" s="188"/>
    </row>
    <row r="57" spans="3:28" x14ac:dyDescent="0.2">
      <c r="C57" s="17">
        <v>39</v>
      </c>
      <c r="D57" s="12"/>
      <c r="H57" s="188"/>
      <c r="I57" s="188"/>
      <c r="O57" s="188"/>
      <c r="P57" s="188"/>
      <c r="V57" s="188"/>
      <c r="W57" s="188"/>
    </row>
    <row r="58" spans="3:28" x14ac:dyDescent="0.2">
      <c r="C58" s="17">
        <v>40</v>
      </c>
      <c r="D58" s="12"/>
      <c r="H58" s="188"/>
      <c r="I58" s="188"/>
      <c r="O58" s="188"/>
      <c r="P58" s="188"/>
      <c r="V58" s="188"/>
      <c r="W58" s="188"/>
    </row>
  </sheetData>
  <pageMargins left="0.7" right="0.7" top="0.75" bottom="0.75" header="0.3" footer="0.3"/>
  <pageSetup paperSize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9B06-9A54-2548-9000-6AC273B209DA}">
  <dimension ref="A1:AA43"/>
  <sheetViews>
    <sheetView topLeftCell="A17" zoomScale="135" workbookViewId="0">
      <selection activeCell="C31" sqref="C31"/>
    </sheetView>
  </sheetViews>
  <sheetFormatPr baseColWidth="10" defaultColWidth="11.5" defaultRowHeight="15" x14ac:dyDescent="0.2"/>
  <cols>
    <col min="1" max="1" width="51.6640625" customWidth="1"/>
    <col min="3" max="3" width="6" style="72" customWidth="1"/>
    <col min="4" max="4" width="7" style="75" customWidth="1"/>
    <col min="5" max="5" width="6.1640625" customWidth="1"/>
    <col min="6" max="6" width="19" bestFit="1" customWidth="1"/>
    <col min="7" max="7" width="15.6640625" bestFit="1" customWidth="1"/>
    <col min="8" max="8" width="23.33203125" customWidth="1"/>
    <col min="9" max="10" width="23.83203125" customWidth="1"/>
    <col min="11" max="11" width="18.1640625" customWidth="1"/>
    <col min="12" max="13" width="22.6640625" customWidth="1"/>
    <col min="14" max="14" width="25.83203125" customWidth="1"/>
    <col min="15" max="15" width="19" customWidth="1"/>
    <col min="16" max="16" width="15.1640625" customWidth="1"/>
    <col min="17" max="17" width="15.5" customWidth="1"/>
    <col min="18" max="18" width="13.83203125" customWidth="1"/>
    <col min="19" max="19" width="20.1640625" customWidth="1"/>
    <col min="20" max="20" width="13.83203125" customWidth="1"/>
    <col min="21" max="21" width="11.5" customWidth="1"/>
    <col min="22" max="22" width="13" customWidth="1"/>
    <col min="23" max="25" width="11.5" customWidth="1"/>
  </cols>
  <sheetData>
    <row r="1" spans="1:26" ht="21" x14ac:dyDescent="0.25">
      <c r="A1" s="17" t="s">
        <v>191</v>
      </c>
      <c r="B1" s="63" t="s">
        <v>122</v>
      </c>
      <c r="C1" s="70" t="s">
        <v>232</v>
      </c>
      <c r="D1" s="73" t="s">
        <v>57</v>
      </c>
      <c r="E1" s="63" t="s">
        <v>199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</row>
    <row r="2" spans="1:26" x14ac:dyDescent="0.2">
      <c r="A2" s="57">
        <f ca="1">TODAY()</f>
        <v>44107</v>
      </c>
      <c r="B2" s="62">
        <v>44043</v>
      </c>
      <c r="C2" s="71">
        <v>0.27083333333333331</v>
      </c>
      <c r="D2" s="74"/>
      <c r="E2" s="3">
        <f t="shared" ref="E2" si="0">COUNTIF(F2:Y2,"*")</f>
        <v>8</v>
      </c>
      <c r="F2" s="3" t="s">
        <v>233</v>
      </c>
      <c r="G2" s="3" t="s">
        <v>580</v>
      </c>
      <c r="H2" s="3" t="s">
        <v>273</v>
      </c>
      <c r="I2" s="3" t="s">
        <v>277</v>
      </c>
      <c r="J2" s="3" t="s">
        <v>567</v>
      </c>
      <c r="K2" s="3" t="s">
        <v>275</v>
      </c>
      <c r="L2" s="3" t="s">
        <v>569</v>
      </c>
      <c r="M2" s="3" t="s">
        <v>574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x14ac:dyDescent="0.2">
      <c r="A3" s="65" t="str">
        <f t="shared" ref="A3:A33" si="1">TEXT(B3,"ddd")</f>
        <v>Sat</v>
      </c>
      <c r="B3" s="62">
        <v>44044</v>
      </c>
      <c r="C3" s="71">
        <v>0.27083333333333331</v>
      </c>
      <c r="D3" s="74">
        <v>80.400000000000006</v>
      </c>
      <c r="E3" s="3">
        <f>IF(COUNTIF(F3:Y3,"*")=0,"",COUNTIF(F3:Y3,"*"))</f>
        <v>12</v>
      </c>
      <c r="F3" s="3" t="s">
        <v>233</v>
      </c>
      <c r="G3" s="3" t="s">
        <v>442</v>
      </c>
      <c r="H3" s="3" t="s">
        <v>273</v>
      </c>
      <c r="I3" s="3" t="s">
        <v>277</v>
      </c>
      <c r="J3" s="3" t="s">
        <v>568</v>
      </c>
      <c r="K3" s="3" t="s">
        <v>573</v>
      </c>
      <c r="L3" s="3" t="s">
        <v>575</v>
      </c>
      <c r="M3" s="3" t="s">
        <v>576</v>
      </c>
      <c r="N3" s="3" t="s">
        <v>577</v>
      </c>
      <c r="O3" s="3" t="s">
        <v>578</v>
      </c>
      <c r="P3" s="3" t="s">
        <v>579</v>
      </c>
      <c r="Q3" s="3" t="s">
        <v>581</v>
      </c>
      <c r="R3" s="3"/>
      <c r="S3" s="3"/>
      <c r="T3" s="3"/>
      <c r="U3" s="3"/>
      <c r="V3" s="3"/>
      <c r="W3" s="3"/>
      <c r="X3" s="3"/>
      <c r="Y3" s="3"/>
      <c r="Z3">
        <f>INT(RIGHT(G3,1))</f>
        <v>8</v>
      </c>
    </row>
    <row r="4" spans="1:26" x14ac:dyDescent="0.2">
      <c r="A4" s="65" t="str">
        <f t="shared" si="1"/>
        <v>Sun</v>
      </c>
      <c r="B4" s="62">
        <v>44045</v>
      </c>
      <c r="C4" s="71">
        <v>0.27083333333333331</v>
      </c>
      <c r="D4" s="74">
        <v>80.5</v>
      </c>
      <c r="E4" s="3">
        <f>IF(COUNTIF(F4:Y4,"*")=0,"",COUNTIF(F4:Y4,"*"))</f>
        <v>10</v>
      </c>
      <c r="F4" s="3" t="s">
        <v>233</v>
      </c>
      <c r="G4" s="3" t="s">
        <v>437</v>
      </c>
      <c r="H4" s="3" t="s">
        <v>273</v>
      </c>
      <c r="I4" s="3" t="s">
        <v>277</v>
      </c>
      <c r="J4" s="3" t="s">
        <v>568</v>
      </c>
      <c r="K4" s="3" t="s">
        <v>178</v>
      </c>
      <c r="L4" s="3" t="s">
        <v>573</v>
      </c>
      <c r="M4" s="3" t="s">
        <v>595</v>
      </c>
      <c r="N4" s="3" t="s">
        <v>606</v>
      </c>
      <c r="O4" s="3" t="s">
        <v>610</v>
      </c>
      <c r="P4" s="3"/>
      <c r="Q4" s="3"/>
      <c r="R4" s="3"/>
      <c r="S4" s="3"/>
      <c r="T4" s="3"/>
      <c r="U4" s="3"/>
      <c r="V4" s="3"/>
      <c r="W4" s="3"/>
      <c r="X4" s="3"/>
      <c r="Y4" s="3"/>
      <c r="Z4">
        <f t="shared" ref="Z4:Z33" si="2">INT(RIGHT(G4,1))</f>
        <v>5</v>
      </c>
    </row>
    <row r="5" spans="1:26" x14ac:dyDescent="0.2">
      <c r="A5" s="65" t="str">
        <f t="shared" si="1"/>
        <v>Mon</v>
      </c>
      <c r="B5" s="62">
        <v>44046</v>
      </c>
      <c r="C5" s="71">
        <v>0.27083333333333331</v>
      </c>
      <c r="D5" s="74">
        <v>80.099999999999994</v>
      </c>
      <c r="E5" s="3">
        <f t="shared" ref="E5:E33" si="3">IF(COUNTIF(F5:Y5,"*")=0,"",COUNTIF(F5:Y5,"*"))</f>
        <v>16</v>
      </c>
      <c r="F5" s="3" t="s">
        <v>233</v>
      </c>
      <c r="G5" s="3" t="s">
        <v>288</v>
      </c>
      <c r="H5" s="3" t="s">
        <v>273</v>
      </c>
      <c r="I5" s="3" t="s">
        <v>277</v>
      </c>
      <c r="J5" s="3" t="s">
        <v>568</v>
      </c>
      <c r="K5" s="3" t="s">
        <v>230</v>
      </c>
      <c r="L5" s="3" t="s">
        <v>592</v>
      </c>
      <c r="M5" s="3" t="s">
        <v>593</v>
      </c>
      <c r="N5" s="3" t="s">
        <v>594</v>
      </c>
      <c r="O5" s="3" t="s">
        <v>268</v>
      </c>
      <c r="P5" s="3" t="s">
        <v>596</v>
      </c>
      <c r="Q5" s="3" t="s">
        <v>259</v>
      </c>
      <c r="R5" s="3" t="s">
        <v>171</v>
      </c>
      <c r="S5" s="3" t="s">
        <v>597</v>
      </c>
      <c r="T5" s="3" t="s">
        <v>598</v>
      </c>
      <c r="U5" s="3" t="s">
        <v>616</v>
      </c>
      <c r="V5" s="3"/>
      <c r="W5" s="3"/>
      <c r="X5" s="3"/>
      <c r="Y5" s="3"/>
      <c r="Z5">
        <f t="shared" si="2"/>
        <v>6</v>
      </c>
    </row>
    <row r="6" spans="1:26" x14ac:dyDescent="0.2">
      <c r="A6" s="65" t="str">
        <f t="shared" si="1"/>
        <v>Tue</v>
      </c>
      <c r="B6" s="62">
        <v>44047</v>
      </c>
      <c r="C6" s="71">
        <v>0.27083333333333331</v>
      </c>
      <c r="D6" s="74">
        <v>80.2</v>
      </c>
      <c r="E6" s="3">
        <f t="shared" si="3"/>
        <v>17</v>
      </c>
      <c r="F6" s="3" t="s">
        <v>233</v>
      </c>
      <c r="G6" s="3" t="s">
        <v>229</v>
      </c>
      <c r="H6" s="3" t="s">
        <v>273</v>
      </c>
      <c r="I6" s="3" t="s">
        <v>277</v>
      </c>
      <c r="J6" s="3" t="s">
        <v>568</v>
      </c>
      <c r="K6" s="3" t="s">
        <v>599</v>
      </c>
      <c r="L6" s="3" t="s">
        <v>600</v>
      </c>
      <c r="M6" s="3" t="s">
        <v>601</v>
      </c>
      <c r="N6" s="3" t="s">
        <v>602</v>
      </c>
      <c r="O6" s="3" t="s">
        <v>603</v>
      </c>
      <c r="P6" s="3" t="s">
        <v>604</v>
      </c>
      <c r="Q6" s="3" t="s">
        <v>605</v>
      </c>
      <c r="R6" s="3" t="s">
        <v>607</v>
      </c>
      <c r="S6" s="3" t="s">
        <v>608</v>
      </c>
      <c r="T6" s="3" t="s">
        <v>532</v>
      </c>
      <c r="U6" s="3" t="s">
        <v>611</v>
      </c>
      <c r="V6" s="3" t="s">
        <v>616</v>
      </c>
      <c r="W6" s="3"/>
      <c r="X6" s="3"/>
      <c r="Y6" s="3"/>
      <c r="Z6">
        <f t="shared" si="2"/>
        <v>4</v>
      </c>
    </row>
    <row r="7" spans="1:26" x14ac:dyDescent="0.2">
      <c r="A7" s="65" t="str">
        <f t="shared" si="1"/>
        <v>Wed</v>
      </c>
      <c r="B7" s="62">
        <v>44048</v>
      </c>
      <c r="C7" s="71">
        <v>0.25</v>
      </c>
      <c r="D7" s="74">
        <v>79.7</v>
      </c>
      <c r="E7" s="3">
        <f t="shared" si="3"/>
        <v>14</v>
      </c>
      <c r="F7" s="3" t="s">
        <v>233</v>
      </c>
      <c r="G7" s="3" t="s">
        <v>288</v>
      </c>
      <c r="H7" s="3" t="s">
        <v>273</v>
      </c>
      <c r="I7" s="3" t="s">
        <v>277</v>
      </c>
      <c r="J7" s="3" t="s">
        <v>568</v>
      </c>
      <c r="K7" s="3" t="s">
        <v>230</v>
      </c>
      <c r="L7" s="3" t="s">
        <v>612</v>
      </c>
      <c r="M7" s="3" t="s">
        <v>613</v>
      </c>
      <c r="N7" s="3" t="s">
        <v>614</v>
      </c>
      <c r="O7" s="3" t="s">
        <v>615</v>
      </c>
      <c r="P7" s="3" t="s">
        <v>611</v>
      </c>
      <c r="Q7" s="3" t="s">
        <v>616</v>
      </c>
      <c r="R7" s="3" t="s">
        <v>617</v>
      </c>
      <c r="S7" s="3" t="s">
        <v>618</v>
      </c>
      <c r="T7" s="3"/>
      <c r="U7" s="3"/>
      <c r="V7" s="3"/>
      <c r="W7" s="3"/>
      <c r="X7" s="3"/>
      <c r="Y7" s="3"/>
      <c r="Z7">
        <f t="shared" si="2"/>
        <v>6</v>
      </c>
    </row>
    <row r="8" spans="1:26" x14ac:dyDescent="0.2">
      <c r="A8" s="65" t="str">
        <f t="shared" si="1"/>
        <v>Thu</v>
      </c>
      <c r="B8" s="62">
        <v>44049</v>
      </c>
      <c r="C8" s="71">
        <v>0.25</v>
      </c>
      <c r="D8" s="74">
        <v>79.3</v>
      </c>
      <c r="E8" s="3">
        <f t="shared" si="3"/>
        <v>15</v>
      </c>
      <c r="F8" s="3" t="s">
        <v>233</v>
      </c>
      <c r="G8" s="3" t="s">
        <v>437</v>
      </c>
      <c r="H8" s="3" t="s">
        <v>273</v>
      </c>
      <c r="I8" s="3" t="s">
        <v>277</v>
      </c>
      <c r="J8" s="3" t="s">
        <v>568</v>
      </c>
      <c r="K8" s="3" t="s">
        <v>230</v>
      </c>
      <c r="L8" s="3" t="s">
        <v>609</v>
      </c>
      <c r="M8" s="3" t="s">
        <v>619</v>
      </c>
      <c r="N8" s="3" t="s">
        <v>620</v>
      </c>
      <c r="O8" s="3" t="s">
        <v>268</v>
      </c>
      <c r="P8" s="3" t="s">
        <v>621</v>
      </c>
      <c r="Q8" s="3" t="s">
        <v>622</v>
      </c>
      <c r="R8" s="3" t="s">
        <v>623</v>
      </c>
      <c r="S8" s="3" t="s">
        <v>624</v>
      </c>
      <c r="T8" s="3" t="s">
        <v>625</v>
      </c>
      <c r="U8" s="3"/>
      <c r="V8" s="3"/>
      <c r="W8" s="3"/>
      <c r="X8" s="3"/>
      <c r="Y8" s="3"/>
      <c r="Z8">
        <f t="shared" si="2"/>
        <v>5</v>
      </c>
    </row>
    <row r="9" spans="1:26" x14ac:dyDescent="0.2">
      <c r="A9" s="65" t="str">
        <f t="shared" si="1"/>
        <v>Fri</v>
      </c>
      <c r="B9" s="62">
        <v>44050</v>
      </c>
      <c r="C9" s="71">
        <v>0.25</v>
      </c>
      <c r="D9" s="74">
        <v>80.099999999999994</v>
      </c>
      <c r="E9" s="3">
        <f t="shared" si="3"/>
        <v>11</v>
      </c>
      <c r="F9" s="3" t="s">
        <v>233</v>
      </c>
      <c r="G9" s="3" t="s">
        <v>626</v>
      </c>
      <c r="H9" s="3" t="s">
        <v>273</v>
      </c>
      <c r="I9" s="3" t="s">
        <v>277</v>
      </c>
      <c r="J9" s="3" t="s">
        <v>568</v>
      </c>
      <c r="K9" s="3" t="s">
        <v>230</v>
      </c>
      <c r="L9" s="3" t="s">
        <v>573</v>
      </c>
      <c r="M9" s="3" t="s">
        <v>276</v>
      </c>
      <c r="N9" s="3" t="s">
        <v>268</v>
      </c>
      <c r="O9" s="3" t="s">
        <v>612</v>
      </c>
      <c r="P9" s="3" t="s">
        <v>624</v>
      </c>
      <c r="Q9" s="3"/>
      <c r="R9" s="3"/>
      <c r="S9" s="3"/>
      <c r="T9" s="3"/>
      <c r="U9" s="3"/>
      <c r="V9" s="3"/>
      <c r="W9" s="3"/>
      <c r="X9" s="3"/>
      <c r="Y9" s="3"/>
      <c r="Z9">
        <f t="shared" si="2"/>
        <v>7</v>
      </c>
    </row>
    <row r="10" spans="1:26" x14ac:dyDescent="0.2">
      <c r="A10" s="65" t="str">
        <f t="shared" si="1"/>
        <v>Sat</v>
      </c>
      <c r="B10" s="62">
        <v>44051</v>
      </c>
      <c r="C10" s="71">
        <v>0.25</v>
      </c>
      <c r="D10" s="74">
        <v>79.8</v>
      </c>
      <c r="E10" s="3">
        <f t="shared" si="3"/>
        <v>8</v>
      </c>
      <c r="F10" s="3" t="s">
        <v>233</v>
      </c>
      <c r="G10" s="3" t="s">
        <v>229</v>
      </c>
      <c r="H10" s="3" t="s">
        <v>273</v>
      </c>
      <c r="I10" s="3" t="s">
        <v>277</v>
      </c>
      <c r="J10" s="3" t="s">
        <v>568</v>
      </c>
      <c r="K10" s="3" t="s">
        <v>627</v>
      </c>
      <c r="L10" s="3" t="s">
        <v>628</v>
      </c>
      <c r="M10" s="3" t="s">
        <v>629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>
        <f t="shared" si="2"/>
        <v>4</v>
      </c>
    </row>
    <row r="11" spans="1:26" x14ac:dyDescent="0.2">
      <c r="A11" s="65" t="str">
        <f t="shared" si="1"/>
        <v>Sun</v>
      </c>
      <c r="B11" s="62">
        <v>44052</v>
      </c>
      <c r="C11" s="71">
        <v>0.27569444444444446</v>
      </c>
      <c r="D11" s="74">
        <v>80.7</v>
      </c>
      <c r="E11" s="3">
        <f t="shared" si="3"/>
        <v>8</v>
      </c>
      <c r="F11" s="3" t="s">
        <v>233</v>
      </c>
      <c r="G11" s="3" t="s">
        <v>288</v>
      </c>
      <c r="H11" s="3" t="s">
        <v>273</v>
      </c>
      <c r="I11" s="3" t="s">
        <v>178</v>
      </c>
      <c r="J11" s="3" t="s">
        <v>568</v>
      </c>
      <c r="K11" s="3" t="s">
        <v>629</v>
      </c>
      <c r="L11" s="3" t="s">
        <v>230</v>
      </c>
      <c r="M11" s="3" t="s">
        <v>606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>
        <f t="shared" si="2"/>
        <v>6</v>
      </c>
    </row>
    <row r="12" spans="1:26" x14ac:dyDescent="0.2">
      <c r="A12" s="65" t="str">
        <f t="shared" si="1"/>
        <v>Mon</v>
      </c>
      <c r="B12" s="62">
        <v>44053</v>
      </c>
      <c r="C12" s="71">
        <v>0.25</v>
      </c>
      <c r="D12" s="74">
        <v>81.2</v>
      </c>
      <c r="E12" s="3">
        <f t="shared" si="3"/>
        <v>14</v>
      </c>
      <c r="F12" s="3" t="s">
        <v>233</v>
      </c>
      <c r="G12" s="3" t="s">
        <v>626</v>
      </c>
      <c r="H12" s="3" t="s">
        <v>273</v>
      </c>
      <c r="I12" s="3" t="s">
        <v>277</v>
      </c>
      <c r="J12" s="3" t="s">
        <v>568</v>
      </c>
      <c r="K12" s="3" t="s">
        <v>630</v>
      </c>
      <c r="L12" s="3" t="s">
        <v>271</v>
      </c>
      <c r="M12" s="3" t="s">
        <v>523</v>
      </c>
      <c r="N12" s="3" t="s">
        <v>631</v>
      </c>
      <c r="O12" s="3" t="s">
        <v>632</v>
      </c>
      <c r="P12" s="3" t="s">
        <v>275</v>
      </c>
      <c r="Q12" s="3" t="s">
        <v>259</v>
      </c>
      <c r="R12" s="3" t="s">
        <v>633</v>
      </c>
      <c r="S12" s="3" t="s">
        <v>634</v>
      </c>
      <c r="T12" s="3"/>
      <c r="U12" s="3"/>
      <c r="V12" s="3"/>
      <c r="W12" s="3"/>
      <c r="X12" s="3"/>
      <c r="Y12" s="3"/>
      <c r="Z12">
        <f t="shared" si="2"/>
        <v>7</v>
      </c>
    </row>
    <row r="13" spans="1:26" x14ac:dyDescent="0.2">
      <c r="A13" s="65" t="str">
        <f t="shared" si="1"/>
        <v>Tue</v>
      </c>
      <c r="B13" s="62">
        <v>44054</v>
      </c>
      <c r="C13" s="71">
        <v>0.25</v>
      </c>
      <c r="D13" s="74">
        <v>79.5</v>
      </c>
      <c r="E13" s="3">
        <f t="shared" si="3"/>
        <v>11</v>
      </c>
      <c r="F13" s="3" t="s">
        <v>233</v>
      </c>
      <c r="G13" s="3" t="s">
        <v>626</v>
      </c>
      <c r="H13" s="3" t="s">
        <v>273</v>
      </c>
      <c r="I13" s="3" t="s">
        <v>277</v>
      </c>
      <c r="J13" s="3" t="s">
        <v>568</v>
      </c>
      <c r="K13" s="3" t="s">
        <v>230</v>
      </c>
      <c r="L13" s="3" t="s">
        <v>638</v>
      </c>
      <c r="M13" s="3" t="s">
        <v>631</v>
      </c>
      <c r="N13" s="3" t="s">
        <v>632</v>
      </c>
      <c r="O13" s="3" t="s">
        <v>275</v>
      </c>
      <c r="P13" s="3" t="s">
        <v>243</v>
      </c>
      <c r="Q13" s="3"/>
      <c r="R13" s="3"/>
      <c r="S13" s="3"/>
      <c r="T13" s="3"/>
      <c r="U13" s="3"/>
      <c r="V13" s="3"/>
      <c r="W13" s="3"/>
      <c r="X13" s="3"/>
      <c r="Y13" s="3"/>
      <c r="Z13">
        <f t="shared" si="2"/>
        <v>7</v>
      </c>
    </row>
    <row r="14" spans="1:26" x14ac:dyDescent="0.2">
      <c r="A14" s="65" t="str">
        <f t="shared" si="1"/>
        <v>Wed</v>
      </c>
      <c r="B14" s="62">
        <v>44055</v>
      </c>
      <c r="C14" s="71">
        <v>0.26944444444444443</v>
      </c>
      <c r="D14" s="74">
        <v>79.5</v>
      </c>
      <c r="E14" s="3">
        <f t="shared" si="3"/>
        <v>11</v>
      </c>
      <c r="F14" s="3" t="s">
        <v>233</v>
      </c>
      <c r="G14" s="3" t="s">
        <v>229</v>
      </c>
      <c r="H14" s="3" t="s">
        <v>273</v>
      </c>
      <c r="I14" s="3" t="s">
        <v>277</v>
      </c>
      <c r="J14" s="3" t="s">
        <v>568</v>
      </c>
      <c r="K14" s="3" t="s">
        <v>632</v>
      </c>
      <c r="L14" s="3" t="s">
        <v>635</v>
      </c>
      <c r="M14" s="3" t="s">
        <v>636</v>
      </c>
      <c r="N14" s="3" t="s">
        <v>637</v>
      </c>
      <c r="O14" s="3" t="s">
        <v>171</v>
      </c>
      <c r="P14" s="3" t="s">
        <v>639</v>
      </c>
      <c r="Q14" s="3"/>
      <c r="R14" s="3"/>
      <c r="S14" s="3"/>
      <c r="T14" s="3"/>
      <c r="U14" s="3"/>
      <c r="V14" s="3"/>
      <c r="W14" s="3"/>
      <c r="X14" s="3"/>
      <c r="Y14" s="3"/>
      <c r="Z14">
        <f t="shared" si="2"/>
        <v>4</v>
      </c>
    </row>
    <row r="15" spans="1:26" x14ac:dyDescent="0.2">
      <c r="A15" s="65" t="str">
        <f t="shared" si="1"/>
        <v>Thu</v>
      </c>
      <c r="B15" s="62">
        <v>44056</v>
      </c>
      <c r="C15" s="71">
        <v>0.25972222222222224</v>
      </c>
      <c r="D15" s="74">
        <v>79.400000000000006</v>
      </c>
      <c r="E15" s="3">
        <f t="shared" si="3"/>
        <v>9</v>
      </c>
      <c r="F15" s="3" t="s">
        <v>233</v>
      </c>
      <c r="G15" s="3" t="s">
        <v>229</v>
      </c>
      <c r="H15" s="3" t="s">
        <v>273</v>
      </c>
      <c r="I15" s="3" t="s">
        <v>277</v>
      </c>
      <c r="J15" s="3" t="s">
        <v>568</v>
      </c>
      <c r="K15" s="3" t="s">
        <v>230</v>
      </c>
      <c r="L15" s="3" t="s">
        <v>178</v>
      </c>
      <c r="M15" s="3" t="s">
        <v>640</v>
      </c>
      <c r="N15" s="3" t="s">
        <v>632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>
        <f t="shared" si="2"/>
        <v>4</v>
      </c>
    </row>
    <row r="16" spans="1:26" x14ac:dyDescent="0.2">
      <c r="A16" s="65" t="str">
        <f t="shared" si="1"/>
        <v>Fri</v>
      </c>
      <c r="B16" s="62">
        <v>44057</v>
      </c>
      <c r="C16" s="71">
        <v>0.32083333333333336</v>
      </c>
      <c r="D16" s="74"/>
      <c r="E16" s="3">
        <f t="shared" si="3"/>
        <v>6</v>
      </c>
      <c r="F16" s="3" t="s">
        <v>233</v>
      </c>
      <c r="G16" s="3" t="s">
        <v>229</v>
      </c>
      <c r="H16" s="3" t="s">
        <v>273</v>
      </c>
      <c r="I16" s="3" t="s">
        <v>426</v>
      </c>
      <c r="J16" s="3" t="s">
        <v>641</v>
      </c>
      <c r="K16" s="3" t="s">
        <v>632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>
        <f t="shared" si="2"/>
        <v>4</v>
      </c>
    </row>
    <row r="17" spans="1:26" x14ac:dyDescent="0.2">
      <c r="A17" s="65" t="str">
        <f t="shared" si="1"/>
        <v>Sat</v>
      </c>
      <c r="B17" s="62">
        <v>44058</v>
      </c>
      <c r="C17" s="71">
        <v>0.27083333333333331</v>
      </c>
      <c r="D17" s="74">
        <v>80.3</v>
      </c>
      <c r="E17" s="3">
        <f t="shared" si="3"/>
        <v>11</v>
      </c>
      <c r="F17" s="3" t="s">
        <v>233</v>
      </c>
      <c r="G17" s="3" t="s">
        <v>229</v>
      </c>
      <c r="H17" s="3" t="s">
        <v>273</v>
      </c>
      <c r="I17" s="3" t="s">
        <v>277</v>
      </c>
      <c r="J17" s="3" t="s">
        <v>568</v>
      </c>
      <c r="K17" s="3" t="s">
        <v>642</v>
      </c>
      <c r="L17" s="3" t="s">
        <v>643</v>
      </c>
      <c r="M17" s="3" t="s">
        <v>644</v>
      </c>
      <c r="N17" s="3" t="s">
        <v>645</v>
      </c>
      <c r="O17" s="3" t="s">
        <v>646</v>
      </c>
      <c r="P17" s="3" t="s">
        <v>230</v>
      </c>
      <c r="Q17" s="3"/>
      <c r="R17" s="3"/>
      <c r="S17" s="3"/>
      <c r="T17" s="3"/>
      <c r="U17" s="3"/>
      <c r="V17" s="3"/>
      <c r="W17" s="3"/>
      <c r="X17" s="3"/>
      <c r="Y17" s="3"/>
      <c r="Z17">
        <f t="shared" si="2"/>
        <v>4</v>
      </c>
    </row>
    <row r="18" spans="1:26" x14ac:dyDescent="0.2">
      <c r="A18" s="65" t="str">
        <f t="shared" si="1"/>
        <v>Sun</v>
      </c>
      <c r="B18" s="62">
        <v>44059</v>
      </c>
      <c r="C18" s="71">
        <v>0.31111111111111112</v>
      </c>
      <c r="D18" s="74">
        <v>82.1</v>
      </c>
      <c r="E18" s="3">
        <f t="shared" si="3"/>
        <v>8</v>
      </c>
      <c r="F18" s="3" t="s">
        <v>233</v>
      </c>
      <c r="G18" s="3" t="s">
        <v>229</v>
      </c>
      <c r="H18" s="3" t="s">
        <v>273</v>
      </c>
      <c r="I18" s="3" t="s">
        <v>647</v>
      </c>
      <c r="J18" s="3" t="s">
        <v>568</v>
      </c>
      <c r="K18" s="3" t="s">
        <v>632</v>
      </c>
      <c r="L18" s="3" t="s">
        <v>178</v>
      </c>
      <c r="M18" s="3" t="s">
        <v>648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>
        <f t="shared" si="2"/>
        <v>4</v>
      </c>
    </row>
    <row r="19" spans="1:26" x14ac:dyDescent="0.2">
      <c r="A19" s="65" t="str">
        <f t="shared" si="1"/>
        <v>Mon</v>
      </c>
      <c r="B19" s="62">
        <v>44060</v>
      </c>
      <c r="C19" s="71">
        <v>0.27083333333333331</v>
      </c>
      <c r="D19" s="74">
        <v>80.099999999999994</v>
      </c>
      <c r="E19" s="3">
        <f t="shared" si="3"/>
        <v>8</v>
      </c>
      <c r="F19" s="3" t="s">
        <v>233</v>
      </c>
      <c r="G19" s="3" t="s">
        <v>288</v>
      </c>
      <c r="H19" s="3" t="s">
        <v>273</v>
      </c>
      <c r="I19" s="3" t="s">
        <v>277</v>
      </c>
      <c r="J19" s="3" t="s">
        <v>568</v>
      </c>
      <c r="K19" s="3" t="s">
        <v>230</v>
      </c>
      <c r="L19" s="3" t="s">
        <v>612</v>
      </c>
      <c r="M19" s="3" t="s">
        <v>631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>
        <f t="shared" si="2"/>
        <v>6</v>
      </c>
    </row>
    <row r="20" spans="1:26" x14ac:dyDescent="0.2">
      <c r="A20" s="65" t="str">
        <f t="shared" si="1"/>
        <v>Tue</v>
      </c>
      <c r="B20" s="62">
        <v>44061</v>
      </c>
      <c r="C20" s="71">
        <v>0.27083333333333331</v>
      </c>
      <c r="D20" s="74"/>
      <c r="E20" s="3">
        <f t="shared" si="3"/>
        <v>2</v>
      </c>
      <c r="F20" s="3" t="s">
        <v>233</v>
      </c>
      <c r="G20" s="3" t="s">
        <v>229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>
        <f t="shared" si="2"/>
        <v>4</v>
      </c>
    </row>
    <row r="21" spans="1:26" x14ac:dyDescent="0.2">
      <c r="A21" s="65" t="str">
        <f t="shared" si="1"/>
        <v>Wed</v>
      </c>
      <c r="B21" s="62">
        <v>44062</v>
      </c>
      <c r="C21" s="71">
        <v>0.27083333333333331</v>
      </c>
      <c r="D21" s="74"/>
      <c r="E21" s="3">
        <f t="shared" si="3"/>
        <v>3</v>
      </c>
      <c r="F21" s="3" t="s">
        <v>233</v>
      </c>
      <c r="G21" s="3" t="s">
        <v>229</v>
      </c>
      <c r="H21" s="3" t="s">
        <v>660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>
        <f t="shared" si="2"/>
        <v>4</v>
      </c>
    </row>
    <row r="22" spans="1:26" x14ac:dyDescent="0.2">
      <c r="A22" s="65" t="str">
        <f t="shared" si="1"/>
        <v>Thu</v>
      </c>
      <c r="B22" s="62">
        <v>44063</v>
      </c>
      <c r="C22" s="71">
        <v>0.33333333333333331</v>
      </c>
      <c r="D22" s="74"/>
      <c r="E22" s="3">
        <f t="shared" si="3"/>
        <v>3</v>
      </c>
      <c r="F22" s="3" t="s">
        <v>233</v>
      </c>
      <c r="G22" s="3" t="s">
        <v>229</v>
      </c>
      <c r="H22" s="3" t="s">
        <v>658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>
        <f t="shared" si="2"/>
        <v>4</v>
      </c>
    </row>
    <row r="23" spans="1:26" x14ac:dyDescent="0.2">
      <c r="A23" s="65" t="str">
        <f t="shared" si="1"/>
        <v>Fri</v>
      </c>
      <c r="B23" s="62">
        <v>44064</v>
      </c>
      <c r="C23" s="71">
        <v>0.33333333333333331</v>
      </c>
      <c r="D23" s="74"/>
      <c r="E23" s="3">
        <f t="shared" si="3"/>
        <v>6</v>
      </c>
      <c r="F23" s="3" t="s">
        <v>233</v>
      </c>
      <c r="G23" s="3" t="s">
        <v>229</v>
      </c>
      <c r="H23" s="3" t="s">
        <v>273</v>
      </c>
      <c r="I23" s="3" t="s">
        <v>656</v>
      </c>
      <c r="J23" s="3" t="s">
        <v>657</v>
      </c>
      <c r="K23" s="3" t="s">
        <v>659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>
        <f t="shared" si="2"/>
        <v>4</v>
      </c>
    </row>
    <row r="24" spans="1:26" x14ac:dyDescent="0.2">
      <c r="A24" s="65" t="str">
        <f t="shared" si="1"/>
        <v>Sat</v>
      </c>
      <c r="B24" s="62">
        <v>44065</v>
      </c>
      <c r="C24" s="71">
        <v>0.33402777777777781</v>
      </c>
      <c r="D24" s="74">
        <v>80.2</v>
      </c>
      <c r="E24" s="3">
        <f t="shared" si="3"/>
        <v>9</v>
      </c>
      <c r="F24" s="3" t="s">
        <v>233</v>
      </c>
      <c r="G24" s="3" t="s">
        <v>288</v>
      </c>
      <c r="H24" s="3" t="s">
        <v>273</v>
      </c>
      <c r="I24" s="3" t="s">
        <v>661</v>
      </c>
      <c r="J24" s="3" t="s">
        <v>230</v>
      </c>
      <c r="K24" s="3" t="s">
        <v>662</v>
      </c>
      <c r="L24" s="3" t="s">
        <v>664</v>
      </c>
      <c r="M24" s="3" t="s">
        <v>663</v>
      </c>
      <c r="N24" s="3" t="s">
        <v>665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>
        <f t="shared" si="2"/>
        <v>6</v>
      </c>
    </row>
    <row r="25" spans="1:26" x14ac:dyDescent="0.2">
      <c r="A25" s="65" t="str">
        <f t="shared" si="1"/>
        <v>Sun</v>
      </c>
      <c r="B25" s="62">
        <v>44066</v>
      </c>
      <c r="C25" s="71">
        <v>0.33402777777777781</v>
      </c>
      <c r="D25" s="74">
        <v>80.599999999999994</v>
      </c>
      <c r="E25" s="3">
        <f t="shared" si="3"/>
        <v>9</v>
      </c>
      <c r="F25" s="3" t="s">
        <v>233</v>
      </c>
      <c r="G25" s="3" t="s">
        <v>229</v>
      </c>
      <c r="H25" s="3" t="s">
        <v>273</v>
      </c>
      <c r="I25" s="3" t="s">
        <v>178</v>
      </c>
      <c r="J25" s="3" t="s">
        <v>568</v>
      </c>
      <c r="K25" s="3" t="s">
        <v>230</v>
      </c>
      <c r="L25" s="3" t="s">
        <v>573</v>
      </c>
      <c r="M25" s="3" t="s">
        <v>666</v>
      </c>
      <c r="N25" s="3" t="s">
        <v>667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>
        <f t="shared" si="2"/>
        <v>4</v>
      </c>
    </row>
    <row r="26" spans="1:26" x14ac:dyDescent="0.2">
      <c r="A26" s="65" t="str">
        <f t="shared" si="1"/>
        <v>Mon</v>
      </c>
      <c r="B26" s="62">
        <v>44067</v>
      </c>
      <c r="C26" s="71">
        <v>0.27083333333333331</v>
      </c>
      <c r="D26" s="74">
        <v>81.5</v>
      </c>
      <c r="E26" s="3">
        <f t="shared" si="3"/>
        <v>9</v>
      </c>
      <c r="F26" s="3" t="s">
        <v>233</v>
      </c>
      <c r="G26" s="3" t="s">
        <v>229</v>
      </c>
      <c r="H26" s="3" t="s">
        <v>273</v>
      </c>
      <c r="I26" s="3" t="s">
        <v>277</v>
      </c>
      <c r="J26" s="3" t="s">
        <v>568</v>
      </c>
      <c r="K26" s="3" t="s">
        <v>573</v>
      </c>
      <c r="L26" s="3" t="s">
        <v>612</v>
      </c>
      <c r="M26" s="3" t="s">
        <v>668</v>
      </c>
      <c r="N26" s="3" t="s">
        <v>631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>
        <f t="shared" si="2"/>
        <v>4</v>
      </c>
    </row>
    <row r="27" spans="1:26" x14ac:dyDescent="0.2">
      <c r="A27" s="65" t="str">
        <f t="shared" si="1"/>
        <v>Tue</v>
      </c>
      <c r="B27" s="62">
        <v>44068</v>
      </c>
      <c r="C27" s="71">
        <v>0.3263888888888889</v>
      </c>
      <c r="D27" s="74">
        <v>80.2</v>
      </c>
      <c r="E27" s="3">
        <f t="shared" si="3"/>
        <v>8</v>
      </c>
      <c r="F27" s="3" t="s">
        <v>233</v>
      </c>
      <c r="G27" s="3" t="s">
        <v>288</v>
      </c>
      <c r="H27" s="3" t="s">
        <v>273</v>
      </c>
      <c r="I27" s="3" t="s">
        <v>568</v>
      </c>
      <c r="J27" s="3" t="s">
        <v>657</v>
      </c>
      <c r="K27" s="3" t="s">
        <v>275</v>
      </c>
      <c r="L27" s="3" t="s">
        <v>669</v>
      </c>
      <c r="M27" s="3" t="s">
        <v>670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>
        <f t="shared" si="2"/>
        <v>6</v>
      </c>
    </row>
    <row r="28" spans="1:26" x14ac:dyDescent="0.2">
      <c r="A28" s="65" t="str">
        <f t="shared" si="1"/>
        <v>Wed</v>
      </c>
      <c r="B28" s="62">
        <v>44069</v>
      </c>
      <c r="C28" s="71">
        <v>0.30555555555555552</v>
      </c>
      <c r="D28" s="74">
        <v>80.7</v>
      </c>
      <c r="E28" s="3">
        <f t="shared" si="3"/>
        <v>10</v>
      </c>
      <c r="F28" s="3" t="s">
        <v>233</v>
      </c>
      <c r="G28" s="3" t="s">
        <v>499</v>
      </c>
      <c r="H28" s="3" t="s">
        <v>273</v>
      </c>
      <c r="I28" s="3" t="s">
        <v>568</v>
      </c>
      <c r="J28" s="3" t="s">
        <v>657</v>
      </c>
      <c r="K28" s="3" t="s">
        <v>275</v>
      </c>
      <c r="L28" s="3" t="s">
        <v>669</v>
      </c>
      <c r="M28" s="3" t="s">
        <v>671</v>
      </c>
      <c r="N28" s="3" t="s">
        <v>230</v>
      </c>
      <c r="O28" s="3" t="s">
        <v>679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>
        <f t="shared" si="2"/>
        <v>2</v>
      </c>
    </row>
    <row r="29" spans="1:26" x14ac:dyDescent="0.2">
      <c r="A29" s="65" t="str">
        <f t="shared" si="1"/>
        <v>Thu</v>
      </c>
      <c r="B29" s="62">
        <v>44070</v>
      </c>
      <c r="C29" s="71">
        <v>0.22916666666666666</v>
      </c>
      <c r="D29" s="74">
        <v>79.5</v>
      </c>
      <c r="E29" s="3">
        <f t="shared" si="3"/>
        <v>12</v>
      </c>
      <c r="F29" s="3" t="s">
        <v>233</v>
      </c>
      <c r="G29" s="3" t="s">
        <v>674</v>
      </c>
      <c r="H29" s="3" t="s">
        <v>273</v>
      </c>
      <c r="I29" s="3" t="s">
        <v>568</v>
      </c>
      <c r="J29" s="3" t="s">
        <v>657</v>
      </c>
      <c r="K29" s="3" t="s">
        <v>672</v>
      </c>
      <c r="L29" s="3" t="s">
        <v>673</v>
      </c>
      <c r="M29" s="3" t="s">
        <v>277</v>
      </c>
      <c r="N29" s="3" t="s">
        <v>631</v>
      </c>
      <c r="O29" s="3" t="s">
        <v>675</v>
      </c>
      <c r="P29" s="3" t="s">
        <v>677</v>
      </c>
      <c r="Q29" s="3" t="s">
        <v>678</v>
      </c>
      <c r="R29" s="3"/>
      <c r="S29" s="3"/>
      <c r="T29" s="3"/>
      <c r="U29" s="3"/>
      <c r="V29" s="3"/>
      <c r="W29" s="3"/>
      <c r="X29" s="3"/>
      <c r="Y29" s="3"/>
      <c r="Z29">
        <f t="shared" si="2"/>
        <v>1</v>
      </c>
    </row>
    <row r="30" spans="1:26" x14ac:dyDescent="0.2">
      <c r="A30" s="65" t="str">
        <f t="shared" si="1"/>
        <v>Fri</v>
      </c>
      <c r="B30" s="62">
        <v>44071</v>
      </c>
      <c r="C30" s="71">
        <v>0.27083333333333331</v>
      </c>
      <c r="D30" s="74"/>
      <c r="E30" s="3">
        <f t="shared" si="3"/>
        <v>12</v>
      </c>
      <c r="F30" s="3" t="s">
        <v>233</v>
      </c>
      <c r="G30" s="3" t="s">
        <v>229</v>
      </c>
      <c r="H30" s="3" t="s">
        <v>273</v>
      </c>
      <c r="I30" s="3" t="s">
        <v>277</v>
      </c>
      <c r="J30" s="3" t="s">
        <v>676</v>
      </c>
      <c r="K30" s="3" t="s">
        <v>680</v>
      </c>
      <c r="L30" s="3" t="s">
        <v>681</v>
      </c>
      <c r="M30" s="3" t="s">
        <v>682</v>
      </c>
      <c r="N30" s="3" t="s">
        <v>268</v>
      </c>
      <c r="O30" s="3" t="s">
        <v>683</v>
      </c>
      <c r="P30" s="3" t="s">
        <v>687</v>
      </c>
      <c r="Q30" s="3" t="s">
        <v>688</v>
      </c>
      <c r="R30" s="3"/>
      <c r="S30" s="3"/>
      <c r="T30" s="3"/>
      <c r="U30" s="3"/>
      <c r="V30" s="3"/>
      <c r="W30" s="3"/>
      <c r="X30" s="3"/>
      <c r="Y30" s="3"/>
      <c r="Z30">
        <f t="shared" si="2"/>
        <v>4</v>
      </c>
    </row>
    <row r="31" spans="1:26" x14ac:dyDescent="0.2">
      <c r="A31" s="65" t="str">
        <f t="shared" si="1"/>
        <v>Sat</v>
      </c>
      <c r="B31" s="62">
        <v>44072</v>
      </c>
      <c r="C31" s="71">
        <v>0.40625</v>
      </c>
      <c r="D31" s="74"/>
      <c r="E31" s="3">
        <f t="shared" si="3"/>
        <v>3</v>
      </c>
      <c r="F31" s="3" t="s">
        <v>233</v>
      </c>
      <c r="G31" s="3" t="s">
        <v>229</v>
      </c>
      <c r="H31" s="3" t="s">
        <v>273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>
        <f t="shared" si="2"/>
        <v>4</v>
      </c>
    </row>
    <row r="32" spans="1:26" x14ac:dyDescent="0.2">
      <c r="A32" s="65" t="str">
        <f t="shared" si="1"/>
        <v>Sun</v>
      </c>
      <c r="B32" s="62">
        <v>44073</v>
      </c>
      <c r="C32" s="71">
        <v>0.21666666666666667</v>
      </c>
      <c r="D32" s="74"/>
      <c r="E32" s="3">
        <f t="shared" si="3"/>
        <v>9</v>
      </c>
      <c r="F32" s="3" t="s">
        <v>233</v>
      </c>
      <c r="G32" s="3" t="s">
        <v>437</v>
      </c>
      <c r="H32" s="3" t="s">
        <v>273</v>
      </c>
      <c r="I32" s="3" t="s">
        <v>277</v>
      </c>
      <c r="J32" s="3" t="s">
        <v>684</v>
      </c>
      <c r="K32" s="3" t="s">
        <v>685</v>
      </c>
      <c r="L32" s="3" t="s">
        <v>686</v>
      </c>
      <c r="M32" s="3" t="s">
        <v>171</v>
      </c>
      <c r="N32" s="3" t="s">
        <v>695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>
        <f t="shared" si="2"/>
        <v>5</v>
      </c>
    </row>
    <row r="33" spans="1:27" x14ac:dyDescent="0.2">
      <c r="A33" s="65" t="str">
        <f t="shared" si="1"/>
        <v>Mon</v>
      </c>
      <c r="B33" s="62">
        <v>44074</v>
      </c>
      <c r="C33" s="71">
        <v>0.27083333333333331</v>
      </c>
      <c r="D33" s="74">
        <v>81.599999999999994</v>
      </c>
      <c r="E33" s="3">
        <f t="shared" si="3"/>
        <v>14</v>
      </c>
      <c r="F33" s="3" t="s">
        <v>233</v>
      </c>
      <c r="G33" s="3" t="s">
        <v>229</v>
      </c>
      <c r="H33" s="3" t="s">
        <v>273</v>
      </c>
      <c r="I33" s="3" t="s">
        <v>277</v>
      </c>
      <c r="J33" s="3" t="s">
        <v>568</v>
      </c>
      <c r="K33" s="3" t="s">
        <v>694</v>
      </c>
      <c r="L33" s="3" t="s">
        <v>696</v>
      </c>
      <c r="M33" s="3" t="s">
        <v>178</v>
      </c>
      <c r="N33" s="3" t="s">
        <v>697</v>
      </c>
      <c r="O33" s="3" t="s">
        <v>698</v>
      </c>
      <c r="P33" s="3" t="s">
        <v>699</v>
      </c>
      <c r="Q33" s="3" t="s">
        <v>616</v>
      </c>
      <c r="R33" s="3" t="s">
        <v>700</v>
      </c>
      <c r="S33" s="3" t="s">
        <v>701</v>
      </c>
      <c r="T33" s="3"/>
      <c r="U33" s="3"/>
      <c r="V33" s="3"/>
      <c r="W33" s="3"/>
      <c r="X33" s="3"/>
      <c r="Y33" s="3"/>
      <c r="Z33">
        <f t="shared" si="2"/>
        <v>4</v>
      </c>
    </row>
    <row r="34" spans="1:27" x14ac:dyDescent="0.2">
      <c r="B34" s="179" t="s">
        <v>570</v>
      </c>
      <c r="C34" s="192">
        <f>AVERAGE(C2:C33)</f>
        <v>0.28142361111111108</v>
      </c>
      <c r="D34" s="193">
        <f t="shared" ref="D34" si="4">AVERAGE(D2:D33)</f>
        <v>80.313043478260866</v>
      </c>
      <c r="E34" s="196">
        <f>AVERAGEIF(E2:E33,"&gt;0")</f>
        <v>9.5625</v>
      </c>
      <c r="Z34">
        <f>SUM(Z3:Z33)</f>
        <v>147</v>
      </c>
      <c r="AA34">
        <f>Z34+219</f>
        <v>366</v>
      </c>
    </row>
    <row r="35" spans="1:27" x14ac:dyDescent="0.2">
      <c r="B35" s="179" t="s">
        <v>571</v>
      </c>
      <c r="C35" s="194">
        <f>MIN(C2:C33)</f>
        <v>0.21666666666666667</v>
      </c>
      <c r="D35" s="195">
        <f t="shared" ref="D35:E35" si="5">MIN(D2:D33)</f>
        <v>79.3</v>
      </c>
      <c r="E35" s="197">
        <f t="shared" si="5"/>
        <v>2</v>
      </c>
    </row>
    <row r="36" spans="1:27" x14ac:dyDescent="0.2">
      <c r="B36" s="179" t="s">
        <v>572</v>
      </c>
      <c r="C36" s="192">
        <f>MAX(C2:C33)</f>
        <v>0.40625</v>
      </c>
      <c r="D36" s="193">
        <f t="shared" ref="D36:E36" si="6">MAX(D2:D33)</f>
        <v>82.1</v>
      </c>
      <c r="E36" s="196">
        <f t="shared" si="6"/>
        <v>17</v>
      </c>
    </row>
    <row r="38" spans="1:27" ht="28" x14ac:dyDescent="0.35">
      <c r="F38" s="68"/>
    </row>
    <row r="39" spans="1:27" ht="31" x14ac:dyDescent="0.4">
      <c r="F39" s="69"/>
    </row>
    <row r="40" spans="1:27" ht="28" x14ac:dyDescent="0.35">
      <c r="F40" s="68"/>
    </row>
    <row r="41" spans="1:27" ht="31" x14ac:dyDescent="0.4">
      <c r="F41" s="69"/>
    </row>
    <row r="42" spans="1:27" ht="28" x14ac:dyDescent="0.35">
      <c r="F42" s="68"/>
    </row>
    <row r="43" spans="1:27" ht="31" x14ac:dyDescent="0.4">
      <c r="F43" s="69"/>
    </row>
  </sheetData>
  <phoneticPr fontId="7" type="noConversion"/>
  <conditionalFormatting sqref="K3:T6 K7 M7:T7 L8:T8 L9:N9 P9:T9 I11 K10:T15 I16:T16 I18 K17:T19 H20:T22 I23:T25 G24:G25 F26:T33">
    <cfRule type="cellIs" dxfId="497" priority="308" operator="equal">
      <formula>""</formula>
    </cfRule>
    <cfRule type="cellIs" dxfId="496" priority="309" operator="notEqual">
      <formula>""""""</formula>
    </cfRule>
  </conditionalFormatting>
  <conditionalFormatting sqref="D2 C3:D33">
    <cfRule type="cellIs" dxfId="495" priority="307" operator="equal">
      <formula>$A$2</formula>
    </cfRule>
  </conditionalFormatting>
  <conditionalFormatting sqref="U3:U4 U6:U33">
    <cfRule type="cellIs" dxfId="494" priority="305" operator="equal">
      <formula>""</formula>
    </cfRule>
    <cfRule type="cellIs" dxfId="493" priority="306" operator="notEqual">
      <formula>""""""</formula>
    </cfRule>
  </conditionalFormatting>
  <conditionalFormatting sqref="V3:V33">
    <cfRule type="cellIs" dxfId="492" priority="303" operator="equal">
      <formula>""</formula>
    </cfRule>
    <cfRule type="cellIs" dxfId="491" priority="304" operator="notEqual">
      <formula>""""""</formula>
    </cfRule>
  </conditionalFormatting>
  <conditionalFormatting sqref="W3:W33">
    <cfRule type="cellIs" dxfId="490" priority="301" operator="equal">
      <formula>""</formula>
    </cfRule>
    <cfRule type="cellIs" dxfId="489" priority="302" operator="notEqual">
      <formula>""""""</formula>
    </cfRule>
  </conditionalFormatting>
  <conditionalFormatting sqref="X3:Y33">
    <cfRule type="cellIs" dxfId="488" priority="299" operator="equal">
      <formula>""</formula>
    </cfRule>
    <cfRule type="cellIs" dxfId="487" priority="300" operator="notEqual">
      <formula>""""""</formula>
    </cfRule>
  </conditionalFormatting>
  <conditionalFormatting sqref="N2:T2">
    <cfRule type="cellIs" dxfId="486" priority="182" operator="equal">
      <formula>""</formula>
    </cfRule>
    <cfRule type="cellIs" dxfId="485" priority="183" operator="notEqual">
      <formula>""""""</formula>
    </cfRule>
  </conditionalFormatting>
  <conditionalFormatting sqref="B2:C2 B3:B33">
    <cfRule type="cellIs" dxfId="484" priority="181" operator="equal">
      <formula>$A$2</formula>
    </cfRule>
  </conditionalFormatting>
  <conditionalFormatting sqref="U2">
    <cfRule type="cellIs" dxfId="483" priority="179" operator="equal">
      <formula>""</formula>
    </cfRule>
    <cfRule type="cellIs" dxfId="482" priority="180" operator="notEqual">
      <formula>""""""</formula>
    </cfRule>
  </conditionalFormatting>
  <conditionalFormatting sqref="V2">
    <cfRule type="cellIs" dxfId="481" priority="177" operator="equal">
      <formula>""</formula>
    </cfRule>
    <cfRule type="cellIs" dxfId="480" priority="178" operator="notEqual">
      <formula>""""""</formula>
    </cfRule>
  </conditionalFormatting>
  <conditionalFormatting sqref="W2">
    <cfRule type="cellIs" dxfId="479" priority="175" operator="equal">
      <formula>""</formula>
    </cfRule>
    <cfRule type="cellIs" dxfId="478" priority="176" operator="notEqual">
      <formula>""""""</formula>
    </cfRule>
  </conditionalFormatting>
  <conditionalFormatting sqref="X2:Y2">
    <cfRule type="cellIs" dxfId="477" priority="173" operator="equal">
      <formula>""</formula>
    </cfRule>
    <cfRule type="cellIs" dxfId="476" priority="174" operator="notEqual">
      <formula>""""""</formula>
    </cfRule>
  </conditionalFormatting>
  <conditionalFormatting sqref="H3">
    <cfRule type="cellIs" dxfId="475" priority="169" operator="equal">
      <formula>""</formula>
    </cfRule>
    <cfRule type="cellIs" dxfId="474" priority="170" operator="notEqual">
      <formula>""""""</formula>
    </cfRule>
  </conditionalFormatting>
  <conditionalFormatting sqref="H3">
    <cfRule type="cellIs" dxfId="473" priority="167" operator="equal">
      <formula>""</formula>
    </cfRule>
    <cfRule type="cellIs" dxfId="472" priority="168" operator="notEqual">
      <formula>""""""</formula>
    </cfRule>
  </conditionalFormatting>
  <conditionalFormatting sqref="F3:G3">
    <cfRule type="cellIs" dxfId="471" priority="165" operator="equal">
      <formula>""</formula>
    </cfRule>
    <cfRule type="cellIs" dxfId="470" priority="166" operator="notEqual">
      <formula>""""""</formula>
    </cfRule>
  </conditionalFormatting>
  <conditionalFormatting sqref="I3">
    <cfRule type="cellIs" dxfId="469" priority="163" operator="equal">
      <formula>""</formula>
    </cfRule>
    <cfRule type="cellIs" dxfId="468" priority="164" operator="notEqual">
      <formula>""""""</formula>
    </cfRule>
  </conditionalFormatting>
  <conditionalFormatting sqref="J3">
    <cfRule type="cellIs" dxfId="467" priority="161" operator="equal">
      <formula>""</formula>
    </cfRule>
    <cfRule type="cellIs" dxfId="466" priority="162" operator="notEqual">
      <formula>""""""</formula>
    </cfRule>
  </conditionalFormatting>
  <conditionalFormatting sqref="J3">
    <cfRule type="cellIs" dxfId="465" priority="159" operator="equal">
      <formula>""</formula>
    </cfRule>
    <cfRule type="cellIs" dxfId="464" priority="160" operator="notEqual">
      <formula>""""""</formula>
    </cfRule>
  </conditionalFormatting>
  <conditionalFormatting sqref="J2:L2">
    <cfRule type="cellIs" dxfId="463" priority="145" operator="equal">
      <formula>""</formula>
    </cfRule>
    <cfRule type="cellIs" dxfId="462" priority="146" operator="notEqual">
      <formula>""""""</formula>
    </cfRule>
  </conditionalFormatting>
  <conditionalFormatting sqref="J2">
    <cfRule type="cellIs" dxfId="461" priority="143" operator="equal">
      <formula>""</formula>
    </cfRule>
    <cfRule type="cellIs" dxfId="460" priority="144" operator="notEqual">
      <formula>""""""</formula>
    </cfRule>
  </conditionalFormatting>
  <conditionalFormatting sqref="H2">
    <cfRule type="cellIs" dxfId="459" priority="141" operator="equal">
      <formula>""</formula>
    </cfRule>
    <cfRule type="cellIs" dxfId="458" priority="142" operator="notEqual">
      <formula>""""""</formula>
    </cfRule>
  </conditionalFormatting>
  <conditionalFormatting sqref="H2">
    <cfRule type="cellIs" dxfId="457" priority="139" operator="equal">
      <formula>""</formula>
    </cfRule>
    <cfRule type="cellIs" dxfId="456" priority="140" operator="notEqual">
      <formula>""""""</formula>
    </cfRule>
  </conditionalFormatting>
  <conditionalFormatting sqref="F2:G2">
    <cfRule type="cellIs" dxfId="455" priority="137" operator="equal">
      <formula>""</formula>
    </cfRule>
    <cfRule type="cellIs" dxfId="454" priority="138" operator="notEqual">
      <formula>""""""</formula>
    </cfRule>
  </conditionalFormatting>
  <conditionalFormatting sqref="I2">
    <cfRule type="cellIs" dxfId="453" priority="135" operator="equal">
      <formula>""</formula>
    </cfRule>
    <cfRule type="cellIs" dxfId="452" priority="136" operator="notEqual">
      <formula>""""""</formula>
    </cfRule>
  </conditionalFormatting>
  <conditionalFormatting sqref="M2">
    <cfRule type="cellIs" dxfId="451" priority="133" operator="equal">
      <formula>""</formula>
    </cfRule>
    <cfRule type="cellIs" dxfId="450" priority="134" operator="notEqual">
      <formula>""""""</formula>
    </cfRule>
  </conditionalFormatting>
  <conditionalFormatting sqref="H4:H5">
    <cfRule type="cellIs" dxfId="449" priority="119" operator="equal">
      <formula>""</formula>
    </cfRule>
    <cfRule type="cellIs" dxfId="448" priority="120" operator="notEqual">
      <formula>""""""</formula>
    </cfRule>
  </conditionalFormatting>
  <conditionalFormatting sqref="H4:H5">
    <cfRule type="cellIs" dxfId="447" priority="117" operator="equal">
      <formula>""</formula>
    </cfRule>
    <cfRule type="cellIs" dxfId="446" priority="118" operator="notEqual">
      <formula>""""""</formula>
    </cfRule>
  </conditionalFormatting>
  <conditionalFormatting sqref="F4:G5">
    <cfRule type="cellIs" dxfId="445" priority="115" operator="equal">
      <formula>""</formula>
    </cfRule>
    <cfRule type="cellIs" dxfId="444" priority="116" operator="notEqual">
      <formula>""""""</formula>
    </cfRule>
  </conditionalFormatting>
  <conditionalFormatting sqref="I4:I5">
    <cfRule type="cellIs" dxfId="443" priority="113" operator="equal">
      <formula>""</formula>
    </cfRule>
    <cfRule type="cellIs" dxfId="442" priority="114" operator="notEqual">
      <formula>""""""</formula>
    </cfRule>
  </conditionalFormatting>
  <conditionalFormatting sqref="J4:J5">
    <cfRule type="cellIs" dxfId="441" priority="111" operator="equal">
      <formula>""</formula>
    </cfRule>
    <cfRule type="cellIs" dxfId="440" priority="112" operator="notEqual">
      <formula>""""""</formula>
    </cfRule>
  </conditionalFormatting>
  <conditionalFormatting sqref="J4:J5">
    <cfRule type="cellIs" dxfId="439" priority="109" operator="equal">
      <formula>""</formula>
    </cfRule>
    <cfRule type="cellIs" dxfId="438" priority="110" operator="notEqual">
      <formula>""""""</formula>
    </cfRule>
  </conditionalFormatting>
  <conditionalFormatting sqref="H6">
    <cfRule type="cellIs" dxfId="437" priority="107" operator="equal">
      <formula>""</formula>
    </cfRule>
    <cfRule type="cellIs" dxfId="436" priority="108" operator="notEqual">
      <formula>""""""</formula>
    </cfRule>
  </conditionalFormatting>
  <conditionalFormatting sqref="H6">
    <cfRule type="cellIs" dxfId="435" priority="105" operator="equal">
      <formula>""</formula>
    </cfRule>
    <cfRule type="cellIs" dxfId="434" priority="106" operator="notEqual">
      <formula>""""""</formula>
    </cfRule>
  </conditionalFormatting>
  <conditionalFormatting sqref="F6:G6">
    <cfRule type="cellIs" dxfId="433" priority="103" operator="equal">
      <formula>""</formula>
    </cfRule>
    <cfRule type="cellIs" dxfId="432" priority="104" operator="notEqual">
      <formula>""""""</formula>
    </cfRule>
  </conditionalFormatting>
  <conditionalFormatting sqref="I6">
    <cfRule type="cellIs" dxfId="431" priority="101" operator="equal">
      <formula>""</formula>
    </cfRule>
    <cfRule type="cellIs" dxfId="430" priority="102" operator="notEqual">
      <formula>""""""</formula>
    </cfRule>
  </conditionalFormatting>
  <conditionalFormatting sqref="J6">
    <cfRule type="cellIs" dxfId="429" priority="99" operator="equal">
      <formula>""</formula>
    </cfRule>
    <cfRule type="cellIs" dxfId="428" priority="100" operator="notEqual">
      <formula>""""""</formula>
    </cfRule>
  </conditionalFormatting>
  <conditionalFormatting sqref="J6">
    <cfRule type="cellIs" dxfId="427" priority="97" operator="equal">
      <formula>""</formula>
    </cfRule>
    <cfRule type="cellIs" dxfId="426" priority="98" operator="notEqual">
      <formula>""""""</formula>
    </cfRule>
  </conditionalFormatting>
  <conditionalFormatting sqref="H7">
    <cfRule type="cellIs" dxfId="425" priority="95" operator="equal">
      <formula>""</formula>
    </cfRule>
    <cfRule type="cellIs" dxfId="424" priority="96" operator="notEqual">
      <formula>""""""</formula>
    </cfRule>
  </conditionalFormatting>
  <conditionalFormatting sqref="H7">
    <cfRule type="cellIs" dxfId="423" priority="93" operator="equal">
      <formula>""</formula>
    </cfRule>
    <cfRule type="cellIs" dxfId="422" priority="94" operator="notEqual">
      <formula>""""""</formula>
    </cfRule>
  </conditionalFormatting>
  <conditionalFormatting sqref="F7:G7">
    <cfRule type="cellIs" dxfId="421" priority="91" operator="equal">
      <formula>""</formula>
    </cfRule>
    <cfRule type="cellIs" dxfId="420" priority="92" operator="notEqual">
      <formula>""""""</formula>
    </cfRule>
  </conditionalFormatting>
  <conditionalFormatting sqref="I7">
    <cfRule type="cellIs" dxfId="419" priority="89" operator="equal">
      <formula>""</formula>
    </cfRule>
    <cfRule type="cellIs" dxfId="418" priority="90" operator="notEqual">
      <formula>""""""</formula>
    </cfRule>
  </conditionalFormatting>
  <conditionalFormatting sqref="J7">
    <cfRule type="cellIs" dxfId="417" priority="87" operator="equal">
      <formula>""</formula>
    </cfRule>
    <cfRule type="cellIs" dxfId="416" priority="88" operator="notEqual">
      <formula>""""""</formula>
    </cfRule>
  </conditionalFormatting>
  <conditionalFormatting sqref="J7">
    <cfRule type="cellIs" dxfId="415" priority="85" operator="equal">
      <formula>""</formula>
    </cfRule>
    <cfRule type="cellIs" dxfId="414" priority="86" operator="notEqual">
      <formula>""""""</formula>
    </cfRule>
  </conditionalFormatting>
  <conditionalFormatting sqref="K8:K9">
    <cfRule type="cellIs" dxfId="413" priority="83" operator="equal">
      <formula>""</formula>
    </cfRule>
    <cfRule type="cellIs" dxfId="412" priority="84" operator="notEqual">
      <formula>""""""</formula>
    </cfRule>
  </conditionalFormatting>
  <conditionalFormatting sqref="H8">
    <cfRule type="cellIs" dxfId="411" priority="81" operator="equal">
      <formula>""</formula>
    </cfRule>
    <cfRule type="cellIs" dxfId="410" priority="82" operator="notEqual">
      <formula>""""""</formula>
    </cfRule>
  </conditionalFormatting>
  <conditionalFormatting sqref="H8">
    <cfRule type="cellIs" dxfId="409" priority="79" operator="equal">
      <formula>""</formula>
    </cfRule>
    <cfRule type="cellIs" dxfId="408" priority="80" operator="notEqual">
      <formula>""""""</formula>
    </cfRule>
  </conditionalFormatting>
  <conditionalFormatting sqref="F8:G8">
    <cfRule type="cellIs" dxfId="407" priority="77" operator="equal">
      <formula>""</formula>
    </cfRule>
    <cfRule type="cellIs" dxfId="406" priority="78" operator="notEqual">
      <formula>""""""</formula>
    </cfRule>
  </conditionalFormatting>
  <conditionalFormatting sqref="I8">
    <cfRule type="cellIs" dxfId="405" priority="75" operator="equal">
      <formula>""</formula>
    </cfRule>
    <cfRule type="cellIs" dxfId="404" priority="76" operator="notEqual">
      <formula>""""""</formula>
    </cfRule>
  </conditionalFormatting>
  <conditionalFormatting sqref="J8">
    <cfRule type="cellIs" dxfId="403" priority="73" operator="equal">
      <formula>""</formula>
    </cfRule>
    <cfRule type="cellIs" dxfId="402" priority="74" operator="notEqual">
      <formula>""""""</formula>
    </cfRule>
  </conditionalFormatting>
  <conditionalFormatting sqref="J8">
    <cfRule type="cellIs" dxfId="401" priority="71" operator="equal">
      <formula>""</formula>
    </cfRule>
    <cfRule type="cellIs" dxfId="400" priority="72" operator="notEqual">
      <formula>""""""</formula>
    </cfRule>
  </conditionalFormatting>
  <conditionalFormatting sqref="L7">
    <cfRule type="cellIs" dxfId="399" priority="69" operator="equal">
      <formula>""</formula>
    </cfRule>
    <cfRule type="cellIs" dxfId="398" priority="70" operator="notEqual">
      <formula>""""""</formula>
    </cfRule>
  </conditionalFormatting>
  <conditionalFormatting sqref="U5">
    <cfRule type="cellIs" dxfId="397" priority="67" operator="equal">
      <formula>""</formula>
    </cfRule>
    <cfRule type="cellIs" dxfId="396" priority="68" operator="notEqual">
      <formula>""""""</formula>
    </cfRule>
  </conditionalFormatting>
  <conditionalFormatting sqref="H9:H15">
    <cfRule type="cellIs" dxfId="395" priority="65" operator="equal">
      <formula>""</formula>
    </cfRule>
    <cfRule type="cellIs" dxfId="394" priority="66" operator="notEqual">
      <formula>""""""</formula>
    </cfRule>
  </conditionalFormatting>
  <conditionalFormatting sqref="H9:H15">
    <cfRule type="cellIs" dxfId="393" priority="63" operator="equal">
      <formula>""</formula>
    </cfRule>
    <cfRule type="cellIs" dxfId="392" priority="64" operator="notEqual">
      <formula>""""""</formula>
    </cfRule>
  </conditionalFormatting>
  <conditionalFormatting sqref="F9:G15">
    <cfRule type="cellIs" dxfId="391" priority="61" operator="equal">
      <formula>""</formula>
    </cfRule>
    <cfRule type="cellIs" dxfId="390" priority="62" operator="notEqual">
      <formula>""""""</formula>
    </cfRule>
  </conditionalFormatting>
  <conditionalFormatting sqref="I9:I10">
    <cfRule type="cellIs" dxfId="389" priority="59" operator="equal">
      <formula>""</formula>
    </cfRule>
    <cfRule type="cellIs" dxfId="388" priority="60" operator="notEqual">
      <formula>""""""</formula>
    </cfRule>
  </conditionalFormatting>
  <conditionalFormatting sqref="J9:J15">
    <cfRule type="cellIs" dxfId="387" priority="57" operator="equal">
      <formula>""</formula>
    </cfRule>
    <cfRule type="cellIs" dxfId="386" priority="58" operator="notEqual">
      <formula>""""""</formula>
    </cfRule>
  </conditionalFormatting>
  <conditionalFormatting sqref="J9:J15">
    <cfRule type="cellIs" dxfId="385" priority="55" operator="equal">
      <formula>""</formula>
    </cfRule>
    <cfRule type="cellIs" dxfId="384" priority="56" operator="notEqual">
      <formula>""""""</formula>
    </cfRule>
  </conditionalFormatting>
  <conditionalFormatting sqref="O9">
    <cfRule type="cellIs" dxfId="383" priority="53" operator="equal">
      <formula>""</formula>
    </cfRule>
    <cfRule type="cellIs" dxfId="382" priority="54" operator="notEqual">
      <formula>""""""</formula>
    </cfRule>
  </conditionalFormatting>
  <conditionalFormatting sqref="I12:I15">
    <cfRule type="cellIs" dxfId="381" priority="51" operator="equal">
      <formula>""</formula>
    </cfRule>
    <cfRule type="cellIs" dxfId="380" priority="52" operator="notEqual">
      <formula>""""""</formula>
    </cfRule>
  </conditionalFormatting>
  <conditionalFormatting sqref="H16">
    <cfRule type="cellIs" dxfId="379" priority="49" operator="equal">
      <formula>""</formula>
    </cfRule>
    <cfRule type="cellIs" dxfId="378" priority="50" operator="notEqual">
      <formula>""""""</formula>
    </cfRule>
  </conditionalFormatting>
  <conditionalFormatting sqref="H16">
    <cfRule type="cellIs" dxfId="377" priority="47" operator="equal">
      <formula>""</formula>
    </cfRule>
    <cfRule type="cellIs" dxfId="376" priority="48" operator="notEqual">
      <formula>""""""</formula>
    </cfRule>
  </conditionalFormatting>
  <conditionalFormatting sqref="F16:G16 F17">
    <cfRule type="cellIs" dxfId="375" priority="45" operator="equal">
      <formula>""</formula>
    </cfRule>
    <cfRule type="cellIs" dxfId="374" priority="46" operator="notEqual">
      <formula>""""""</formula>
    </cfRule>
  </conditionalFormatting>
  <conditionalFormatting sqref="H17">
    <cfRule type="cellIs" dxfId="373" priority="43" operator="equal">
      <formula>""</formula>
    </cfRule>
    <cfRule type="cellIs" dxfId="372" priority="44" operator="notEqual">
      <formula>""""""</formula>
    </cfRule>
  </conditionalFormatting>
  <conditionalFormatting sqref="H17">
    <cfRule type="cellIs" dxfId="371" priority="41" operator="equal">
      <formula>""</formula>
    </cfRule>
    <cfRule type="cellIs" dxfId="370" priority="42" operator="notEqual">
      <formula>""""""</formula>
    </cfRule>
  </conditionalFormatting>
  <conditionalFormatting sqref="G17">
    <cfRule type="cellIs" dxfId="369" priority="39" operator="equal">
      <formula>""</formula>
    </cfRule>
    <cfRule type="cellIs" dxfId="368" priority="40" operator="notEqual">
      <formula>""""""</formula>
    </cfRule>
  </conditionalFormatting>
  <conditionalFormatting sqref="I17">
    <cfRule type="cellIs" dxfId="367" priority="37" operator="equal">
      <formula>""</formula>
    </cfRule>
    <cfRule type="cellIs" dxfId="366" priority="38" operator="notEqual">
      <formula>""""""</formula>
    </cfRule>
  </conditionalFormatting>
  <conditionalFormatting sqref="J17:J19">
    <cfRule type="cellIs" dxfId="365" priority="35" operator="equal">
      <formula>""</formula>
    </cfRule>
    <cfRule type="cellIs" dxfId="364" priority="36" operator="notEqual">
      <formula>""""""</formula>
    </cfRule>
  </conditionalFormatting>
  <conditionalFormatting sqref="J17:J19">
    <cfRule type="cellIs" dxfId="363" priority="33" operator="equal">
      <formula>""</formula>
    </cfRule>
    <cfRule type="cellIs" dxfId="362" priority="34" operator="notEqual">
      <formula>""""""</formula>
    </cfRule>
  </conditionalFormatting>
  <conditionalFormatting sqref="F18:F19">
    <cfRule type="cellIs" dxfId="361" priority="31" operator="equal">
      <formula>""</formula>
    </cfRule>
    <cfRule type="cellIs" dxfId="360" priority="32" operator="notEqual">
      <formula>""""""</formula>
    </cfRule>
  </conditionalFormatting>
  <conditionalFormatting sqref="H18:H19">
    <cfRule type="cellIs" dxfId="359" priority="29" operator="equal">
      <formula>""</formula>
    </cfRule>
    <cfRule type="cellIs" dxfId="358" priority="30" operator="notEqual">
      <formula>""""""</formula>
    </cfRule>
  </conditionalFormatting>
  <conditionalFormatting sqref="H18:H19">
    <cfRule type="cellIs" dxfId="357" priority="27" operator="equal">
      <formula>""</formula>
    </cfRule>
    <cfRule type="cellIs" dxfId="356" priority="28" operator="notEqual">
      <formula>""""""</formula>
    </cfRule>
  </conditionalFormatting>
  <conditionalFormatting sqref="G18:G19">
    <cfRule type="cellIs" dxfId="355" priority="25" operator="equal">
      <formula>""</formula>
    </cfRule>
    <cfRule type="cellIs" dxfId="354" priority="26" operator="notEqual">
      <formula>""""""</formula>
    </cfRule>
  </conditionalFormatting>
  <conditionalFormatting sqref="I19">
    <cfRule type="cellIs" dxfId="353" priority="23" operator="equal">
      <formula>""</formula>
    </cfRule>
    <cfRule type="cellIs" dxfId="352" priority="24" operator="notEqual">
      <formula>""""""</formula>
    </cfRule>
  </conditionalFormatting>
  <conditionalFormatting sqref="F20:F23">
    <cfRule type="cellIs" dxfId="351" priority="21" operator="equal">
      <formula>""</formula>
    </cfRule>
    <cfRule type="cellIs" dxfId="350" priority="22" operator="notEqual">
      <formula>""""""</formula>
    </cfRule>
  </conditionalFormatting>
  <conditionalFormatting sqref="G20">
    <cfRule type="cellIs" dxfId="349" priority="13" operator="equal">
      <formula>""</formula>
    </cfRule>
    <cfRule type="cellIs" dxfId="348" priority="14" operator="notEqual">
      <formula>""""""</formula>
    </cfRule>
  </conditionalFormatting>
  <conditionalFormatting sqref="G21">
    <cfRule type="cellIs" dxfId="347" priority="11" operator="equal">
      <formula>""</formula>
    </cfRule>
    <cfRule type="cellIs" dxfId="346" priority="12" operator="notEqual">
      <formula>""""""</formula>
    </cfRule>
  </conditionalFormatting>
  <conditionalFormatting sqref="G22">
    <cfRule type="cellIs" dxfId="345" priority="9" operator="equal">
      <formula>""</formula>
    </cfRule>
    <cfRule type="cellIs" dxfId="344" priority="10" operator="notEqual">
      <formula>""""""</formula>
    </cfRule>
  </conditionalFormatting>
  <conditionalFormatting sqref="G23">
    <cfRule type="cellIs" dxfId="343" priority="7" operator="equal">
      <formula>""</formula>
    </cfRule>
    <cfRule type="cellIs" dxfId="342" priority="8" operator="notEqual">
      <formula>""""""</formula>
    </cfRule>
  </conditionalFormatting>
  <conditionalFormatting sqref="H23:H25">
    <cfRule type="cellIs" dxfId="341" priority="5" operator="equal">
      <formula>""</formula>
    </cfRule>
    <cfRule type="cellIs" dxfId="340" priority="6" operator="notEqual">
      <formula>""""""</formula>
    </cfRule>
  </conditionalFormatting>
  <conditionalFormatting sqref="H23:H25">
    <cfRule type="cellIs" dxfId="339" priority="3" operator="equal">
      <formula>""</formula>
    </cfRule>
    <cfRule type="cellIs" dxfId="338" priority="4" operator="notEqual">
      <formula>""""""</formula>
    </cfRule>
  </conditionalFormatting>
  <conditionalFormatting sqref="F24:F25">
    <cfRule type="cellIs" dxfId="337" priority="1" operator="equal">
      <formula>""</formula>
    </cfRule>
    <cfRule type="cellIs" dxfId="336" priority="2" operator="notEqual">
      <formula>""""""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506-8F5E-4D4A-9201-DE414818D627}">
  <dimension ref="A1:AA43"/>
  <sheetViews>
    <sheetView topLeftCell="A20" zoomScale="137" workbookViewId="0">
      <selection activeCell="M33" sqref="M33"/>
    </sheetView>
  </sheetViews>
  <sheetFormatPr baseColWidth="10" defaultColWidth="11.5" defaultRowHeight="15" x14ac:dyDescent="0.2"/>
  <cols>
    <col min="1" max="1" width="51.6640625" customWidth="1"/>
    <col min="3" max="3" width="6" style="72" customWidth="1"/>
    <col min="4" max="4" width="7" style="75" customWidth="1"/>
    <col min="5" max="5" width="6.5" customWidth="1"/>
    <col min="6" max="6" width="19" bestFit="1" customWidth="1"/>
    <col min="7" max="7" width="15.6640625" bestFit="1" customWidth="1"/>
    <col min="8" max="8" width="23.33203125" customWidth="1"/>
    <col min="9" max="10" width="23.83203125" bestFit="1" customWidth="1"/>
    <col min="11" max="11" width="18.1640625" bestFit="1" customWidth="1"/>
    <col min="12" max="13" width="22.6640625" bestFit="1" customWidth="1"/>
    <col min="14" max="14" width="25.83203125" bestFit="1" customWidth="1"/>
    <col min="15" max="15" width="19" bestFit="1" customWidth="1"/>
    <col min="16" max="16" width="15.1640625" bestFit="1" customWidth="1"/>
    <col min="17" max="17" width="15.5" bestFit="1" customWidth="1"/>
    <col min="18" max="18" width="13.83203125" bestFit="1" customWidth="1"/>
    <col min="19" max="19" width="20.1640625" bestFit="1" customWidth="1"/>
    <col min="20" max="20" width="13.83203125" bestFit="1" customWidth="1"/>
    <col min="22" max="22" width="13" bestFit="1" customWidth="1"/>
  </cols>
  <sheetData>
    <row r="1" spans="1:26" ht="21" x14ac:dyDescent="0.25">
      <c r="A1" s="17" t="s">
        <v>191</v>
      </c>
      <c r="B1" s="63" t="s">
        <v>122</v>
      </c>
      <c r="C1" s="70" t="s">
        <v>232</v>
      </c>
      <c r="D1" s="73" t="s">
        <v>57</v>
      </c>
      <c r="E1" s="63" t="s">
        <v>199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</row>
    <row r="2" spans="1:26" x14ac:dyDescent="0.2">
      <c r="A2" s="57">
        <f ca="1">TODAY()</f>
        <v>44107</v>
      </c>
      <c r="B2" s="62">
        <v>44012</v>
      </c>
      <c r="C2" s="71">
        <v>0.27083333333333331</v>
      </c>
      <c r="D2" s="74">
        <v>79.7</v>
      </c>
      <c r="E2" s="3">
        <f t="shared" ref="E2" si="0">COUNTIF(F2:Y2,"*")</f>
        <v>14</v>
      </c>
      <c r="F2" s="3" t="s">
        <v>233</v>
      </c>
      <c r="G2" s="3" t="s">
        <v>229</v>
      </c>
      <c r="H2" s="3" t="s">
        <v>273</v>
      </c>
      <c r="I2" s="3" t="s">
        <v>277</v>
      </c>
      <c r="J2" s="3" t="s">
        <v>416</v>
      </c>
      <c r="K2" s="3" t="s">
        <v>418</v>
      </c>
      <c r="L2" s="3" t="s">
        <v>419</v>
      </c>
      <c r="M2" s="3" t="s">
        <v>420</v>
      </c>
      <c r="N2" s="3" t="s">
        <v>421</v>
      </c>
      <c r="O2" s="3" t="s">
        <v>230</v>
      </c>
      <c r="P2" s="3" t="s">
        <v>168</v>
      </c>
      <c r="Q2" s="3" t="s">
        <v>234</v>
      </c>
      <c r="R2" s="3" t="s">
        <v>259</v>
      </c>
      <c r="S2" s="3" t="s">
        <v>422</v>
      </c>
      <c r="T2" s="3"/>
      <c r="U2" s="3"/>
      <c r="V2" s="3"/>
      <c r="W2" s="3"/>
      <c r="X2" s="3"/>
      <c r="Y2" s="3"/>
    </row>
    <row r="3" spans="1:26" x14ac:dyDescent="0.2">
      <c r="A3" s="65" t="str">
        <f t="shared" ref="A3:A33" si="1">TEXT(B3,"ddd")</f>
        <v>Wed</v>
      </c>
      <c r="B3" s="62">
        <v>44013</v>
      </c>
      <c r="C3" s="71">
        <v>0.26041666666666669</v>
      </c>
      <c r="D3" s="74">
        <v>79.400000000000006</v>
      </c>
      <c r="E3" s="3">
        <f t="shared" ref="E3:E31" si="2">COUNTIF(F3:Y3,"*")</f>
        <v>9</v>
      </c>
      <c r="F3" s="3" t="s">
        <v>233</v>
      </c>
      <c r="G3" s="3" t="s">
        <v>423</v>
      </c>
      <c r="H3" s="3" t="s">
        <v>273</v>
      </c>
      <c r="I3" s="3" t="s">
        <v>277</v>
      </c>
      <c r="J3" s="3" t="s">
        <v>234</v>
      </c>
      <c r="K3" s="3" t="s">
        <v>230</v>
      </c>
      <c r="L3" s="3" t="s">
        <v>276</v>
      </c>
      <c r="M3" s="3" t="s">
        <v>420</v>
      </c>
      <c r="N3" s="3" t="s">
        <v>168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x14ac:dyDescent="0.2">
      <c r="A4" s="65" t="str">
        <f t="shared" si="1"/>
        <v>Thu</v>
      </c>
      <c r="B4" s="62">
        <v>44014</v>
      </c>
      <c r="C4" s="71">
        <v>0.27777777777777779</v>
      </c>
      <c r="D4" s="74">
        <v>80.3</v>
      </c>
      <c r="E4" s="3">
        <f t="shared" si="2"/>
        <v>7</v>
      </c>
      <c r="F4" s="3" t="s">
        <v>233</v>
      </c>
      <c r="G4" s="3" t="s">
        <v>424</v>
      </c>
      <c r="H4" s="3" t="s">
        <v>273</v>
      </c>
      <c r="I4" s="3" t="s">
        <v>234</v>
      </c>
      <c r="J4" s="3" t="s">
        <v>425</v>
      </c>
      <c r="K4" s="3" t="s">
        <v>426</v>
      </c>
      <c r="L4" s="3" t="s">
        <v>427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>
        <f t="shared" ref="Z4:Z33" si="3">INT(RIGHT(G4,1))</f>
        <v>2</v>
      </c>
    </row>
    <row r="5" spans="1:26" x14ac:dyDescent="0.2">
      <c r="A5" s="65" t="str">
        <f t="shared" si="1"/>
        <v>Fri</v>
      </c>
      <c r="B5" s="62">
        <v>44015</v>
      </c>
      <c r="C5" s="71">
        <v>0.26041666666666669</v>
      </c>
      <c r="D5" s="74">
        <v>79.400000000000006</v>
      </c>
      <c r="E5" s="3">
        <f t="shared" si="2"/>
        <v>11</v>
      </c>
      <c r="F5" s="3" t="s">
        <v>233</v>
      </c>
      <c r="G5" s="3" t="s">
        <v>430</v>
      </c>
      <c r="H5" s="3" t="s">
        <v>273</v>
      </c>
      <c r="I5" s="3" t="s">
        <v>277</v>
      </c>
      <c r="J5" s="3" t="s">
        <v>230</v>
      </c>
      <c r="K5" s="3" t="s">
        <v>276</v>
      </c>
      <c r="L5" s="3" t="s">
        <v>428</v>
      </c>
      <c r="M5" s="3" t="s">
        <v>429</v>
      </c>
      <c r="N5" s="3" t="s">
        <v>431</v>
      </c>
      <c r="O5" s="3" t="s">
        <v>432</v>
      </c>
      <c r="P5" s="3" t="s">
        <v>234</v>
      </c>
      <c r="Q5" s="3"/>
      <c r="R5" s="3"/>
      <c r="S5" s="3"/>
      <c r="T5" s="3"/>
      <c r="U5" s="3"/>
      <c r="V5" s="3"/>
      <c r="W5" s="3"/>
      <c r="X5" s="3"/>
      <c r="Y5" s="3"/>
      <c r="Z5">
        <f t="shared" si="3"/>
        <v>4</v>
      </c>
    </row>
    <row r="6" spans="1:26" x14ac:dyDescent="0.2">
      <c r="A6" s="65" t="str">
        <f t="shared" si="1"/>
        <v>Sat</v>
      </c>
      <c r="B6" s="62">
        <v>44016</v>
      </c>
      <c r="C6" s="71">
        <v>0.26874999999999999</v>
      </c>
      <c r="D6" s="74"/>
      <c r="E6" s="3">
        <f t="shared" si="2"/>
        <v>10</v>
      </c>
      <c r="F6" s="3" t="s">
        <v>233</v>
      </c>
      <c r="G6" s="3" t="s">
        <v>229</v>
      </c>
      <c r="H6" s="3" t="s">
        <v>273</v>
      </c>
      <c r="I6" s="3" t="s">
        <v>277</v>
      </c>
      <c r="J6" s="3" t="s">
        <v>433</v>
      </c>
      <c r="K6" s="3" t="s">
        <v>204</v>
      </c>
      <c r="L6" s="3" t="s">
        <v>230</v>
      </c>
      <c r="M6" s="3" t="s">
        <v>434</v>
      </c>
      <c r="N6" s="3" t="s">
        <v>171</v>
      </c>
      <c r="O6" s="3" t="s">
        <v>178</v>
      </c>
      <c r="P6" s="3"/>
      <c r="Q6" s="3"/>
      <c r="R6" s="3"/>
      <c r="S6" s="3"/>
      <c r="T6" s="3"/>
      <c r="U6" s="3"/>
      <c r="V6" s="3"/>
      <c r="W6" s="3"/>
      <c r="X6" s="3"/>
      <c r="Y6" s="3"/>
      <c r="Z6">
        <f t="shared" si="3"/>
        <v>4</v>
      </c>
    </row>
    <row r="7" spans="1:26" x14ac:dyDescent="0.2">
      <c r="A7" s="65" t="str">
        <f t="shared" si="1"/>
        <v>Sun</v>
      </c>
      <c r="B7" s="62">
        <v>44017</v>
      </c>
      <c r="C7" s="71">
        <v>0.25833333333333336</v>
      </c>
      <c r="D7" s="74">
        <v>80.2</v>
      </c>
      <c r="E7" s="3">
        <f t="shared" si="2"/>
        <v>8</v>
      </c>
      <c r="F7" s="3" t="s">
        <v>233</v>
      </c>
      <c r="G7" s="3" t="s">
        <v>229</v>
      </c>
      <c r="H7" s="3" t="s">
        <v>273</v>
      </c>
      <c r="I7" s="3" t="s">
        <v>277</v>
      </c>
      <c r="J7" s="3" t="s">
        <v>435</v>
      </c>
      <c r="K7" s="3" t="s">
        <v>436</v>
      </c>
      <c r="L7" s="3" t="s">
        <v>276</v>
      </c>
      <c r="M7" s="3" t="s">
        <v>178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>
        <f t="shared" si="3"/>
        <v>4</v>
      </c>
    </row>
    <row r="8" spans="1:26" x14ac:dyDescent="0.2">
      <c r="A8" s="65" t="str">
        <f t="shared" si="1"/>
        <v>Mon</v>
      </c>
      <c r="B8" s="62">
        <v>44018</v>
      </c>
      <c r="C8" s="71">
        <v>0.27083333333333331</v>
      </c>
      <c r="D8" s="74"/>
      <c r="E8" s="3">
        <f t="shared" si="2"/>
        <v>9</v>
      </c>
      <c r="F8" s="3" t="s">
        <v>233</v>
      </c>
      <c r="G8" s="3" t="s">
        <v>437</v>
      </c>
      <c r="H8" s="3" t="s">
        <v>273</v>
      </c>
      <c r="I8" s="3" t="s">
        <v>277</v>
      </c>
      <c r="J8" s="3" t="s">
        <v>438</v>
      </c>
      <c r="K8" s="3" t="s">
        <v>434</v>
      </c>
      <c r="L8" s="3" t="s">
        <v>439</v>
      </c>
      <c r="M8" s="3" t="s">
        <v>230</v>
      </c>
      <c r="N8" s="3" t="s">
        <v>243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>
        <f t="shared" si="3"/>
        <v>5</v>
      </c>
    </row>
    <row r="9" spans="1:26" x14ac:dyDescent="0.2">
      <c r="A9" s="65" t="str">
        <f t="shared" si="1"/>
        <v>Tue</v>
      </c>
      <c r="B9" s="62">
        <v>44019</v>
      </c>
      <c r="C9" s="71">
        <v>0.27083333333333331</v>
      </c>
      <c r="D9" s="74"/>
      <c r="E9" s="3">
        <f t="shared" si="2"/>
        <v>9</v>
      </c>
      <c r="F9" s="3" t="s">
        <v>233</v>
      </c>
      <c r="G9" s="3" t="s">
        <v>442</v>
      </c>
      <c r="H9" s="3" t="s">
        <v>273</v>
      </c>
      <c r="I9" s="3" t="s">
        <v>277</v>
      </c>
      <c r="J9" s="3" t="s">
        <v>439</v>
      </c>
      <c r="K9" s="3" t="s">
        <v>230</v>
      </c>
      <c r="L9" s="3" t="s">
        <v>440</v>
      </c>
      <c r="M9" s="3" t="s">
        <v>441</v>
      </c>
      <c r="N9" s="3" t="s">
        <v>443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>
        <f t="shared" si="3"/>
        <v>8</v>
      </c>
    </row>
    <row r="10" spans="1:26" x14ac:dyDescent="0.2">
      <c r="A10" s="65" t="str">
        <f t="shared" si="1"/>
        <v>Wed</v>
      </c>
      <c r="B10" s="62">
        <v>44020</v>
      </c>
      <c r="C10" s="71">
        <v>0.27083333333333331</v>
      </c>
      <c r="D10" s="74">
        <v>80.599999999999994</v>
      </c>
      <c r="E10" s="3">
        <f t="shared" si="2"/>
        <v>10</v>
      </c>
      <c r="F10" s="3" t="s">
        <v>233</v>
      </c>
      <c r="G10" s="3" t="s">
        <v>229</v>
      </c>
      <c r="H10" s="3" t="s">
        <v>273</v>
      </c>
      <c r="I10" s="3" t="s">
        <v>277</v>
      </c>
      <c r="J10" s="3" t="s">
        <v>234</v>
      </c>
      <c r="K10" s="3" t="s">
        <v>445</v>
      </c>
      <c r="L10" s="3" t="s">
        <v>446</v>
      </c>
      <c r="M10" s="3" t="s">
        <v>447</v>
      </c>
      <c r="N10" s="3" t="s">
        <v>448</v>
      </c>
      <c r="O10" s="3" t="s">
        <v>478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>
        <f t="shared" si="3"/>
        <v>4</v>
      </c>
    </row>
    <row r="11" spans="1:26" x14ac:dyDescent="0.2">
      <c r="A11" s="65" t="str">
        <f t="shared" si="1"/>
        <v>Thu</v>
      </c>
      <c r="B11" s="62">
        <v>44021</v>
      </c>
      <c r="C11" s="71">
        <v>0.27083333333333331</v>
      </c>
      <c r="D11" s="74">
        <v>79.2</v>
      </c>
      <c r="E11" s="3">
        <f t="shared" si="2"/>
        <v>10</v>
      </c>
      <c r="F11" s="3" t="s">
        <v>233</v>
      </c>
      <c r="G11" s="3" t="s">
        <v>288</v>
      </c>
      <c r="H11" s="3" t="s">
        <v>273</v>
      </c>
      <c r="I11" s="3" t="s">
        <v>277</v>
      </c>
      <c r="J11" s="3" t="s">
        <v>234</v>
      </c>
      <c r="K11" s="3" t="s">
        <v>478</v>
      </c>
      <c r="L11" s="3" t="s">
        <v>230</v>
      </c>
      <c r="M11" s="3" t="s">
        <v>168</v>
      </c>
      <c r="N11" s="3" t="s">
        <v>271</v>
      </c>
      <c r="O11" s="3" t="s">
        <v>164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>
        <f t="shared" si="3"/>
        <v>6</v>
      </c>
    </row>
    <row r="12" spans="1:26" x14ac:dyDescent="0.2">
      <c r="A12" s="65" t="str">
        <f t="shared" si="1"/>
        <v>Fri</v>
      </c>
      <c r="B12" s="62">
        <v>44022</v>
      </c>
      <c r="C12" s="71">
        <v>0.27083333333333331</v>
      </c>
      <c r="D12" s="74">
        <v>79.400000000000006</v>
      </c>
      <c r="E12" s="3">
        <f t="shared" si="2"/>
        <v>9</v>
      </c>
      <c r="F12" s="3" t="s">
        <v>233</v>
      </c>
      <c r="G12" s="3" t="s">
        <v>288</v>
      </c>
      <c r="H12" s="3" t="s">
        <v>273</v>
      </c>
      <c r="I12" s="3" t="s">
        <v>277</v>
      </c>
      <c r="J12" s="3" t="s">
        <v>234</v>
      </c>
      <c r="K12" s="3" t="s">
        <v>230</v>
      </c>
      <c r="L12" s="3" t="s">
        <v>168</v>
      </c>
      <c r="M12" s="3" t="s">
        <v>271</v>
      </c>
      <c r="N12" s="3" t="s">
        <v>479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>
        <f t="shared" si="3"/>
        <v>6</v>
      </c>
    </row>
    <row r="13" spans="1:26" x14ac:dyDescent="0.2">
      <c r="A13" s="65" t="str">
        <f t="shared" si="1"/>
        <v>Sat</v>
      </c>
      <c r="B13" s="62">
        <v>44023</v>
      </c>
      <c r="C13" s="71">
        <v>0.27083333333333331</v>
      </c>
      <c r="D13" s="74">
        <v>80.8</v>
      </c>
      <c r="E13" s="3">
        <f t="shared" si="2"/>
        <v>8</v>
      </c>
      <c r="F13" s="3" t="s">
        <v>233</v>
      </c>
      <c r="G13" s="3" t="s">
        <v>229</v>
      </c>
      <c r="H13" s="3" t="s">
        <v>273</v>
      </c>
      <c r="I13" s="3" t="s">
        <v>277</v>
      </c>
      <c r="J13" s="3" t="s">
        <v>234</v>
      </c>
      <c r="K13" s="3" t="s">
        <v>482</v>
      </c>
      <c r="L13" s="3" t="s">
        <v>483</v>
      </c>
      <c r="M13" s="3" t="s">
        <v>484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>
        <f t="shared" si="3"/>
        <v>4</v>
      </c>
    </row>
    <row r="14" spans="1:26" x14ac:dyDescent="0.2">
      <c r="A14" s="65" t="str">
        <f t="shared" si="1"/>
        <v>Sun</v>
      </c>
      <c r="B14" s="62">
        <v>44024</v>
      </c>
      <c r="C14" s="71">
        <v>0.27083333333333331</v>
      </c>
      <c r="D14" s="74">
        <v>80.7</v>
      </c>
      <c r="E14" s="3">
        <f t="shared" si="2"/>
        <v>10</v>
      </c>
      <c r="F14" s="3" t="s">
        <v>233</v>
      </c>
      <c r="G14" s="3" t="s">
        <v>288</v>
      </c>
      <c r="H14" s="3" t="s">
        <v>273</v>
      </c>
      <c r="I14" s="3" t="s">
        <v>277</v>
      </c>
      <c r="J14" s="3" t="s">
        <v>234</v>
      </c>
      <c r="K14" s="3" t="s">
        <v>171</v>
      </c>
      <c r="L14" s="3" t="s">
        <v>485</v>
      </c>
      <c r="M14" s="3" t="s">
        <v>486</v>
      </c>
      <c r="N14" s="3" t="s">
        <v>487</v>
      </c>
      <c r="O14" s="3" t="s">
        <v>488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>
        <f t="shared" si="3"/>
        <v>6</v>
      </c>
    </row>
    <row r="15" spans="1:26" x14ac:dyDescent="0.2">
      <c r="A15" s="65" t="str">
        <f t="shared" si="1"/>
        <v>Mon</v>
      </c>
      <c r="B15" s="62">
        <v>44025</v>
      </c>
      <c r="C15" s="71">
        <v>0.27083333333333331</v>
      </c>
      <c r="D15" s="74">
        <v>80.5</v>
      </c>
      <c r="E15" s="3">
        <f t="shared" si="2"/>
        <v>7</v>
      </c>
      <c r="F15" s="3" t="s">
        <v>233</v>
      </c>
      <c r="G15" s="3" t="s">
        <v>229</v>
      </c>
      <c r="H15" s="3" t="s">
        <v>273</v>
      </c>
      <c r="I15" s="3" t="s">
        <v>277</v>
      </c>
      <c r="J15" s="3" t="s">
        <v>234</v>
      </c>
      <c r="K15" s="3" t="s">
        <v>485</v>
      </c>
      <c r="L15" s="3" t="s">
        <v>489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>
        <f t="shared" si="3"/>
        <v>4</v>
      </c>
    </row>
    <row r="16" spans="1:26" x14ac:dyDescent="0.2">
      <c r="A16" s="65" t="str">
        <f t="shared" si="1"/>
        <v>Tue</v>
      </c>
      <c r="B16" s="62">
        <v>44026</v>
      </c>
      <c r="C16" s="71">
        <v>0.27083333333333331</v>
      </c>
      <c r="D16" s="74">
        <v>79.2</v>
      </c>
      <c r="E16" s="3">
        <f t="shared" si="2"/>
        <v>8</v>
      </c>
      <c r="F16" s="3" t="s">
        <v>233</v>
      </c>
      <c r="G16" s="3" t="s">
        <v>288</v>
      </c>
      <c r="H16" s="3" t="s">
        <v>273</v>
      </c>
      <c r="I16" s="3" t="s">
        <v>277</v>
      </c>
      <c r="J16" s="3" t="s">
        <v>234</v>
      </c>
      <c r="K16" s="3" t="s">
        <v>485</v>
      </c>
      <c r="L16" s="3" t="s">
        <v>490</v>
      </c>
      <c r="M16" s="3" t="s">
        <v>230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>
        <f t="shared" si="3"/>
        <v>6</v>
      </c>
    </row>
    <row r="17" spans="1:26" x14ac:dyDescent="0.2">
      <c r="A17" s="65" t="str">
        <f t="shared" si="1"/>
        <v>Wed</v>
      </c>
      <c r="B17" s="62">
        <v>44027</v>
      </c>
      <c r="C17" s="190">
        <v>0.22916666666666666</v>
      </c>
      <c r="D17" s="74">
        <v>80</v>
      </c>
      <c r="E17" s="3">
        <f t="shared" si="2"/>
        <v>8</v>
      </c>
      <c r="F17" s="3" t="s">
        <v>233</v>
      </c>
      <c r="G17" s="3" t="s">
        <v>229</v>
      </c>
      <c r="H17" s="3" t="s">
        <v>273</v>
      </c>
      <c r="I17" s="3" t="s">
        <v>277</v>
      </c>
      <c r="J17" s="3" t="s">
        <v>234</v>
      </c>
      <c r="K17" s="3" t="s">
        <v>485</v>
      </c>
      <c r="L17" s="3" t="s">
        <v>491</v>
      </c>
      <c r="M17" s="3" t="s">
        <v>492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>
        <f t="shared" si="3"/>
        <v>4</v>
      </c>
    </row>
    <row r="18" spans="1:26" x14ac:dyDescent="0.2">
      <c r="A18" s="65" t="str">
        <f t="shared" si="1"/>
        <v>Thu</v>
      </c>
      <c r="B18" s="62">
        <v>44028</v>
      </c>
      <c r="C18" s="71">
        <v>0.27083333333333331</v>
      </c>
      <c r="D18" s="74">
        <v>79.2</v>
      </c>
      <c r="E18" s="3">
        <f t="shared" si="2"/>
        <v>10</v>
      </c>
      <c r="F18" s="3" t="s">
        <v>233</v>
      </c>
      <c r="G18" s="3" t="s">
        <v>288</v>
      </c>
      <c r="H18" s="3" t="s">
        <v>273</v>
      </c>
      <c r="I18" s="3" t="s">
        <v>277</v>
      </c>
      <c r="J18" s="3" t="s">
        <v>234</v>
      </c>
      <c r="K18" s="3" t="s">
        <v>485</v>
      </c>
      <c r="L18" s="3" t="s">
        <v>230</v>
      </c>
      <c r="M18" s="3" t="s">
        <v>490</v>
      </c>
      <c r="N18" s="3" t="s">
        <v>268</v>
      </c>
      <c r="O18" s="3" t="s">
        <v>493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>
        <f t="shared" si="3"/>
        <v>6</v>
      </c>
    </row>
    <row r="19" spans="1:26" x14ac:dyDescent="0.2">
      <c r="A19" s="65" t="str">
        <f t="shared" si="1"/>
        <v>Fri</v>
      </c>
      <c r="B19" s="62">
        <v>44029</v>
      </c>
      <c r="C19" s="71">
        <v>0.27013888888888887</v>
      </c>
      <c r="D19" s="74">
        <v>79.8</v>
      </c>
      <c r="E19" s="3">
        <f t="shared" si="2"/>
        <v>9</v>
      </c>
      <c r="F19" s="3" t="s">
        <v>233</v>
      </c>
      <c r="G19" s="3" t="s">
        <v>229</v>
      </c>
      <c r="H19" s="3" t="s">
        <v>273</v>
      </c>
      <c r="I19" s="3" t="s">
        <v>277</v>
      </c>
      <c r="J19" s="3" t="s">
        <v>234</v>
      </c>
      <c r="K19" s="3" t="s">
        <v>426</v>
      </c>
      <c r="L19" s="3" t="s">
        <v>494</v>
      </c>
      <c r="M19" s="3" t="s">
        <v>495</v>
      </c>
      <c r="N19" s="3" t="s">
        <v>439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>
        <f t="shared" si="3"/>
        <v>4</v>
      </c>
    </row>
    <row r="20" spans="1:26" x14ac:dyDescent="0.2">
      <c r="A20" s="65" t="str">
        <f t="shared" si="1"/>
        <v>Sat</v>
      </c>
      <c r="B20" s="62">
        <v>44030</v>
      </c>
      <c r="C20" s="71">
        <v>0.27083333333333331</v>
      </c>
      <c r="D20" s="74">
        <v>79.3</v>
      </c>
      <c r="E20" s="3">
        <f t="shared" si="2"/>
        <v>8</v>
      </c>
      <c r="F20" s="3" t="s">
        <v>233</v>
      </c>
      <c r="G20" s="3" t="s">
        <v>229</v>
      </c>
      <c r="H20" s="3" t="s">
        <v>273</v>
      </c>
      <c r="I20" s="3" t="s">
        <v>277</v>
      </c>
      <c r="J20" s="3" t="s">
        <v>234</v>
      </c>
      <c r="K20" s="3" t="s">
        <v>230</v>
      </c>
      <c r="L20" s="3" t="s">
        <v>496</v>
      </c>
      <c r="M20" s="3" t="s">
        <v>439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>
        <f t="shared" si="3"/>
        <v>4</v>
      </c>
    </row>
    <row r="21" spans="1:26" x14ac:dyDescent="0.2">
      <c r="A21" s="65" t="str">
        <f t="shared" si="1"/>
        <v>Sun</v>
      </c>
      <c r="B21" s="62">
        <v>44031</v>
      </c>
      <c r="C21" s="71">
        <v>0.27083333333333331</v>
      </c>
      <c r="D21" s="74">
        <v>80.099999999999994</v>
      </c>
      <c r="E21" s="3">
        <f t="shared" si="2"/>
        <v>10</v>
      </c>
      <c r="F21" s="3" t="s">
        <v>233</v>
      </c>
      <c r="G21" s="3" t="s">
        <v>229</v>
      </c>
      <c r="H21" s="3" t="s">
        <v>273</v>
      </c>
      <c r="I21" s="3" t="s">
        <v>277</v>
      </c>
      <c r="J21" s="3" t="s">
        <v>234</v>
      </c>
      <c r="K21" s="3" t="s">
        <v>230</v>
      </c>
      <c r="L21" s="3" t="s">
        <v>496</v>
      </c>
      <c r="M21" s="3" t="s">
        <v>154</v>
      </c>
      <c r="N21" s="3" t="s">
        <v>439</v>
      </c>
      <c r="O21" s="3" t="s">
        <v>438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>
        <f t="shared" si="3"/>
        <v>4</v>
      </c>
    </row>
    <row r="22" spans="1:26" x14ac:dyDescent="0.2">
      <c r="A22" s="65" t="str">
        <f t="shared" si="1"/>
        <v>Mon</v>
      </c>
      <c r="B22" s="62">
        <v>44032</v>
      </c>
      <c r="C22" s="71">
        <v>0.27083333333333331</v>
      </c>
      <c r="D22" s="74"/>
      <c r="E22" s="3">
        <f t="shared" si="2"/>
        <v>6</v>
      </c>
      <c r="F22" s="3" t="s">
        <v>233</v>
      </c>
      <c r="G22" s="3" t="s">
        <v>229</v>
      </c>
      <c r="H22" s="3" t="s">
        <v>273</v>
      </c>
      <c r="I22" s="3" t="s">
        <v>277</v>
      </c>
      <c r="J22" s="3" t="s">
        <v>439</v>
      </c>
      <c r="K22" s="3" t="s">
        <v>497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>
        <f t="shared" si="3"/>
        <v>4</v>
      </c>
    </row>
    <row r="23" spans="1:26" x14ac:dyDescent="0.2">
      <c r="A23" s="65" t="str">
        <f t="shared" si="1"/>
        <v>Tue</v>
      </c>
      <c r="B23" s="62">
        <v>44033</v>
      </c>
      <c r="C23" s="71">
        <v>0.25833333333333336</v>
      </c>
      <c r="D23" s="74">
        <v>80</v>
      </c>
      <c r="E23" s="3">
        <f t="shared" si="2"/>
        <v>10</v>
      </c>
      <c r="F23" s="3" t="s">
        <v>233</v>
      </c>
      <c r="G23" s="3" t="s">
        <v>499</v>
      </c>
      <c r="H23" s="3" t="s">
        <v>273</v>
      </c>
      <c r="I23" s="3" t="s">
        <v>277</v>
      </c>
      <c r="J23" s="3" t="s">
        <v>439</v>
      </c>
      <c r="K23" s="3" t="s">
        <v>230</v>
      </c>
      <c r="L23" s="3" t="s">
        <v>498</v>
      </c>
      <c r="M23" s="3" t="s">
        <v>500</v>
      </c>
      <c r="N23" s="3" t="s">
        <v>501</v>
      </c>
      <c r="O23" s="3" t="s">
        <v>234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>
        <f t="shared" si="3"/>
        <v>2</v>
      </c>
    </row>
    <row r="24" spans="1:26" x14ac:dyDescent="0.2">
      <c r="A24" s="65" t="str">
        <f t="shared" si="1"/>
        <v>Wed</v>
      </c>
      <c r="B24" s="62">
        <v>44034</v>
      </c>
      <c r="C24" s="71">
        <v>0.25833333333333336</v>
      </c>
      <c r="D24" s="74">
        <v>79.599999999999994</v>
      </c>
      <c r="E24" s="3">
        <f t="shared" si="2"/>
        <v>11</v>
      </c>
      <c r="F24" s="3" t="s">
        <v>233</v>
      </c>
      <c r="G24" s="3" t="s">
        <v>288</v>
      </c>
      <c r="H24" s="3" t="s">
        <v>273</v>
      </c>
      <c r="I24" s="3" t="s">
        <v>277</v>
      </c>
      <c r="J24" s="3" t="s">
        <v>503</v>
      </c>
      <c r="K24" s="3" t="s">
        <v>230</v>
      </c>
      <c r="L24" s="3" t="s">
        <v>234</v>
      </c>
      <c r="M24" s="3" t="s">
        <v>259</v>
      </c>
      <c r="N24" s="3" t="s">
        <v>500</v>
      </c>
      <c r="O24" s="3" t="s">
        <v>502</v>
      </c>
      <c r="P24" s="3" t="s">
        <v>504</v>
      </c>
      <c r="Q24" s="3"/>
      <c r="R24" s="3"/>
      <c r="S24" s="3"/>
      <c r="T24" s="3"/>
      <c r="U24" s="3"/>
      <c r="V24" s="3"/>
      <c r="W24" s="3"/>
      <c r="X24" s="3"/>
      <c r="Y24" s="3"/>
      <c r="Z24">
        <f t="shared" si="3"/>
        <v>6</v>
      </c>
    </row>
    <row r="25" spans="1:26" x14ac:dyDescent="0.2">
      <c r="A25" s="65" t="str">
        <f t="shared" si="1"/>
        <v>Thu</v>
      </c>
      <c r="B25" s="62">
        <v>44035</v>
      </c>
      <c r="C25" s="71">
        <v>0.26597222222222222</v>
      </c>
      <c r="D25" s="74">
        <v>80.7</v>
      </c>
      <c r="E25" s="3">
        <f>COUNTIF(F25:Y25,"*")</f>
        <v>12</v>
      </c>
      <c r="F25" s="3" t="s">
        <v>233</v>
      </c>
      <c r="G25" s="3" t="s">
        <v>229</v>
      </c>
      <c r="H25" s="3" t="s">
        <v>273</v>
      </c>
      <c r="I25" s="3" t="s">
        <v>277</v>
      </c>
      <c r="J25" s="3" t="s">
        <v>234</v>
      </c>
      <c r="K25" s="3" t="s">
        <v>505</v>
      </c>
      <c r="L25" s="3" t="s">
        <v>259</v>
      </c>
      <c r="M25" s="3" t="s">
        <v>500</v>
      </c>
      <c r="N25" s="3" t="s">
        <v>506</v>
      </c>
      <c r="O25" s="3" t="s">
        <v>507</v>
      </c>
      <c r="P25" s="3" t="s">
        <v>508</v>
      </c>
      <c r="Q25" s="3" t="s">
        <v>509</v>
      </c>
      <c r="R25" s="3"/>
      <c r="S25" s="3"/>
      <c r="T25" s="3"/>
      <c r="U25" s="3"/>
      <c r="V25" s="3"/>
      <c r="W25" s="3"/>
      <c r="X25" s="3"/>
      <c r="Y25" s="3"/>
      <c r="Z25">
        <f t="shared" si="3"/>
        <v>4</v>
      </c>
    </row>
    <row r="26" spans="1:26" x14ac:dyDescent="0.2">
      <c r="A26" s="65" t="str">
        <f t="shared" si="1"/>
        <v>Fri</v>
      </c>
      <c r="B26" s="62">
        <v>44036</v>
      </c>
      <c r="C26" s="71">
        <v>0.26597222222222222</v>
      </c>
      <c r="D26" s="74">
        <v>79.400000000000006</v>
      </c>
      <c r="E26" s="3">
        <f t="shared" si="2"/>
        <v>7</v>
      </c>
      <c r="F26" s="3" t="s">
        <v>233</v>
      </c>
      <c r="G26" s="3" t="s">
        <v>229</v>
      </c>
      <c r="H26" s="3" t="s">
        <v>273</v>
      </c>
      <c r="I26" s="3" t="s">
        <v>277</v>
      </c>
      <c r="J26" s="3" t="s">
        <v>234</v>
      </c>
      <c r="K26" s="3" t="s">
        <v>510</v>
      </c>
      <c r="L26" s="3" t="s">
        <v>490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>
        <f t="shared" si="3"/>
        <v>4</v>
      </c>
    </row>
    <row r="27" spans="1:26" x14ac:dyDescent="0.2">
      <c r="A27" s="65" t="str">
        <f t="shared" si="1"/>
        <v>Sat</v>
      </c>
      <c r="B27" s="62">
        <v>44037</v>
      </c>
      <c r="C27" s="71">
        <v>0.26527777777777778</v>
      </c>
      <c r="D27" s="74">
        <v>79.5</v>
      </c>
      <c r="E27" s="3">
        <f t="shared" si="2"/>
        <v>8</v>
      </c>
      <c r="F27" s="3" t="s">
        <v>233</v>
      </c>
      <c r="G27" s="3" t="s">
        <v>288</v>
      </c>
      <c r="H27" s="3" t="s">
        <v>273</v>
      </c>
      <c r="I27" s="3" t="s">
        <v>277</v>
      </c>
      <c r="J27" s="3" t="s">
        <v>234</v>
      </c>
      <c r="K27" s="3" t="s">
        <v>511</v>
      </c>
      <c r="L27" s="3" t="s">
        <v>512</v>
      </c>
      <c r="M27" s="3" t="s">
        <v>520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>
        <f t="shared" si="3"/>
        <v>6</v>
      </c>
    </row>
    <row r="28" spans="1:26" x14ac:dyDescent="0.2">
      <c r="A28" s="65" t="str">
        <f t="shared" si="1"/>
        <v>Sun</v>
      </c>
      <c r="B28" s="62">
        <v>44038</v>
      </c>
      <c r="C28" s="71">
        <v>0.27083333333333331</v>
      </c>
      <c r="D28" s="74">
        <v>80</v>
      </c>
      <c r="E28" s="3">
        <f t="shared" si="2"/>
        <v>20</v>
      </c>
      <c r="F28" s="3" t="s">
        <v>233</v>
      </c>
      <c r="G28" s="3" t="s">
        <v>288</v>
      </c>
      <c r="H28" s="3" t="s">
        <v>273</v>
      </c>
      <c r="I28" s="3" t="s">
        <v>277</v>
      </c>
      <c r="J28" s="3" t="s">
        <v>234</v>
      </c>
      <c r="K28" s="3" t="s">
        <v>169</v>
      </c>
      <c r="L28" s="3" t="s">
        <v>164</v>
      </c>
      <c r="M28" s="3" t="s">
        <v>513</v>
      </c>
      <c r="N28" s="3" t="s">
        <v>235</v>
      </c>
      <c r="O28" s="3" t="s">
        <v>520</v>
      </c>
      <c r="P28" s="3" t="s">
        <v>521</v>
      </c>
      <c r="Q28" s="3" t="s">
        <v>522</v>
      </c>
      <c r="R28" s="3" t="s">
        <v>523</v>
      </c>
      <c r="S28" s="3" t="s">
        <v>524</v>
      </c>
      <c r="T28" s="3" t="s">
        <v>525</v>
      </c>
      <c r="U28" s="3" t="s">
        <v>526</v>
      </c>
      <c r="V28" s="3" t="s">
        <v>527</v>
      </c>
      <c r="W28" s="3" t="s">
        <v>504</v>
      </c>
      <c r="X28" s="3" t="s">
        <v>541</v>
      </c>
      <c r="Y28" s="3" t="s">
        <v>236</v>
      </c>
      <c r="Z28">
        <f t="shared" si="3"/>
        <v>6</v>
      </c>
    </row>
    <row r="29" spans="1:26" x14ac:dyDescent="0.2">
      <c r="A29" s="65" t="str">
        <f t="shared" si="1"/>
        <v>Mon</v>
      </c>
      <c r="B29" s="62">
        <v>44039</v>
      </c>
      <c r="C29" s="71">
        <v>0.27083333333333331</v>
      </c>
      <c r="D29" s="74">
        <v>79.3</v>
      </c>
      <c r="E29" s="3">
        <f t="shared" si="2"/>
        <v>15</v>
      </c>
      <c r="F29" s="3" t="s">
        <v>233</v>
      </c>
      <c r="G29" s="3" t="s">
        <v>229</v>
      </c>
      <c r="H29" s="3" t="s">
        <v>273</v>
      </c>
      <c r="I29" s="3" t="s">
        <v>277</v>
      </c>
      <c r="J29" s="3" t="s">
        <v>234</v>
      </c>
      <c r="K29" s="3" t="s">
        <v>271</v>
      </c>
      <c r="L29" s="3" t="s">
        <v>528</v>
      </c>
      <c r="M29" s="3" t="s">
        <v>529</v>
      </c>
      <c r="N29" s="3" t="s">
        <v>530</v>
      </c>
      <c r="O29" s="3" t="s">
        <v>523</v>
      </c>
      <c r="P29" s="3" t="s">
        <v>231</v>
      </c>
      <c r="Q29" s="3" t="s">
        <v>531</v>
      </c>
      <c r="R29" s="3" t="s">
        <v>536</v>
      </c>
      <c r="S29" s="3" t="s">
        <v>537</v>
      </c>
      <c r="T29" s="3" t="s">
        <v>538</v>
      </c>
      <c r="U29" s="3"/>
      <c r="V29" s="3"/>
      <c r="W29" s="3"/>
      <c r="X29" s="3"/>
      <c r="Y29" s="3"/>
      <c r="Z29">
        <f t="shared" si="3"/>
        <v>4</v>
      </c>
    </row>
    <row r="30" spans="1:26" x14ac:dyDescent="0.2">
      <c r="A30" s="65" t="str">
        <f t="shared" si="1"/>
        <v>Tue</v>
      </c>
      <c r="B30" s="62">
        <v>44040</v>
      </c>
      <c r="C30" s="71">
        <v>0.27083333333333331</v>
      </c>
      <c r="D30" s="74">
        <v>79.400000000000006</v>
      </c>
      <c r="E30" s="3">
        <f t="shared" si="2"/>
        <v>13</v>
      </c>
      <c r="F30" s="3" t="s">
        <v>233</v>
      </c>
      <c r="G30" s="3" t="s">
        <v>288</v>
      </c>
      <c r="H30" s="3" t="s">
        <v>273</v>
      </c>
      <c r="I30" s="3" t="s">
        <v>277</v>
      </c>
      <c r="J30" s="3" t="s">
        <v>234</v>
      </c>
      <c r="K30" s="3" t="s">
        <v>271</v>
      </c>
      <c r="L30" s="3" t="s">
        <v>178</v>
      </c>
      <c r="M30" s="3" t="s">
        <v>231</v>
      </c>
      <c r="N30" s="3" t="s">
        <v>539</v>
      </c>
      <c r="O30" s="3" t="s">
        <v>540</v>
      </c>
      <c r="P30" s="3" t="s">
        <v>536</v>
      </c>
      <c r="Q30" s="3" t="s">
        <v>236</v>
      </c>
      <c r="R30" s="3" t="s">
        <v>171</v>
      </c>
      <c r="S30" s="3"/>
      <c r="T30" s="3"/>
      <c r="U30" s="3"/>
      <c r="V30" s="3"/>
      <c r="W30" s="3"/>
      <c r="X30" s="3"/>
      <c r="Y30" s="3"/>
      <c r="Z30">
        <f t="shared" si="3"/>
        <v>6</v>
      </c>
    </row>
    <row r="31" spans="1:26" x14ac:dyDescent="0.2">
      <c r="A31" s="65" t="str">
        <f t="shared" si="1"/>
        <v>Wed</v>
      </c>
      <c r="B31" s="62">
        <v>44041</v>
      </c>
      <c r="C31" s="71">
        <v>0.22361111111111109</v>
      </c>
      <c r="D31" s="74">
        <v>80</v>
      </c>
      <c r="E31" s="3">
        <f t="shared" si="2"/>
        <v>7</v>
      </c>
      <c r="F31" s="3" t="s">
        <v>233</v>
      </c>
      <c r="G31" s="3" t="s">
        <v>229</v>
      </c>
      <c r="H31" s="3" t="s">
        <v>273</v>
      </c>
      <c r="I31" s="3" t="s">
        <v>277</v>
      </c>
      <c r="J31" s="3" t="s">
        <v>234</v>
      </c>
      <c r="K31" s="3" t="s">
        <v>543</v>
      </c>
      <c r="L31" s="3" t="s">
        <v>558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>
        <f t="shared" si="3"/>
        <v>4</v>
      </c>
    </row>
    <row r="32" spans="1:26" x14ac:dyDescent="0.2">
      <c r="A32" s="65" t="str">
        <f t="shared" si="1"/>
        <v>Thu</v>
      </c>
      <c r="B32" s="62">
        <v>44042</v>
      </c>
      <c r="C32" s="71">
        <v>0.22916666666666666</v>
      </c>
      <c r="D32" s="74">
        <v>80</v>
      </c>
      <c r="E32" s="3">
        <f t="shared" ref="E32:E33" si="4">COUNTIF(F32:Y32,"*")</f>
        <v>16</v>
      </c>
      <c r="F32" s="3" t="s">
        <v>233</v>
      </c>
      <c r="G32" s="3" t="s">
        <v>229</v>
      </c>
      <c r="H32" s="3" t="s">
        <v>273</v>
      </c>
      <c r="I32" s="3" t="s">
        <v>277</v>
      </c>
      <c r="J32" s="3" t="s">
        <v>234</v>
      </c>
      <c r="K32" s="3" t="s">
        <v>542</v>
      </c>
      <c r="L32" s="3" t="s">
        <v>554</v>
      </c>
      <c r="M32" s="3" t="s">
        <v>555</v>
      </c>
      <c r="N32" s="3" t="s">
        <v>556</v>
      </c>
      <c r="O32" s="3" t="s">
        <v>559</v>
      </c>
      <c r="P32" s="3" t="s">
        <v>560</v>
      </c>
      <c r="Q32" s="3" t="s">
        <v>561</v>
      </c>
      <c r="R32" s="3" t="s">
        <v>230</v>
      </c>
      <c r="S32" s="3" t="s">
        <v>564</v>
      </c>
      <c r="T32" s="3" t="s">
        <v>565</v>
      </c>
      <c r="U32" s="3" t="s">
        <v>566</v>
      </c>
      <c r="V32" s="3"/>
      <c r="W32" s="3"/>
      <c r="X32" s="3"/>
      <c r="Y32" s="3"/>
      <c r="Z32">
        <f t="shared" si="3"/>
        <v>4</v>
      </c>
    </row>
    <row r="33" spans="1:27" x14ac:dyDescent="0.2">
      <c r="A33" s="65" t="str">
        <f t="shared" si="1"/>
        <v>Fri</v>
      </c>
      <c r="B33" s="62">
        <v>44043</v>
      </c>
      <c r="C33" s="71">
        <v>0.27083333333333331</v>
      </c>
      <c r="D33" s="74"/>
      <c r="E33" s="3">
        <f t="shared" si="4"/>
        <v>8</v>
      </c>
      <c r="F33" s="3" t="s">
        <v>233</v>
      </c>
      <c r="G33" s="3" t="s">
        <v>499</v>
      </c>
      <c r="H33" s="3" t="s">
        <v>273</v>
      </c>
      <c r="I33" s="3" t="s">
        <v>277</v>
      </c>
      <c r="J33" s="3" t="s">
        <v>567</v>
      </c>
      <c r="K33" s="3" t="s">
        <v>275</v>
      </c>
      <c r="L33" s="3" t="s">
        <v>569</v>
      </c>
      <c r="M33" s="3" t="s">
        <v>574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>
        <f t="shared" si="3"/>
        <v>2</v>
      </c>
    </row>
    <row r="34" spans="1:27" x14ac:dyDescent="0.2">
      <c r="B34" s="179" t="s">
        <v>570</v>
      </c>
      <c r="C34" s="192">
        <f>AVERAGE(C2:C33)</f>
        <v>0.26458333333333334</v>
      </c>
      <c r="D34" s="193">
        <f t="shared" ref="D34:E34" si="5">AVERAGE(D2:D33)</f>
        <v>79.840740740740728</v>
      </c>
      <c r="E34" s="193">
        <f t="shared" si="5"/>
        <v>9.90625</v>
      </c>
      <c r="Z34">
        <f>SUM(Z4:Z33)</f>
        <v>137</v>
      </c>
      <c r="AA34">
        <f>Z34+82</f>
        <v>219</v>
      </c>
    </row>
    <row r="35" spans="1:27" x14ac:dyDescent="0.2">
      <c r="B35" s="179" t="s">
        <v>571</v>
      </c>
      <c r="C35" s="194">
        <f>MIN(C2:C33)</f>
        <v>0.22361111111111109</v>
      </c>
      <c r="D35" s="195">
        <f t="shared" ref="D35:E35" si="6">MIN(D2:D33)</f>
        <v>79.2</v>
      </c>
      <c r="E35" s="195">
        <f t="shared" si="6"/>
        <v>6</v>
      </c>
    </row>
    <row r="36" spans="1:27" x14ac:dyDescent="0.2">
      <c r="B36" s="179" t="s">
        <v>572</v>
      </c>
      <c r="C36" s="192">
        <f>MAX(C2:C33)</f>
        <v>0.27777777777777779</v>
      </c>
      <c r="D36" s="193">
        <f t="shared" ref="D36:E36" si="7">MAX(D2:D33)</f>
        <v>80.8</v>
      </c>
      <c r="E36" s="193">
        <f t="shared" si="7"/>
        <v>20</v>
      </c>
    </row>
    <row r="38" spans="1:27" ht="28" x14ac:dyDescent="0.35">
      <c r="F38" s="68"/>
    </row>
    <row r="39" spans="1:27" ht="31" x14ac:dyDescent="0.4">
      <c r="F39" s="69"/>
    </row>
    <row r="40" spans="1:27" ht="28" x14ac:dyDescent="0.35">
      <c r="F40" s="68"/>
    </row>
    <row r="41" spans="1:27" ht="31" x14ac:dyDescent="0.4">
      <c r="F41" s="69"/>
    </row>
    <row r="42" spans="1:27" ht="28" x14ac:dyDescent="0.35">
      <c r="F42" s="68"/>
    </row>
    <row r="43" spans="1:27" ht="31" x14ac:dyDescent="0.4">
      <c r="F43" s="69"/>
    </row>
  </sheetData>
  <phoneticPr fontId="7" type="noConversion"/>
  <conditionalFormatting sqref="L3 O3:T3 K5:O5 G4:G6 K9:T12 O13:T13 J2:T2 F2:H3 J7:K7 F7:H11 I4:T4 P5:T6 J6:O6 J8:T8 J9 M7:T7 J33:T33 K14:T22 K24 K23:N23 P23:T23 M24:T24 H27 L28:T28 K25:T27 K29:T29 K30:P30 R30:T30 K31:T32">
    <cfRule type="cellIs" dxfId="335" priority="139" operator="equal">
      <formula>""</formula>
    </cfRule>
    <cfRule type="cellIs" dxfId="334" priority="140" operator="notEqual">
      <formula>""""""</formula>
    </cfRule>
  </conditionalFormatting>
  <conditionalFormatting sqref="B3:D33">
    <cfRule type="cellIs" dxfId="333" priority="128" operator="equal">
      <formula>$A$2</formula>
    </cfRule>
  </conditionalFormatting>
  <conditionalFormatting sqref="U3:U33">
    <cfRule type="cellIs" dxfId="332" priority="124" operator="equal">
      <formula>""</formula>
    </cfRule>
    <cfRule type="cellIs" dxfId="331" priority="125" operator="notEqual">
      <formula>""""""</formula>
    </cfRule>
  </conditionalFormatting>
  <conditionalFormatting sqref="V3:V33">
    <cfRule type="cellIs" dxfId="330" priority="122" operator="equal">
      <formula>""</formula>
    </cfRule>
    <cfRule type="cellIs" dxfId="329" priority="123" operator="notEqual">
      <formula>""""""</formula>
    </cfRule>
  </conditionalFormatting>
  <conditionalFormatting sqref="W3:W33">
    <cfRule type="cellIs" dxfId="328" priority="120" operator="equal">
      <formula>""</formula>
    </cfRule>
    <cfRule type="cellIs" dxfId="327" priority="121" operator="notEqual">
      <formula>""""""</formula>
    </cfRule>
  </conditionalFormatting>
  <conditionalFormatting sqref="X3:Y33">
    <cfRule type="cellIs" dxfId="326" priority="118" operator="equal">
      <formula>""</formula>
    </cfRule>
    <cfRule type="cellIs" dxfId="325" priority="119" operator="notEqual">
      <formula>""""""</formula>
    </cfRule>
  </conditionalFormatting>
  <conditionalFormatting sqref="M3 F4:F6">
    <cfRule type="cellIs" dxfId="324" priority="116" operator="equal">
      <formula>""</formula>
    </cfRule>
    <cfRule type="cellIs" dxfId="323" priority="117" operator="notEqual">
      <formula>""""""</formula>
    </cfRule>
  </conditionalFormatting>
  <conditionalFormatting sqref="B2:D2">
    <cfRule type="cellIs" dxfId="322" priority="115" operator="equal">
      <formula>$A$2</formula>
    </cfRule>
  </conditionalFormatting>
  <conditionalFormatting sqref="U2">
    <cfRule type="cellIs" dxfId="321" priority="113" operator="equal">
      <formula>""</formula>
    </cfRule>
    <cfRule type="cellIs" dxfId="320" priority="114" operator="notEqual">
      <formula>""""""</formula>
    </cfRule>
  </conditionalFormatting>
  <conditionalFormatting sqref="V2">
    <cfRule type="cellIs" dxfId="319" priority="111" operator="equal">
      <formula>""</formula>
    </cfRule>
    <cfRule type="cellIs" dxfId="318" priority="112" operator="notEqual">
      <formula>""""""</formula>
    </cfRule>
  </conditionalFormatting>
  <conditionalFormatting sqref="W2">
    <cfRule type="cellIs" dxfId="317" priority="109" operator="equal">
      <formula>""</formula>
    </cfRule>
    <cfRule type="cellIs" dxfId="316" priority="110" operator="notEqual">
      <formula>""""""</formula>
    </cfRule>
  </conditionalFormatting>
  <conditionalFormatting sqref="X2:Y2">
    <cfRule type="cellIs" dxfId="315" priority="107" operator="equal">
      <formula>""</formula>
    </cfRule>
    <cfRule type="cellIs" dxfId="314" priority="108" operator="notEqual">
      <formula>""""""</formula>
    </cfRule>
  </conditionalFormatting>
  <conditionalFormatting sqref="K3">
    <cfRule type="cellIs" dxfId="313" priority="105" operator="equal">
      <formula>""</formula>
    </cfRule>
    <cfRule type="cellIs" dxfId="312" priority="106" operator="notEqual">
      <formula>""""""</formula>
    </cfRule>
  </conditionalFormatting>
  <conditionalFormatting sqref="J3">
    <cfRule type="cellIs" dxfId="311" priority="103" operator="equal">
      <formula>""</formula>
    </cfRule>
    <cfRule type="cellIs" dxfId="310" priority="104" operator="notEqual">
      <formula>""""""</formula>
    </cfRule>
  </conditionalFormatting>
  <conditionalFormatting sqref="N3">
    <cfRule type="cellIs" dxfId="309" priority="101" operator="equal">
      <formula>""</formula>
    </cfRule>
    <cfRule type="cellIs" dxfId="308" priority="102" operator="notEqual">
      <formula>""""""</formula>
    </cfRule>
  </conditionalFormatting>
  <conditionalFormatting sqref="H4:H6">
    <cfRule type="cellIs" dxfId="307" priority="99" operator="equal">
      <formula>""</formula>
    </cfRule>
    <cfRule type="cellIs" dxfId="306" priority="100" operator="notEqual">
      <formula>""""""</formula>
    </cfRule>
  </conditionalFormatting>
  <conditionalFormatting sqref="J5">
    <cfRule type="cellIs" dxfId="305" priority="95" operator="equal">
      <formula>""</formula>
    </cfRule>
    <cfRule type="cellIs" dxfId="304" priority="96" operator="notEqual">
      <formula>""""""</formula>
    </cfRule>
  </conditionalFormatting>
  <conditionalFormatting sqref="I5">
    <cfRule type="cellIs" dxfId="303" priority="93" operator="equal">
      <formula>""</formula>
    </cfRule>
    <cfRule type="cellIs" dxfId="302" priority="94" operator="notEqual">
      <formula>""""""</formula>
    </cfRule>
  </conditionalFormatting>
  <conditionalFormatting sqref="I6:I7">
    <cfRule type="cellIs" dxfId="301" priority="91" operator="equal">
      <formula>""</formula>
    </cfRule>
    <cfRule type="cellIs" dxfId="300" priority="92" operator="notEqual">
      <formula>""""""</formula>
    </cfRule>
  </conditionalFormatting>
  <conditionalFormatting sqref="I8">
    <cfRule type="cellIs" dxfId="299" priority="89" operator="equal">
      <formula>""</formula>
    </cfRule>
    <cfRule type="cellIs" dxfId="298" priority="90" operator="notEqual">
      <formula>""""""</formula>
    </cfRule>
  </conditionalFormatting>
  <conditionalFormatting sqref="L7">
    <cfRule type="cellIs" dxfId="297" priority="87" operator="equal">
      <formula>""</formula>
    </cfRule>
    <cfRule type="cellIs" dxfId="296" priority="88" operator="notEqual">
      <formula>""""""</formula>
    </cfRule>
  </conditionalFormatting>
  <conditionalFormatting sqref="J9">
    <cfRule type="cellIs" dxfId="295" priority="85" operator="equal">
      <formula>""</formula>
    </cfRule>
    <cfRule type="cellIs" dxfId="294" priority="86" operator="notEqual">
      <formula>""""""</formula>
    </cfRule>
  </conditionalFormatting>
  <conditionalFormatting sqref="I9">
    <cfRule type="cellIs" dxfId="293" priority="83" operator="equal">
      <formula>""</formula>
    </cfRule>
    <cfRule type="cellIs" dxfId="292" priority="84" operator="notEqual">
      <formula>""""""</formula>
    </cfRule>
  </conditionalFormatting>
  <conditionalFormatting sqref="I10:I11">
    <cfRule type="cellIs" dxfId="291" priority="81" operator="equal">
      <formula>""</formula>
    </cfRule>
    <cfRule type="cellIs" dxfId="290" priority="82" operator="notEqual">
      <formula>""""""</formula>
    </cfRule>
  </conditionalFormatting>
  <conditionalFormatting sqref="J10:J11">
    <cfRule type="cellIs" dxfId="289" priority="79" operator="equal">
      <formula>""</formula>
    </cfRule>
    <cfRule type="cellIs" dxfId="288" priority="80" operator="notEqual">
      <formula>""""""</formula>
    </cfRule>
  </conditionalFormatting>
  <conditionalFormatting sqref="F12:H12">
    <cfRule type="cellIs" dxfId="287" priority="77" operator="equal">
      <formula>""</formula>
    </cfRule>
    <cfRule type="cellIs" dxfId="286" priority="78" operator="notEqual">
      <formula>""""""</formula>
    </cfRule>
  </conditionalFormatting>
  <conditionalFormatting sqref="I12">
    <cfRule type="cellIs" dxfId="285" priority="75" operator="equal">
      <formula>""</formula>
    </cfRule>
    <cfRule type="cellIs" dxfId="284" priority="76" operator="notEqual">
      <formula>""""""</formula>
    </cfRule>
  </conditionalFormatting>
  <conditionalFormatting sqref="J12">
    <cfRule type="cellIs" dxfId="283" priority="73" operator="equal">
      <formula>""</formula>
    </cfRule>
    <cfRule type="cellIs" dxfId="282" priority="74" operator="notEqual">
      <formula>""""""</formula>
    </cfRule>
  </conditionalFormatting>
  <conditionalFormatting sqref="K13:N13">
    <cfRule type="cellIs" dxfId="281" priority="71" operator="equal">
      <formula>""</formula>
    </cfRule>
    <cfRule type="cellIs" dxfId="280" priority="72" operator="notEqual">
      <formula>""""""</formula>
    </cfRule>
  </conditionalFormatting>
  <conditionalFormatting sqref="F13:H16">
    <cfRule type="cellIs" dxfId="279" priority="69" operator="equal">
      <formula>""</formula>
    </cfRule>
    <cfRule type="cellIs" dxfId="278" priority="70" operator="notEqual">
      <formula>""""""</formula>
    </cfRule>
  </conditionalFormatting>
  <conditionalFormatting sqref="I13:I16">
    <cfRule type="cellIs" dxfId="277" priority="67" operator="equal">
      <formula>""</formula>
    </cfRule>
    <cfRule type="cellIs" dxfId="276" priority="68" operator="notEqual">
      <formula>""""""</formula>
    </cfRule>
  </conditionalFormatting>
  <conditionalFormatting sqref="J13:J16">
    <cfRule type="cellIs" dxfId="275" priority="65" operator="equal">
      <formula>""</formula>
    </cfRule>
    <cfRule type="cellIs" dxfId="274" priority="66" operator="notEqual">
      <formula>""""""</formula>
    </cfRule>
  </conditionalFormatting>
  <conditionalFormatting sqref="I2:I3">
    <cfRule type="cellIs" dxfId="273" priority="63" operator="equal">
      <formula>""</formula>
    </cfRule>
    <cfRule type="cellIs" dxfId="272" priority="64" operator="notEqual">
      <formula>""""""</formula>
    </cfRule>
  </conditionalFormatting>
  <conditionalFormatting sqref="F17:H18">
    <cfRule type="cellIs" dxfId="271" priority="61" operator="equal">
      <formula>""</formula>
    </cfRule>
    <cfRule type="cellIs" dxfId="270" priority="62" operator="notEqual">
      <formula>""""""</formula>
    </cfRule>
  </conditionalFormatting>
  <conditionalFormatting sqref="I17:I18">
    <cfRule type="cellIs" dxfId="269" priority="59" operator="equal">
      <formula>""</formula>
    </cfRule>
    <cfRule type="cellIs" dxfId="268" priority="60" operator="notEqual">
      <formula>""""""</formula>
    </cfRule>
  </conditionalFormatting>
  <conditionalFormatting sqref="J17:J18">
    <cfRule type="cellIs" dxfId="267" priority="57" operator="equal">
      <formula>""</formula>
    </cfRule>
    <cfRule type="cellIs" dxfId="266" priority="58" operator="notEqual">
      <formula>""""""</formula>
    </cfRule>
  </conditionalFormatting>
  <conditionalFormatting sqref="F19:H22">
    <cfRule type="cellIs" dxfId="265" priority="55" operator="equal">
      <formula>""</formula>
    </cfRule>
    <cfRule type="cellIs" dxfId="264" priority="56" operator="notEqual">
      <formula>""""""</formula>
    </cfRule>
  </conditionalFormatting>
  <conditionalFormatting sqref="I19:I22">
    <cfRule type="cellIs" dxfId="263" priority="53" operator="equal">
      <formula>""</formula>
    </cfRule>
    <cfRule type="cellIs" dxfId="262" priority="54" operator="notEqual">
      <formula>""""""</formula>
    </cfRule>
  </conditionalFormatting>
  <conditionalFormatting sqref="J19:J22">
    <cfRule type="cellIs" dxfId="261" priority="51" operator="equal">
      <formula>""</formula>
    </cfRule>
    <cfRule type="cellIs" dxfId="260" priority="52" operator="notEqual">
      <formula>""""""</formula>
    </cfRule>
  </conditionalFormatting>
  <conditionalFormatting sqref="F23:H25 H27">
    <cfRule type="cellIs" dxfId="259" priority="49" operator="equal">
      <formula>""</formula>
    </cfRule>
    <cfRule type="cellIs" dxfId="258" priority="50" operator="notEqual">
      <formula>""""""</formula>
    </cfRule>
  </conditionalFormatting>
  <conditionalFormatting sqref="I23:I25">
    <cfRule type="cellIs" dxfId="257" priority="47" operator="equal">
      <formula>""</formula>
    </cfRule>
    <cfRule type="cellIs" dxfId="256" priority="48" operator="notEqual">
      <formula>""""""</formula>
    </cfRule>
  </conditionalFormatting>
  <conditionalFormatting sqref="J23:J24 J33">
    <cfRule type="cellIs" dxfId="255" priority="45" operator="equal">
      <formula>""</formula>
    </cfRule>
    <cfRule type="cellIs" dxfId="254" priority="46" operator="notEqual">
      <formula>""""""</formula>
    </cfRule>
  </conditionalFormatting>
  <conditionalFormatting sqref="L24">
    <cfRule type="cellIs" dxfId="253" priority="43" operator="equal">
      <formula>""</formula>
    </cfRule>
    <cfRule type="cellIs" dxfId="252" priority="44" operator="notEqual">
      <formula>""""""</formula>
    </cfRule>
  </conditionalFormatting>
  <conditionalFormatting sqref="O23">
    <cfRule type="cellIs" dxfId="251" priority="41" operator="equal">
      <formula>""</formula>
    </cfRule>
    <cfRule type="cellIs" dxfId="250" priority="42" operator="notEqual">
      <formula>""""""</formula>
    </cfRule>
  </conditionalFormatting>
  <conditionalFormatting sqref="J25">
    <cfRule type="cellIs" dxfId="249" priority="39" operator="equal">
      <formula>""</formula>
    </cfRule>
    <cfRule type="cellIs" dxfId="248" priority="40" operator="notEqual">
      <formula>""""""</formula>
    </cfRule>
  </conditionalFormatting>
  <conditionalFormatting sqref="F26:H26 F27:G27">
    <cfRule type="cellIs" dxfId="247" priority="37" operator="equal">
      <formula>""</formula>
    </cfRule>
    <cfRule type="cellIs" dxfId="246" priority="38" operator="notEqual">
      <formula>""""""</formula>
    </cfRule>
  </conditionalFormatting>
  <conditionalFormatting sqref="I26:I27">
    <cfRule type="cellIs" dxfId="245" priority="35" operator="equal">
      <formula>""</formula>
    </cfRule>
    <cfRule type="cellIs" dxfId="244" priority="36" operator="notEqual">
      <formula>""""""</formula>
    </cfRule>
  </conditionalFormatting>
  <conditionalFormatting sqref="J26:J27">
    <cfRule type="cellIs" dxfId="243" priority="33" operator="equal">
      <formula>""</formula>
    </cfRule>
    <cfRule type="cellIs" dxfId="242" priority="34" operator="notEqual">
      <formula>""""""</formula>
    </cfRule>
  </conditionalFormatting>
  <conditionalFormatting sqref="K28 H28:H30">
    <cfRule type="cellIs" dxfId="241" priority="31" operator="equal">
      <formula>""</formula>
    </cfRule>
    <cfRule type="cellIs" dxfId="240" priority="32" operator="notEqual">
      <formula>""""""</formula>
    </cfRule>
  </conditionalFormatting>
  <conditionalFormatting sqref="H28:H30">
    <cfRule type="cellIs" dxfId="239" priority="29" operator="equal">
      <formula>""</formula>
    </cfRule>
    <cfRule type="cellIs" dxfId="238" priority="30" operator="notEqual">
      <formula>""""""</formula>
    </cfRule>
  </conditionalFormatting>
  <conditionalFormatting sqref="F28:G30">
    <cfRule type="cellIs" dxfId="237" priority="27" operator="equal">
      <formula>""</formula>
    </cfRule>
    <cfRule type="cellIs" dxfId="236" priority="28" operator="notEqual">
      <formula>""""""</formula>
    </cfRule>
  </conditionalFormatting>
  <conditionalFormatting sqref="I28:I30">
    <cfRule type="cellIs" dxfId="235" priority="25" operator="equal">
      <formula>""</formula>
    </cfRule>
    <cfRule type="cellIs" dxfId="234" priority="26" operator="notEqual">
      <formula>""""""</formula>
    </cfRule>
  </conditionalFormatting>
  <conditionalFormatting sqref="J28:J30">
    <cfRule type="cellIs" dxfId="233" priority="23" operator="equal">
      <formula>""</formula>
    </cfRule>
    <cfRule type="cellIs" dxfId="232" priority="24" operator="notEqual">
      <formula>""""""</formula>
    </cfRule>
  </conditionalFormatting>
  <conditionalFormatting sqref="Q30">
    <cfRule type="cellIs" dxfId="231" priority="21" operator="equal">
      <formula>""</formula>
    </cfRule>
    <cfRule type="cellIs" dxfId="230" priority="22" operator="notEqual">
      <formula>""""""</formula>
    </cfRule>
  </conditionalFormatting>
  <conditionalFormatting sqref="H31">
    <cfRule type="cellIs" dxfId="229" priority="19" operator="equal">
      <formula>""</formula>
    </cfRule>
    <cfRule type="cellIs" dxfId="228" priority="20" operator="notEqual">
      <formula>""""""</formula>
    </cfRule>
  </conditionalFormatting>
  <conditionalFormatting sqref="H31">
    <cfRule type="cellIs" dxfId="227" priority="17" operator="equal">
      <formula>""</formula>
    </cfRule>
    <cfRule type="cellIs" dxfId="226" priority="18" operator="notEqual">
      <formula>""""""</formula>
    </cfRule>
  </conditionalFormatting>
  <conditionalFormatting sqref="F31:G31">
    <cfRule type="cellIs" dxfId="225" priority="15" operator="equal">
      <formula>""</formula>
    </cfRule>
    <cfRule type="cellIs" dxfId="224" priority="16" operator="notEqual">
      <formula>""""""</formula>
    </cfRule>
  </conditionalFormatting>
  <conditionalFormatting sqref="I31">
    <cfRule type="cellIs" dxfId="223" priority="13" operator="equal">
      <formula>""</formula>
    </cfRule>
    <cfRule type="cellIs" dxfId="222" priority="14" operator="notEqual">
      <formula>""""""</formula>
    </cfRule>
  </conditionalFormatting>
  <conditionalFormatting sqref="J31">
    <cfRule type="cellIs" dxfId="221" priority="11" operator="equal">
      <formula>""</formula>
    </cfRule>
    <cfRule type="cellIs" dxfId="220" priority="12" operator="notEqual">
      <formula>""""""</formula>
    </cfRule>
  </conditionalFormatting>
  <conditionalFormatting sqref="H32:H33">
    <cfRule type="cellIs" dxfId="219" priority="9" operator="equal">
      <formula>""</formula>
    </cfRule>
    <cfRule type="cellIs" dxfId="218" priority="10" operator="notEqual">
      <formula>""""""</formula>
    </cfRule>
  </conditionalFormatting>
  <conditionalFormatting sqref="H32:H33">
    <cfRule type="cellIs" dxfId="217" priority="7" operator="equal">
      <formula>""</formula>
    </cfRule>
    <cfRule type="cellIs" dxfId="216" priority="8" operator="notEqual">
      <formula>""""""</formula>
    </cfRule>
  </conditionalFormatting>
  <conditionalFormatting sqref="F32:G33">
    <cfRule type="cellIs" dxfId="215" priority="5" operator="equal">
      <formula>""</formula>
    </cfRule>
    <cfRule type="cellIs" dxfId="214" priority="6" operator="notEqual">
      <formula>""""""</formula>
    </cfRule>
  </conditionalFormatting>
  <conditionalFormatting sqref="I32:I33">
    <cfRule type="cellIs" dxfId="213" priority="3" operator="equal">
      <formula>""</formula>
    </cfRule>
    <cfRule type="cellIs" dxfId="212" priority="4" operator="notEqual">
      <formula>""""""</formula>
    </cfRule>
  </conditionalFormatting>
  <conditionalFormatting sqref="J32">
    <cfRule type="cellIs" dxfId="211" priority="1" operator="equal">
      <formula>""</formula>
    </cfRule>
    <cfRule type="cellIs" dxfId="210" priority="2" operator="notEqual">
      <formula>""""""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12F6-0D87-C74E-A283-C1509B182699}">
  <dimension ref="A1:Y31"/>
  <sheetViews>
    <sheetView workbookViewId="0">
      <selection activeCell="G34" sqref="G34"/>
    </sheetView>
  </sheetViews>
  <sheetFormatPr baseColWidth="10" defaultColWidth="10.83203125" defaultRowHeight="15" x14ac:dyDescent="0.2"/>
  <cols>
    <col min="1" max="1" width="40.5" customWidth="1"/>
  </cols>
  <sheetData>
    <row r="1" spans="1:25" ht="21" x14ac:dyDescent="0.25">
      <c r="A1" s="17" t="s">
        <v>191</v>
      </c>
      <c r="B1" s="63" t="s">
        <v>122</v>
      </c>
      <c r="C1" s="70" t="s">
        <v>232</v>
      </c>
      <c r="D1" s="73" t="s">
        <v>57</v>
      </c>
      <c r="E1" s="63" t="s">
        <v>199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76">
        <v>20</v>
      </c>
    </row>
    <row r="2" spans="1:25" x14ac:dyDescent="0.2">
      <c r="A2" s="57">
        <f ca="1">TODAY()</f>
        <v>44107</v>
      </c>
      <c r="B2" s="62">
        <v>43983</v>
      </c>
      <c r="C2" s="71"/>
      <c r="D2" s="74"/>
      <c r="E2" s="3">
        <f t="shared" ref="E2:E31" si="0">COUNTIF(F2:Y2,"*")</f>
        <v>1</v>
      </c>
      <c r="F2" s="3" t="s">
        <v>119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77"/>
    </row>
    <row r="3" spans="1:25" x14ac:dyDescent="0.2">
      <c r="A3" s="65" t="str">
        <f>TEXT(B3,"ddd")</f>
        <v>Tue</v>
      </c>
      <c r="B3" s="62">
        <v>43984</v>
      </c>
      <c r="C3" s="71"/>
      <c r="D3" s="74"/>
      <c r="E3" s="3">
        <f t="shared" si="0"/>
        <v>2</v>
      </c>
      <c r="F3" s="3" t="s">
        <v>153</v>
      </c>
      <c r="G3" s="3" t="s">
        <v>165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77"/>
    </row>
    <row r="4" spans="1:25" x14ac:dyDescent="0.2">
      <c r="A4" s="65" t="str">
        <f t="shared" ref="A4:A31" si="1">TEXT(B4,"ddd")</f>
        <v>Wed</v>
      </c>
      <c r="B4" s="62">
        <v>43985</v>
      </c>
      <c r="C4" s="71"/>
      <c r="D4" s="74"/>
      <c r="E4" s="3">
        <f t="shared" si="0"/>
        <v>12</v>
      </c>
      <c r="F4" s="3" t="s">
        <v>154</v>
      </c>
      <c r="G4" s="3" t="s">
        <v>155</v>
      </c>
      <c r="H4" s="64" t="s">
        <v>156</v>
      </c>
      <c r="I4" s="64" t="s">
        <v>157</v>
      </c>
      <c r="J4" s="64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166</v>
      </c>
      <c r="R4" s="3"/>
      <c r="S4" s="3"/>
      <c r="T4" s="3"/>
      <c r="U4" s="3"/>
      <c r="V4" s="3"/>
      <c r="W4" s="3"/>
      <c r="X4" s="3"/>
      <c r="Y4" s="77"/>
    </row>
    <row r="5" spans="1:25" x14ac:dyDescent="0.2">
      <c r="A5" s="65" t="str">
        <f t="shared" si="1"/>
        <v>Thu</v>
      </c>
      <c r="B5" s="62">
        <v>43986</v>
      </c>
      <c r="C5" s="71"/>
      <c r="D5" s="74"/>
      <c r="E5" s="3">
        <f t="shared" si="0"/>
        <v>2</v>
      </c>
      <c r="F5" s="3" t="s">
        <v>167</v>
      </c>
      <c r="G5" s="3" t="s">
        <v>169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77"/>
    </row>
    <row r="6" spans="1:25" x14ac:dyDescent="0.2">
      <c r="A6" s="65" t="str">
        <f t="shared" si="1"/>
        <v>Fri</v>
      </c>
      <c r="B6" s="62">
        <v>43987</v>
      </c>
      <c r="C6" s="71"/>
      <c r="D6" s="74"/>
      <c r="E6" s="3">
        <f t="shared" si="0"/>
        <v>4</v>
      </c>
      <c r="F6" s="3" t="s">
        <v>168</v>
      </c>
      <c r="G6" s="3" t="s">
        <v>170</v>
      </c>
      <c r="H6" s="3" t="s">
        <v>171</v>
      </c>
      <c r="I6" s="3" t="s">
        <v>164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77"/>
    </row>
    <row r="7" spans="1:25" x14ac:dyDescent="0.2">
      <c r="A7" s="65" t="str">
        <f t="shared" si="1"/>
        <v>Sat</v>
      </c>
      <c r="B7" s="62">
        <v>43988</v>
      </c>
      <c r="C7" s="71"/>
      <c r="D7" s="74"/>
      <c r="E7" s="3">
        <f t="shared" si="0"/>
        <v>6</v>
      </c>
      <c r="F7" s="3" t="s">
        <v>172</v>
      </c>
      <c r="G7" s="3" t="s">
        <v>173</v>
      </c>
      <c r="H7" s="3" t="s">
        <v>177</v>
      </c>
      <c r="I7" s="3" t="s">
        <v>179</v>
      </c>
      <c r="J7" s="3" t="s">
        <v>180</v>
      </c>
      <c r="K7" s="3" t="s">
        <v>181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77"/>
    </row>
    <row r="8" spans="1:25" x14ac:dyDescent="0.2">
      <c r="A8" s="65" t="str">
        <f t="shared" si="1"/>
        <v>Sun</v>
      </c>
      <c r="B8" s="62">
        <v>43989</v>
      </c>
      <c r="C8" s="71"/>
      <c r="D8" s="74"/>
      <c r="E8" s="3">
        <f t="shared" si="0"/>
        <v>7</v>
      </c>
      <c r="F8" s="3" t="s">
        <v>184</v>
      </c>
      <c r="G8" s="3" t="s">
        <v>186</v>
      </c>
      <c r="H8" s="3" t="s">
        <v>176</v>
      </c>
      <c r="I8" s="3" t="s">
        <v>178</v>
      </c>
      <c r="J8" s="3" t="s">
        <v>187</v>
      </c>
      <c r="K8" s="3" t="s">
        <v>183</v>
      </c>
      <c r="L8" s="3" t="s">
        <v>188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77"/>
    </row>
    <row r="9" spans="1:25" x14ac:dyDescent="0.2">
      <c r="A9" s="65" t="str">
        <f t="shared" si="1"/>
        <v>Mon</v>
      </c>
      <c r="B9" s="62">
        <v>43990</v>
      </c>
      <c r="C9" s="71"/>
      <c r="D9" s="74"/>
      <c r="E9" s="3">
        <f t="shared" si="0"/>
        <v>7</v>
      </c>
      <c r="F9" s="3" t="s">
        <v>174</v>
      </c>
      <c r="G9" s="3" t="s">
        <v>182</v>
      </c>
      <c r="H9" s="3" t="s">
        <v>189</v>
      </c>
      <c r="I9" s="3" t="s">
        <v>185</v>
      </c>
      <c r="J9" s="3" t="s">
        <v>190</v>
      </c>
      <c r="K9" s="3" t="s">
        <v>192</v>
      </c>
      <c r="L9" s="3" t="s">
        <v>198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77"/>
    </row>
    <row r="10" spans="1:25" x14ac:dyDescent="0.2">
      <c r="A10" s="65" t="str">
        <f t="shared" si="1"/>
        <v>Tue</v>
      </c>
      <c r="B10" s="62">
        <v>43991</v>
      </c>
      <c r="C10" s="71"/>
      <c r="D10" s="74"/>
      <c r="E10" s="3">
        <f t="shared" si="0"/>
        <v>4</v>
      </c>
      <c r="F10" s="3" t="s">
        <v>192</v>
      </c>
      <c r="G10" s="3" t="s">
        <v>194</v>
      </c>
      <c r="H10" s="3" t="s">
        <v>195</v>
      </c>
      <c r="I10" s="3" t="s">
        <v>200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77"/>
    </row>
    <row r="11" spans="1:25" x14ac:dyDescent="0.2">
      <c r="A11" s="65" t="str">
        <f t="shared" si="1"/>
        <v>Wed</v>
      </c>
      <c r="B11" s="62">
        <v>43992</v>
      </c>
      <c r="C11" s="71"/>
      <c r="D11" s="74"/>
      <c r="E11" s="3">
        <f t="shared" si="0"/>
        <v>1</v>
      </c>
      <c r="F11" s="3" t="s">
        <v>201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7"/>
    </row>
    <row r="12" spans="1:25" x14ac:dyDescent="0.2">
      <c r="A12" s="65" t="str">
        <f t="shared" si="1"/>
        <v>Thu</v>
      </c>
      <c r="B12" s="62">
        <v>43993</v>
      </c>
      <c r="C12" s="71"/>
      <c r="D12" s="74"/>
      <c r="E12" s="3">
        <f t="shared" si="0"/>
        <v>4</v>
      </c>
      <c r="F12" s="3" t="s">
        <v>168</v>
      </c>
      <c r="G12" s="3" t="s">
        <v>197</v>
      </c>
      <c r="H12" s="3" t="s">
        <v>205</v>
      </c>
      <c r="I12" s="3" t="s">
        <v>206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77"/>
    </row>
    <row r="13" spans="1:25" x14ac:dyDescent="0.2">
      <c r="A13" s="65" t="str">
        <f t="shared" si="1"/>
        <v>Fri</v>
      </c>
      <c r="B13" s="62">
        <v>43994</v>
      </c>
      <c r="C13" s="71"/>
      <c r="D13" s="74"/>
      <c r="E13" s="3">
        <f t="shared" si="0"/>
        <v>6</v>
      </c>
      <c r="F13" s="3" t="s">
        <v>196</v>
      </c>
      <c r="G13" s="3" t="s">
        <v>193</v>
      </c>
      <c r="H13" s="3" t="s">
        <v>175</v>
      </c>
      <c r="I13" s="3" t="s">
        <v>168</v>
      </c>
      <c r="J13" s="3" t="s">
        <v>206</v>
      </c>
      <c r="K13" s="3" t="s">
        <v>215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77"/>
    </row>
    <row r="14" spans="1:25" x14ac:dyDescent="0.2">
      <c r="A14" s="65" t="str">
        <f t="shared" si="1"/>
        <v>Sat</v>
      </c>
      <c r="B14" s="62">
        <v>43995</v>
      </c>
      <c r="C14" s="71"/>
      <c r="D14" s="74"/>
      <c r="E14" s="3">
        <f t="shared" si="0"/>
        <v>7</v>
      </c>
      <c r="F14" s="3" t="s">
        <v>203</v>
      </c>
      <c r="G14" s="3" t="s">
        <v>204</v>
      </c>
      <c r="H14" s="3" t="s">
        <v>171</v>
      </c>
      <c r="I14" s="3" t="s">
        <v>212</v>
      </c>
      <c r="J14" s="3" t="s">
        <v>213</v>
      </c>
      <c r="K14" s="3" t="s">
        <v>214</v>
      </c>
      <c r="L14" s="3" t="s">
        <v>216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77"/>
    </row>
    <row r="15" spans="1:25" x14ac:dyDescent="0.2">
      <c r="A15" s="65" t="str">
        <f t="shared" si="1"/>
        <v>Sun</v>
      </c>
      <c r="B15" s="62">
        <v>43996</v>
      </c>
      <c r="C15" s="71"/>
      <c r="D15" s="74"/>
      <c r="E15" s="3">
        <f t="shared" si="0"/>
        <v>7</v>
      </c>
      <c r="F15" s="3" t="s">
        <v>178</v>
      </c>
      <c r="G15" s="3" t="s">
        <v>204</v>
      </c>
      <c r="H15" s="3" t="s">
        <v>217</v>
      </c>
      <c r="I15" s="3" t="s">
        <v>218</v>
      </c>
      <c r="J15" s="3" t="s">
        <v>220</v>
      </c>
      <c r="K15" s="3" t="s">
        <v>221</v>
      </c>
      <c r="L15" s="3" t="s">
        <v>219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77"/>
    </row>
    <row r="16" spans="1:25" x14ac:dyDescent="0.2">
      <c r="A16" s="65" t="str">
        <f t="shared" si="1"/>
        <v>Mon</v>
      </c>
      <c r="B16" s="62">
        <v>43997</v>
      </c>
      <c r="C16" s="71"/>
      <c r="D16" s="74"/>
      <c r="E16" s="3">
        <f t="shared" si="0"/>
        <v>5</v>
      </c>
      <c r="F16" s="3" t="s">
        <v>202</v>
      </c>
      <c r="G16" s="3" t="s">
        <v>222</v>
      </c>
      <c r="H16" s="3" t="s">
        <v>223</v>
      </c>
      <c r="I16" s="3" t="s">
        <v>224</v>
      </c>
      <c r="J16" s="3" t="s">
        <v>206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77"/>
    </row>
    <row r="17" spans="1:25" x14ac:dyDescent="0.2">
      <c r="A17" s="65" t="str">
        <f t="shared" si="1"/>
        <v>Tue</v>
      </c>
      <c r="B17" s="62">
        <v>43998</v>
      </c>
      <c r="C17" s="71"/>
      <c r="D17" s="74"/>
      <c r="E17" s="3">
        <f t="shared" si="0"/>
        <v>3</v>
      </c>
      <c r="F17" s="3" t="s">
        <v>225</v>
      </c>
      <c r="G17" s="3" t="s">
        <v>226</v>
      </c>
      <c r="H17" s="3" t="s">
        <v>168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77"/>
    </row>
    <row r="18" spans="1:25" x14ac:dyDescent="0.2">
      <c r="A18" s="65" t="str">
        <f t="shared" si="1"/>
        <v>Wed</v>
      </c>
      <c r="B18" s="62">
        <v>43999</v>
      </c>
      <c r="C18" s="71"/>
      <c r="D18" s="74">
        <v>80</v>
      </c>
      <c r="E18" s="3">
        <f t="shared" si="0"/>
        <v>11</v>
      </c>
      <c r="F18" s="3" t="s">
        <v>228</v>
      </c>
      <c r="G18" s="3" t="s">
        <v>229</v>
      </c>
      <c r="H18" s="3" t="s">
        <v>168</v>
      </c>
      <c r="I18" s="3" t="s">
        <v>230</v>
      </c>
      <c r="J18" s="3" t="s">
        <v>231</v>
      </c>
      <c r="K18" s="3" t="s">
        <v>234</v>
      </c>
      <c r="L18" s="3" t="s">
        <v>235</v>
      </c>
      <c r="M18" s="3" t="s">
        <v>236</v>
      </c>
      <c r="N18" s="3" t="s">
        <v>237</v>
      </c>
      <c r="O18" s="3" t="s">
        <v>238</v>
      </c>
      <c r="P18" s="3" t="s">
        <v>164</v>
      </c>
      <c r="Q18" s="3"/>
      <c r="R18" s="3"/>
      <c r="S18" s="3"/>
      <c r="T18" s="3"/>
      <c r="U18" s="3"/>
      <c r="V18" s="3"/>
      <c r="W18" s="3"/>
      <c r="X18" s="3"/>
      <c r="Y18" s="77"/>
    </row>
    <row r="19" spans="1:25" x14ac:dyDescent="0.2">
      <c r="A19" s="65" t="str">
        <f t="shared" si="1"/>
        <v>Thu</v>
      </c>
      <c r="B19" s="62">
        <v>44000</v>
      </c>
      <c r="C19" s="71">
        <v>0.3125</v>
      </c>
      <c r="D19" s="74">
        <v>79.3</v>
      </c>
      <c r="E19" s="3">
        <f t="shared" si="0"/>
        <v>6</v>
      </c>
      <c r="F19" s="3" t="s">
        <v>233</v>
      </c>
      <c r="G19" s="3" t="s">
        <v>227</v>
      </c>
      <c r="H19" s="3" t="s">
        <v>234</v>
      </c>
      <c r="I19" s="3" t="s">
        <v>204</v>
      </c>
      <c r="J19" s="3" t="s">
        <v>231</v>
      </c>
      <c r="K19" s="3" t="s">
        <v>241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77"/>
    </row>
    <row r="20" spans="1:25" x14ac:dyDescent="0.2">
      <c r="A20" s="65" t="str">
        <f t="shared" si="1"/>
        <v>Fri</v>
      </c>
      <c r="B20" s="62">
        <v>44001</v>
      </c>
      <c r="C20" s="71">
        <v>0.29166666666666669</v>
      </c>
      <c r="D20" s="74">
        <v>79.3</v>
      </c>
      <c r="E20" s="3">
        <f t="shared" si="0"/>
        <v>7</v>
      </c>
      <c r="F20" s="3" t="s">
        <v>234</v>
      </c>
      <c r="G20" s="3" t="s">
        <v>239</v>
      </c>
      <c r="H20" s="3" t="s">
        <v>168</v>
      </c>
      <c r="I20" s="3" t="s">
        <v>240</v>
      </c>
      <c r="J20" s="3" t="s">
        <v>204</v>
      </c>
      <c r="K20" s="3" t="s">
        <v>242</v>
      </c>
      <c r="L20" s="3" t="s">
        <v>243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77"/>
    </row>
    <row r="21" spans="1:25" x14ac:dyDescent="0.2">
      <c r="A21" s="65" t="str">
        <f t="shared" si="1"/>
        <v>Sat</v>
      </c>
      <c r="B21" s="62">
        <v>44002</v>
      </c>
      <c r="C21" s="71">
        <v>0.3125</v>
      </c>
      <c r="D21" s="74"/>
      <c r="E21" s="3">
        <f t="shared" si="0"/>
        <v>8</v>
      </c>
      <c r="F21" s="3" t="s">
        <v>239</v>
      </c>
      <c r="G21" s="3" t="s">
        <v>244</v>
      </c>
      <c r="H21" s="3" t="s">
        <v>245</v>
      </c>
      <c r="I21" s="3" t="s">
        <v>204</v>
      </c>
      <c r="J21" s="3" t="s">
        <v>246</v>
      </c>
      <c r="K21" s="3" t="s">
        <v>247</v>
      </c>
      <c r="L21" s="3" t="s">
        <v>249</v>
      </c>
      <c r="M21" s="3" t="s">
        <v>250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77"/>
    </row>
    <row r="22" spans="1:25" x14ac:dyDescent="0.2">
      <c r="A22" s="65" t="str">
        <f t="shared" si="1"/>
        <v>Sun</v>
      </c>
      <c r="B22" s="62">
        <v>44003</v>
      </c>
      <c r="C22" s="71">
        <v>0.26041666666666669</v>
      </c>
      <c r="D22" s="74"/>
      <c r="E22" s="3">
        <f t="shared" si="0"/>
        <v>10</v>
      </c>
      <c r="F22" s="3" t="s">
        <v>233</v>
      </c>
      <c r="G22" s="3" t="s">
        <v>248</v>
      </c>
      <c r="H22" s="3" t="s">
        <v>251</v>
      </c>
      <c r="I22" s="3" t="s">
        <v>252</v>
      </c>
      <c r="J22" s="3" t="s">
        <v>253</v>
      </c>
      <c r="K22" s="3" t="s">
        <v>230</v>
      </c>
      <c r="L22" s="3" t="s">
        <v>250</v>
      </c>
      <c r="M22" s="3" t="s">
        <v>258</v>
      </c>
      <c r="N22" s="3" t="s">
        <v>204</v>
      </c>
      <c r="O22" s="3" t="s">
        <v>263</v>
      </c>
      <c r="P22" s="3"/>
      <c r="Q22" s="3"/>
      <c r="R22" s="3"/>
      <c r="S22" s="3"/>
      <c r="T22" s="3"/>
      <c r="U22" s="3"/>
      <c r="V22" s="3"/>
      <c r="W22" s="3"/>
      <c r="X22" s="3"/>
      <c r="Y22" s="77"/>
    </row>
    <row r="23" spans="1:25" x14ac:dyDescent="0.2">
      <c r="A23" s="65" t="str">
        <f t="shared" si="1"/>
        <v>Mon</v>
      </c>
      <c r="B23" s="62">
        <v>44004</v>
      </c>
      <c r="C23" s="71">
        <v>0.2638888888888889</v>
      </c>
      <c r="D23" s="74">
        <v>80</v>
      </c>
      <c r="E23" s="3">
        <f t="shared" si="0"/>
        <v>14</v>
      </c>
      <c r="F23" s="3" t="s">
        <v>233</v>
      </c>
      <c r="G23" s="3" t="s">
        <v>255</v>
      </c>
      <c r="H23" s="3" t="s">
        <v>256</v>
      </c>
      <c r="I23" s="3" t="s">
        <v>253</v>
      </c>
      <c r="J23" s="3" t="s">
        <v>254</v>
      </c>
      <c r="K23" s="3" t="s">
        <v>257</v>
      </c>
      <c r="L23" s="3" t="s">
        <v>231</v>
      </c>
      <c r="M23" s="3" t="s">
        <v>259</v>
      </c>
      <c r="N23" s="3" t="s">
        <v>236</v>
      </c>
      <c r="O23" s="3" t="s">
        <v>260</v>
      </c>
      <c r="P23" s="3" t="s">
        <v>261</v>
      </c>
      <c r="Q23" s="3" t="s">
        <v>262</v>
      </c>
      <c r="R23" s="3" t="s">
        <v>227</v>
      </c>
      <c r="S23" s="3" t="s">
        <v>234</v>
      </c>
      <c r="T23" s="3"/>
      <c r="U23" s="3"/>
      <c r="V23" s="3"/>
      <c r="W23" s="3"/>
      <c r="X23" s="3"/>
      <c r="Y23" s="77"/>
    </row>
    <row r="24" spans="1:25" x14ac:dyDescent="0.2">
      <c r="A24" s="65" t="str">
        <f t="shared" si="1"/>
        <v>Tue</v>
      </c>
      <c r="B24" s="62">
        <v>44005</v>
      </c>
      <c r="C24" s="71">
        <v>0.31944444444444448</v>
      </c>
      <c r="D24" s="74">
        <v>79.5</v>
      </c>
      <c r="E24" s="3">
        <f t="shared" si="0"/>
        <v>10</v>
      </c>
      <c r="F24" s="3" t="s">
        <v>233</v>
      </c>
      <c r="G24" s="3" t="s">
        <v>168</v>
      </c>
      <c r="H24" s="3" t="s">
        <v>264</v>
      </c>
      <c r="I24" s="3" t="s">
        <v>265</v>
      </c>
      <c r="J24" s="3" t="s">
        <v>266</v>
      </c>
      <c r="K24" s="3" t="s">
        <v>267</v>
      </c>
      <c r="L24" s="3" t="s">
        <v>268</v>
      </c>
      <c r="M24" s="3" t="s">
        <v>262</v>
      </c>
      <c r="N24" s="3" t="s">
        <v>272</v>
      </c>
      <c r="O24" s="3" t="s">
        <v>234</v>
      </c>
      <c r="P24" s="3"/>
      <c r="Q24" s="3"/>
      <c r="R24" s="3"/>
      <c r="S24" s="3"/>
      <c r="T24" s="3"/>
      <c r="U24" s="3"/>
      <c r="V24" s="3"/>
      <c r="W24" s="3"/>
      <c r="X24" s="3"/>
      <c r="Y24" s="77"/>
    </row>
    <row r="25" spans="1:25" x14ac:dyDescent="0.2">
      <c r="A25" s="65" t="str">
        <f t="shared" si="1"/>
        <v>Wed</v>
      </c>
      <c r="B25" s="62">
        <v>44006</v>
      </c>
      <c r="C25" s="71">
        <v>0.31944444444444448</v>
      </c>
      <c r="D25" s="74">
        <v>79.599999999999994</v>
      </c>
      <c r="E25" s="3">
        <f t="shared" si="0"/>
        <v>12</v>
      </c>
      <c r="F25" s="3" t="s">
        <v>233</v>
      </c>
      <c r="G25" s="3" t="s">
        <v>168</v>
      </c>
      <c r="H25" s="3" t="s">
        <v>269</v>
      </c>
      <c r="I25" s="3" t="s">
        <v>268</v>
      </c>
      <c r="J25" s="3" t="s">
        <v>270</v>
      </c>
      <c r="K25" s="3" t="s">
        <v>236</v>
      </c>
      <c r="L25" s="3" t="s">
        <v>271</v>
      </c>
      <c r="M25" s="3" t="s">
        <v>230</v>
      </c>
      <c r="N25" s="3" t="s">
        <v>273</v>
      </c>
      <c r="O25" s="3" t="s">
        <v>274</v>
      </c>
      <c r="P25" s="3" t="s">
        <v>281</v>
      </c>
      <c r="Q25" s="3" t="s">
        <v>234</v>
      </c>
      <c r="R25" s="3"/>
      <c r="S25" s="3"/>
      <c r="T25" s="3"/>
      <c r="U25" s="3"/>
      <c r="V25" s="3"/>
      <c r="W25" s="3"/>
      <c r="X25" s="3"/>
      <c r="Y25" s="77"/>
    </row>
    <row r="26" spans="1:25" x14ac:dyDescent="0.2">
      <c r="A26" s="65" t="str">
        <f t="shared" si="1"/>
        <v>Thu</v>
      </c>
      <c r="B26" s="62">
        <v>44007</v>
      </c>
      <c r="C26" s="71">
        <v>0.27083333333333331</v>
      </c>
      <c r="D26" s="74">
        <v>79.3</v>
      </c>
      <c r="E26" s="3">
        <f t="shared" si="0"/>
        <v>17</v>
      </c>
      <c r="F26" s="3" t="s">
        <v>233</v>
      </c>
      <c r="G26" s="3" t="s">
        <v>284</v>
      </c>
      <c r="H26" s="3" t="s">
        <v>230</v>
      </c>
      <c r="I26" s="3" t="s">
        <v>268</v>
      </c>
      <c r="J26" s="3" t="s">
        <v>275</v>
      </c>
      <c r="K26" s="3" t="s">
        <v>273</v>
      </c>
      <c r="L26" s="3" t="s">
        <v>276</v>
      </c>
      <c r="M26" s="3" t="s">
        <v>231</v>
      </c>
      <c r="N26" s="3" t="s">
        <v>277</v>
      </c>
      <c r="O26" s="3" t="s">
        <v>278</v>
      </c>
      <c r="P26" s="3" t="s">
        <v>279</v>
      </c>
      <c r="Q26" s="3" t="s">
        <v>280</v>
      </c>
      <c r="R26" s="3" t="s">
        <v>282</v>
      </c>
      <c r="S26" s="3" t="s">
        <v>283</v>
      </c>
      <c r="T26" s="3" t="s">
        <v>234</v>
      </c>
      <c r="U26" s="3" t="s">
        <v>285</v>
      </c>
      <c r="V26" s="3" t="s">
        <v>304</v>
      </c>
      <c r="W26" s="3"/>
      <c r="X26" s="3"/>
      <c r="Y26" s="77"/>
    </row>
    <row r="27" spans="1:25" x14ac:dyDescent="0.2">
      <c r="A27" s="65" t="str">
        <f t="shared" si="1"/>
        <v>Fri</v>
      </c>
      <c r="B27" s="62">
        <v>44008</v>
      </c>
      <c r="C27" s="71">
        <v>0.26458333333333334</v>
      </c>
      <c r="D27" s="74">
        <v>79</v>
      </c>
      <c r="E27" s="3">
        <f t="shared" si="0"/>
        <v>11</v>
      </c>
      <c r="F27" s="3" t="s">
        <v>233</v>
      </c>
      <c r="G27" s="3" t="s">
        <v>288</v>
      </c>
      <c r="H27" s="3" t="s">
        <v>230</v>
      </c>
      <c r="I27" s="3" t="s">
        <v>168</v>
      </c>
      <c r="J27" s="3" t="s">
        <v>273</v>
      </c>
      <c r="K27" s="3" t="s">
        <v>286</v>
      </c>
      <c r="L27" s="3" t="s">
        <v>277</v>
      </c>
      <c r="M27" s="3" t="s">
        <v>234</v>
      </c>
      <c r="N27" s="3" t="s">
        <v>287</v>
      </c>
      <c r="O27" s="3" t="s">
        <v>289</v>
      </c>
      <c r="P27" s="3" t="s">
        <v>305</v>
      </c>
      <c r="Q27" s="3"/>
      <c r="R27" s="3"/>
      <c r="S27" s="3"/>
      <c r="T27" s="3"/>
      <c r="U27" s="3"/>
      <c r="V27" s="3"/>
      <c r="W27" s="3"/>
      <c r="X27" s="3"/>
      <c r="Y27" s="77"/>
    </row>
    <row r="28" spans="1:25" x14ac:dyDescent="0.2">
      <c r="A28" s="65" t="str">
        <f t="shared" si="1"/>
        <v>Sat</v>
      </c>
      <c r="B28" s="62">
        <v>44009</v>
      </c>
      <c r="C28" s="71">
        <v>0.27083333333333331</v>
      </c>
      <c r="D28" s="74"/>
      <c r="E28" s="3">
        <f t="shared" si="0"/>
        <v>10</v>
      </c>
      <c r="F28" s="3" t="s">
        <v>233</v>
      </c>
      <c r="G28" s="3" t="s">
        <v>288</v>
      </c>
      <c r="H28" s="3" t="s">
        <v>277</v>
      </c>
      <c r="I28" s="3" t="s">
        <v>290</v>
      </c>
      <c r="J28" s="3" t="s">
        <v>273</v>
      </c>
      <c r="K28" s="3" t="s">
        <v>301</v>
      </c>
      <c r="L28" s="3" t="s">
        <v>230</v>
      </c>
      <c r="M28" s="3" t="s">
        <v>302</v>
      </c>
      <c r="N28" s="3" t="s">
        <v>171</v>
      </c>
      <c r="O28" s="3" t="s">
        <v>303</v>
      </c>
      <c r="P28" s="3"/>
      <c r="Q28" s="3"/>
      <c r="R28" s="3"/>
      <c r="S28" s="3"/>
      <c r="T28" s="3"/>
      <c r="U28" s="3"/>
      <c r="V28" s="3"/>
      <c r="W28" s="3"/>
      <c r="X28" s="3"/>
      <c r="Y28" s="77"/>
    </row>
    <row r="29" spans="1:25" x14ac:dyDescent="0.2">
      <c r="A29" s="65" t="str">
        <f t="shared" si="1"/>
        <v>Sun</v>
      </c>
      <c r="B29" s="62">
        <v>44010</v>
      </c>
      <c r="C29" s="71">
        <v>0.26041666666666669</v>
      </c>
      <c r="D29" s="74"/>
      <c r="E29" s="3">
        <f t="shared" si="0"/>
        <v>8</v>
      </c>
      <c r="F29" s="3" t="s">
        <v>233</v>
      </c>
      <c r="G29" s="3" t="s">
        <v>288</v>
      </c>
      <c r="H29" s="3" t="s">
        <v>277</v>
      </c>
      <c r="I29" s="3" t="s">
        <v>273</v>
      </c>
      <c r="J29" s="3" t="s">
        <v>301</v>
      </c>
      <c r="K29" s="3" t="s">
        <v>231</v>
      </c>
      <c r="L29" s="3" t="s">
        <v>230</v>
      </c>
      <c r="M29" s="3" t="s">
        <v>392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77"/>
    </row>
    <row r="30" spans="1:25" x14ac:dyDescent="0.2">
      <c r="A30" s="65" t="str">
        <f t="shared" si="1"/>
        <v>Mon</v>
      </c>
      <c r="B30" s="62">
        <v>44011</v>
      </c>
      <c r="C30" s="71">
        <v>0.26597222222222222</v>
      </c>
      <c r="D30" s="74">
        <v>80.099999999999994</v>
      </c>
      <c r="E30" s="3">
        <f t="shared" si="0"/>
        <v>14</v>
      </c>
      <c r="F30" s="3" t="s">
        <v>233</v>
      </c>
      <c r="G30" s="3" t="s">
        <v>229</v>
      </c>
      <c r="H30" s="3" t="s">
        <v>277</v>
      </c>
      <c r="I30" s="3" t="s">
        <v>273</v>
      </c>
      <c r="J30" s="3" t="s">
        <v>234</v>
      </c>
      <c r="K30" s="3" t="s">
        <v>393</v>
      </c>
      <c r="L30" s="3" t="s">
        <v>394</v>
      </c>
      <c r="M30" s="3" t="s">
        <v>395</v>
      </c>
      <c r="N30" s="3" t="s">
        <v>302</v>
      </c>
      <c r="O30" s="3" t="s">
        <v>413</v>
      </c>
      <c r="P30" s="3" t="s">
        <v>414</v>
      </c>
      <c r="Q30" s="3" t="s">
        <v>415</v>
      </c>
      <c r="R30" s="3" t="s">
        <v>417</v>
      </c>
      <c r="S30" s="3" t="s">
        <v>168</v>
      </c>
      <c r="T30" s="3"/>
      <c r="U30" s="3"/>
      <c r="V30" s="3"/>
      <c r="W30" s="3"/>
      <c r="X30" s="3"/>
      <c r="Y30" s="77"/>
    </row>
    <row r="31" spans="1:25" x14ac:dyDescent="0.2">
      <c r="A31" s="65" t="str">
        <f t="shared" si="1"/>
        <v>Tue</v>
      </c>
      <c r="B31" s="62">
        <v>44012</v>
      </c>
      <c r="C31" s="71">
        <v>0.27083333333333331</v>
      </c>
      <c r="D31" s="74">
        <v>79.7</v>
      </c>
      <c r="E31" s="3">
        <f t="shared" si="0"/>
        <v>14</v>
      </c>
      <c r="F31" s="3" t="s">
        <v>233</v>
      </c>
      <c r="G31" s="3" t="s">
        <v>229</v>
      </c>
      <c r="H31" s="3" t="s">
        <v>277</v>
      </c>
      <c r="I31" s="3" t="s">
        <v>273</v>
      </c>
      <c r="J31" s="3" t="s">
        <v>416</v>
      </c>
      <c r="K31" s="3" t="s">
        <v>418</v>
      </c>
      <c r="L31" s="3" t="s">
        <v>419</v>
      </c>
      <c r="M31" s="3" t="s">
        <v>420</v>
      </c>
      <c r="N31" s="3" t="s">
        <v>421</v>
      </c>
      <c r="O31" s="3" t="s">
        <v>230</v>
      </c>
      <c r="P31" s="3" t="s">
        <v>168</v>
      </c>
      <c r="Q31" s="3" t="s">
        <v>234</v>
      </c>
      <c r="R31" s="3" t="s">
        <v>259</v>
      </c>
      <c r="S31" s="3" t="s">
        <v>422</v>
      </c>
      <c r="T31" s="3"/>
      <c r="U31" s="3"/>
      <c r="V31" s="3"/>
      <c r="W31" s="3"/>
      <c r="X31" s="3"/>
      <c r="Y31" s="77"/>
    </row>
  </sheetData>
  <conditionalFormatting sqref="F2">
    <cfRule type="cellIs" dxfId="209" priority="26" operator="equal">
      <formula>""""""</formula>
    </cfRule>
    <cfRule type="cellIs" dxfId="208" priority="27" operator="notEqual">
      <formula>""""""</formula>
    </cfRule>
  </conditionalFormatting>
  <conditionalFormatting sqref="F2:T6 F7:G7 K7:T7 H8:T8 J9:T9 I10 O10:T10 F9:H10 F11:T30 T31">
    <cfRule type="cellIs" dxfId="207" priority="24" operator="equal">
      <formula>""</formula>
    </cfRule>
    <cfRule type="cellIs" dxfId="206" priority="25" operator="notEqual">
      <formula>""""""</formula>
    </cfRule>
  </conditionalFormatting>
  <conditionalFormatting sqref="I7:J7">
    <cfRule type="cellIs" dxfId="205" priority="22" operator="equal">
      <formula>""</formula>
    </cfRule>
    <cfRule type="cellIs" dxfId="204" priority="23" operator="notEqual">
      <formula>""""""</formula>
    </cfRule>
  </conditionalFormatting>
  <conditionalFormatting sqref="H7">
    <cfRule type="cellIs" dxfId="203" priority="20" operator="equal">
      <formula>""</formula>
    </cfRule>
    <cfRule type="cellIs" dxfId="202" priority="21" operator="notEqual">
      <formula>""""""</formula>
    </cfRule>
  </conditionalFormatting>
  <conditionalFormatting sqref="G8">
    <cfRule type="cellIs" dxfId="201" priority="18" operator="equal">
      <formula>""</formula>
    </cfRule>
    <cfRule type="cellIs" dxfId="200" priority="19" operator="notEqual">
      <formula>""""""</formula>
    </cfRule>
  </conditionalFormatting>
  <conditionalFormatting sqref="F8">
    <cfRule type="cellIs" dxfId="199" priority="16" operator="equal">
      <formula>""</formula>
    </cfRule>
    <cfRule type="cellIs" dxfId="198" priority="17" operator="notEqual">
      <formula>""""""</formula>
    </cfRule>
  </conditionalFormatting>
  <conditionalFormatting sqref="I9">
    <cfRule type="cellIs" dxfId="197" priority="14" operator="equal">
      <formula>""</formula>
    </cfRule>
    <cfRule type="cellIs" dxfId="196" priority="15" operator="notEqual">
      <formula>""""""</formula>
    </cfRule>
  </conditionalFormatting>
  <conditionalFormatting sqref="B2:D31">
    <cfRule type="cellIs" dxfId="195" priority="13" operator="equal">
      <formula>$A$2</formula>
    </cfRule>
  </conditionalFormatting>
  <conditionalFormatting sqref="J10:N10">
    <cfRule type="cellIs" dxfId="194" priority="11" operator="equal">
      <formula>""</formula>
    </cfRule>
    <cfRule type="cellIs" dxfId="193" priority="12" operator="notEqual">
      <formula>""""""</formula>
    </cfRule>
  </conditionalFormatting>
  <conditionalFormatting sqref="U2:U31">
    <cfRule type="cellIs" dxfId="192" priority="9" operator="equal">
      <formula>""</formula>
    </cfRule>
    <cfRule type="cellIs" dxfId="191" priority="10" operator="notEqual">
      <formula>""""""</formula>
    </cfRule>
  </conditionalFormatting>
  <conditionalFormatting sqref="V2:V31">
    <cfRule type="cellIs" dxfId="190" priority="7" operator="equal">
      <formula>""</formula>
    </cfRule>
    <cfRule type="cellIs" dxfId="189" priority="8" operator="notEqual">
      <formula>""""""</formula>
    </cfRule>
  </conditionalFormatting>
  <conditionalFormatting sqref="W2:W31">
    <cfRule type="cellIs" dxfId="188" priority="5" operator="equal">
      <formula>""</formula>
    </cfRule>
    <cfRule type="cellIs" dxfId="187" priority="6" operator="notEqual">
      <formula>""""""</formula>
    </cfRule>
  </conditionalFormatting>
  <conditionalFormatting sqref="X2:X31">
    <cfRule type="cellIs" dxfId="186" priority="3" operator="equal">
      <formula>""</formula>
    </cfRule>
    <cfRule type="cellIs" dxfId="185" priority="4" operator="notEqual">
      <formula>""""""</formula>
    </cfRule>
  </conditionalFormatting>
  <conditionalFormatting sqref="F31:S31">
    <cfRule type="cellIs" dxfId="184" priority="1" operator="equal">
      <formula>""</formula>
    </cfRule>
    <cfRule type="cellIs" dxfId="183" priority="2" operator="notEqual">
      <formula>""""""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1256-FB59-E145-9FC3-DBCB7B7CB485}">
  <dimension ref="A1:Y62"/>
  <sheetViews>
    <sheetView zoomScale="99" workbookViewId="0">
      <selection activeCell="A24" sqref="A24"/>
    </sheetView>
  </sheetViews>
  <sheetFormatPr baseColWidth="10" defaultColWidth="11.5" defaultRowHeight="15" x14ac:dyDescent="0.2"/>
  <cols>
    <col min="1" max="1" width="51.6640625" customWidth="1"/>
    <col min="3" max="3" width="6" style="72" customWidth="1"/>
    <col min="4" max="4" width="7" style="75" customWidth="1"/>
    <col min="5" max="5" width="5.6640625" customWidth="1"/>
    <col min="6" max="6" width="19" bestFit="1" customWidth="1"/>
    <col min="7" max="7" width="15.6640625" bestFit="1" customWidth="1"/>
    <col min="8" max="8" width="23.33203125" customWidth="1"/>
    <col min="9" max="10" width="23.83203125" bestFit="1" customWidth="1"/>
    <col min="11" max="11" width="18.1640625" bestFit="1" customWidth="1"/>
    <col min="12" max="14" width="22.6640625" bestFit="1" customWidth="1"/>
    <col min="15" max="15" width="19" bestFit="1" customWidth="1"/>
    <col min="16" max="16" width="15.1640625" bestFit="1" customWidth="1"/>
    <col min="17" max="17" width="11.5" bestFit="1" customWidth="1"/>
    <col min="18" max="18" width="13.83203125" bestFit="1" customWidth="1"/>
    <col min="19" max="19" width="13.33203125" bestFit="1" customWidth="1"/>
    <col min="20" max="20" width="6.6640625" bestFit="1" customWidth="1"/>
    <col min="22" max="22" width="13" bestFit="1" customWidth="1"/>
  </cols>
  <sheetData>
    <row r="1" spans="1:25" ht="21" x14ac:dyDescent="0.25">
      <c r="A1" s="17" t="s">
        <v>191</v>
      </c>
      <c r="B1" s="63" t="s">
        <v>122</v>
      </c>
      <c r="C1" s="70" t="s">
        <v>232</v>
      </c>
      <c r="D1" s="73" t="s">
        <v>57</v>
      </c>
      <c r="E1" s="63" t="s">
        <v>199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76">
        <v>20</v>
      </c>
    </row>
    <row r="2" spans="1:25" x14ac:dyDescent="0.2">
      <c r="A2" s="57">
        <f ca="1">TODAY()</f>
        <v>44107</v>
      </c>
      <c r="B2" s="62">
        <v>43983</v>
      </c>
      <c r="C2" s="71"/>
      <c r="D2" s="74"/>
      <c r="E2" s="3">
        <f t="shared" ref="E2:E62" si="0">COUNTIF(F2:Y2,"*")</f>
        <v>1</v>
      </c>
      <c r="F2" s="3" t="s">
        <v>119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77"/>
    </row>
    <row r="3" spans="1:25" x14ac:dyDescent="0.2">
      <c r="A3" s="65" t="str">
        <f>TEXT(B3,"ddd")</f>
        <v>Tue</v>
      </c>
      <c r="B3" s="62">
        <v>43984</v>
      </c>
      <c r="C3" s="71"/>
      <c r="D3" s="74"/>
      <c r="E3" s="3">
        <f t="shared" si="0"/>
        <v>2</v>
      </c>
      <c r="F3" s="3" t="s">
        <v>153</v>
      </c>
      <c r="G3" s="3" t="s">
        <v>165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77"/>
    </row>
    <row r="4" spans="1:25" x14ac:dyDescent="0.2">
      <c r="A4" s="65" t="str">
        <f t="shared" ref="A4:A31" si="1">TEXT(B4,"ddd")</f>
        <v>Wed</v>
      </c>
      <c r="B4" s="62">
        <v>43985</v>
      </c>
      <c r="C4" s="71"/>
      <c r="D4" s="74"/>
      <c r="E4" s="3">
        <f t="shared" si="0"/>
        <v>12</v>
      </c>
      <c r="F4" s="3" t="s">
        <v>154</v>
      </c>
      <c r="G4" s="3" t="s">
        <v>155</v>
      </c>
      <c r="H4" s="64" t="s">
        <v>156</v>
      </c>
      <c r="I4" s="64" t="s">
        <v>157</v>
      </c>
      <c r="J4" s="64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166</v>
      </c>
      <c r="R4" s="3"/>
      <c r="S4" s="3"/>
      <c r="T4" s="3"/>
      <c r="U4" s="3"/>
      <c r="V4" s="3"/>
      <c r="W4" s="3"/>
      <c r="X4" s="3"/>
      <c r="Y4" s="77"/>
    </row>
    <row r="5" spans="1:25" x14ac:dyDescent="0.2">
      <c r="A5" s="65" t="str">
        <f t="shared" si="1"/>
        <v>Thu</v>
      </c>
      <c r="B5" s="62">
        <v>43986</v>
      </c>
      <c r="C5" s="71"/>
      <c r="D5" s="74"/>
      <c r="E5" s="3">
        <f t="shared" si="0"/>
        <v>2</v>
      </c>
      <c r="F5" s="3" t="s">
        <v>167</v>
      </c>
      <c r="G5" s="3" t="s">
        <v>169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77"/>
    </row>
    <row r="6" spans="1:25" x14ac:dyDescent="0.2">
      <c r="A6" s="65" t="str">
        <f t="shared" si="1"/>
        <v>Fri</v>
      </c>
      <c r="B6" s="62">
        <v>43987</v>
      </c>
      <c r="C6" s="71"/>
      <c r="D6" s="74"/>
      <c r="E6" s="3">
        <f t="shared" si="0"/>
        <v>4</v>
      </c>
      <c r="F6" s="3" t="s">
        <v>168</v>
      </c>
      <c r="G6" s="3" t="s">
        <v>170</v>
      </c>
      <c r="H6" s="3" t="s">
        <v>171</v>
      </c>
      <c r="I6" s="3" t="s">
        <v>164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77"/>
    </row>
    <row r="7" spans="1:25" x14ac:dyDescent="0.2">
      <c r="A7" s="65" t="str">
        <f t="shared" si="1"/>
        <v>Sat</v>
      </c>
      <c r="B7" s="62">
        <v>43988</v>
      </c>
      <c r="C7" s="71"/>
      <c r="D7" s="74"/>
      <c r="E7" s="3">
        <f t="shared" si="0"/>
        <v>6</v>
      </c>
      <c r="F7" s="3" t="s">
        <v>172</v>
      </c>
      <c r="G7" s="3" t="s">
        <v>173</v>
      </c>
      <c r="H7" s="3" t="s">
        <v>177</v>
      </c>
      <c r="I7" s="3" t="s">
        <v>179</v>
      </c>
      <c r="J7" s="3" t="s">
        <v>180</v>
      </c>
      <c r="K7" s="3" t="s">
        <v>181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77"/>
    </row>
    <row r="8" spans="1:25" x14ac:dyDescent="0.2">
      <c r="A8" s="65" t="str">
        <f t="shared" si="1"/>
        <v>Sun</v>
      </c>
      <c r="B8" s="62">
        <v>43989</v>
      </c>
      <c r="C8" s="71"/>
      <c r="D8" s="74"/>
      <c r="E8" s="3">
        <f t="shared" si="0"/>
        <v>7</v>
      </c>
      <c r="F8" s="3" t="s">
        <v>184</v>
      </c>
      <c r="G8" s="3" t="s">
        <v>186</v>
      </c>
      <c r="H8" s="3" t="s">
        <v>176</v>
      </c>
      <c r="I8" s="3" t="s">
        <v>178</v>
      </c>
      <c r="J8" s="3" t="s">
        <v>187</v>
      </c>
      <c r="K8" s="3" t="s">
        <v>183</v>
      </c>
      <c r="L8" s="3" t="s">
        <v>188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77"/>
    </row>
    <row r="9" spans="1:25" x14ac:dyDescent="0.2">
      <c r="A9" s="65" t="str">
        <f t="shared" si="1"/>
        <v>Mon</v>
      </c>
      <c r="B9" s="62">
        <v>43990</v>
      </c>
      <c r="C9" s="71"/>
      <c r="D9" s="74"/>
      <c r="E9" s="3">
        <f t="shared" si="0"/>
        <v>7</v>
      </c>
      <c r="F9" s="3" t="s">
        <v>174</v>
      </c>
      <c r="G9" s="3" t="s">
        <v>182</v>
      </c>
      <c r="H9" s="3" t="s">
        <v>189</v>
      </c>
      <c r="I9" s="3" t="s">
        <v>185</v>
      </c>
      <c r="J9" s="3" t="s">
        <v>190</v>
      </c>
      <c r="K9" s="3" t="s">
        <v>192</v>
      </c>
      <c r="L9" s="3" t="s">
        <v>198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77"/>
    </row>
    <row r="10" spans="1:25" x14ac:dyDescent="0.2">
      <c r="A10" s="65" t="str">
        <f t="shared" si="1"/>
        <v>Tue</v>
      </c>
      <c r="B10" s="62">
        <v>43991</v>
      </c>
      <c r="C10" s="71"/>
      <c r="D10" s="74"/>
      <c r="E10" s="3">
        <f t="shared" si="0"/>
        <v>4</v>
      </c>
      <c r="F10" s="3" t="s">
        <v>192</v>
      </c>
      <c r="G10" s="3" t="s">
        <v>194</v>
      </c>
      <c r="H10" s="3" t="s">
        <v>195</v>
      </c>
      <c r="I10" s="3" t="s">
        <v>200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77"/>
    </row>
    <row r="11" spans="1:25" x14ac:dyDescent="0.2">
      <c r="A11" s="65" t="str">
        <f t="shared" si="1"/>
        <v>Wed</v>
      </c>
      <c r="B11" s="62">
        <v>43992</v>
      </c>
      <c r="C11" s="71"/>
      <c r="D11" s="74"/>
      <c r="E11" s="3">
        <f t="shared" si="0"/>
        <v>1</v>
      </c>
      <c r="F11" s="3" t="s">
        <v>201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7"/>
    </row>
    <row r="12" spans="1:25" x14ac:dyDescent="0.2">
      <c r="A12" s="65" t="str">
        <f t="shared" si="1"/>
        <v>Thu</v>
      </c>
      <c r="B12" s="62">
        <v>43993</v>
      </c>
      <c r="C12" s="71"/>
      <c r="D12" s="74"/>
      <c r="E12" s="3">
        <f t="shared" si="0"/>
        <v>4</v>
      </c>
      <c r="F12" s="3" t="s">
        <v>168</v>
      </c>
      <c r="G12" s="3" t="s">
        <v>197</v>
      </c>
      <c r="H12" s="3" t="s">
        <v>205</v>
      </c>
      <c r="I12" s="3" t="s">
        <v>206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77"/>
    </row>
    <row r="13" spans="1:25" x14ac:dyDescent="0.2">
      <c r="A13" s="65" t="str">
        <f t="shared" si="1"/>
        <v>Fri</v>
      </c>
      <c r="B13" s="62">
        <v>43994</v>
      </c>
      <c r="C13" s="71"/>
      <c r="D13" s="74"/>
      <c r="E13" s="3">
        <f t="shared" si="0"/>
        <v>6</v>
      </c>
      <c r="F13" s="3" t="s">
        <v>196</v>
      </c>
      <c r="G13" s="3" t="s">
        <v>193</v>
      </c>
      <c r="H13" s="3" t="s">
        <v>175</v>
      </c>
      <c r="I13" s="3" t="s">
        <v>168</v>
      </c>
      <c r="J13" s="3" t="s">
        <v>206</v>
      </c>
      <c r="K13" s="3" t="s">
        <v>215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77"/>
    </row>
    <row r="14" spans="1:25" x14ac:dyDescent="0.2">
      <c r="A14" s="65" t="str">
        <f t="shared" si="1"/>
        <v>Sat</v>
      </c>
      <c r="B14" s="62">
        <v>43995</v>
      </c>
      <c r="C14" s="71"/>
      <c r="D14" s="74"/>
      <c r="E14" s="3">
        <f t="shared" si="0"/>
        <v>7</v>
      </c>
      <c r="F14" s="3" t="s">
        <v>203</v>
      </c>
      <c r="G14" s="3" t="s">
        <v>204</v>
      </c>
      <c r="H14" s="3" t="s">
        <v>171</v>
      </c>
      <c r="I14" s="3" t="s">
        <v>212</v>
      </c>
      <c r="J14" s="3" t="s">
        <v>213</v>
      </c>
      <c r="K14" s="3" t="s">
        <v>214</v>
      </c>
      <c r="L14" s="3" t="s">
        <v>216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77"/>
    </row>
    <row r="15" spans="1:25" x14ac:dyDescent="0.2">
      <c r="A15" s="65" t="str">
        <f t="shared" si="1"/>
        <v>Sun</v>
      </c>
      <c r="B15" s="62">
        <v>43996</v>
      </c>
      <c r="C15" s="71"/>
      <c r="D15" s="74"/>
      <c r="E15" s="3">
        <f t="shared" si="0"/>
        <v>7</v>
      </c>
      <c r="F15" s="3" t="s">
        <v>178</v>
      </c>
      <c r="G15" s="3" t="s">
        <v>204</v>
      </c>
      <c r="H15" s="3" t="s">
        <v>217</v>
      </c>
      <c r="I15" s="3" t="s">
        <v>218</v>
      </c>
      <c r="J15" s="3" t="s">
        <v>220</v>
      </c>
      <c r="K15" s="3" t="s">
        <v>221</v>
      </c>
      <c r="L15" s="3" t="s">
        <v>219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77"/>
    </row>
    <row r="16" spans="1:25" x14ac:dyDescent="0.2">
      <c r="A16" s="65" t="str">
        <f t="shared" si="1"/>
        <v>Mon</v>
      </c>
      <c r="B16" s="62">
        <v>43997</v>
      </c>
      <c r="C16" s="71"/>
      <c r="D16" s="74"/>
      <c r="E16" s="3">
        <f t="shared" si="0"/>
        <v>5</v>
      </c>
      <c r="F16" s="3" t="s">
        <v>202</v>
      </c>
      <c r="G16" s="3" t="s">
        <v>222</v>
      </c>
      <c r="H16" s="3" t="s">
        <v>223</v>
      </c>
      <c r="I16" s="3" t="s">
        <v>224</v>
      </c>
      <c r="J16" s="3" t="s">
        <v>206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77"/>
    </row>
    <row r="17" spans="1:25" x14ac:dyDescent="0.2">
      <c r="A17" s="65" t="str">
        <f t="shared" si="1"/>
        <v>Tue</v>
      </c>
      <c r="B17" s="62">
        <v>43998</v>
      </c>
      <c r="C17" s="71"/>
      <c r="D17" s="74"/>
      <c r="E17" s="3">
        <f t="shared" si="0"/>
        <v>3</v>
      </c>
      <c r="F17" s="3" t="s">
        <v>225</v>
      </c>
      <c r="G17" s="3" t="s">
        <v>226</v>
      </c>
      <c r="H17" s="3" t="s">
        <v>168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77"/>
    </row>
    <row r="18" spans="1:25" x14ac:dyDescent="0.2">
      <c r="A18" s="65" t="str">
        <f t="shared" si="1"/>
        <v>Wed</v>
      </c>
      <c r="B18" s="62">
        <v>43999</v>
      </c>
      <c r="C18" s="71"/>
      <c r="D18" s="74">
        <v>80</v>
      </c>
      <c r="E18" s="3">
        <f t="shared" si="0"/>
        <v>11</v>
      </c>
      <c r="F18" s="3" t="s">
        <v>228</v>
      </c>
      <c r="G18" s="3" t="s">
        <v>229</v>
      </c>
      <c r="H18" s="3" t="s">
        <v>168</v>
      </c>
      <c r="I18" s="3" t="s">
        <v>230</v>
      </c>
      <c r="J18" s="3" t="s">
        <v>231</v>
      </c>
      <c r="K18" s="3" t="s">
        <v>234</v>
      </c>
      <c r="L18" s="3" t="s">
        <v>235</v>
      </c>
      <c r="M18" s="3" t="s">
        <v>236</v>
      </c>
      <c r="N18" s="3" t="s">
        <v>237</v>
      </c>
      <c r="O18" s="3" t="s">
        <v>238</v>
      </c>
      <c r="P18" s="3" t="s">
        <v>164</v>
      </c>
      <c r="Q18" s="3"/>
      <c r="R18" s="3"/>
      <c r="S18" s="3"/>
      <c r="T18" s="3"/>
      <c r="U18" s="3"/>
      <c r="V18" s="3"/>
      <c r="W18" s="3"/>
      <c r="X18" s="3"/>
      <c r="Y18" s="77"/>
    </row>
    <row r="19" spans="1:25" x14ac:dyDescent="0.2">
      <c r="A19" s="65" t="str">
        <f t="shared" si="1"/>
        <v>Thu</v>
      </c>
      <c r="B19" s="62">
        <v>44000</v>
      </c>
      <c r="C19" s="71">
        <v>0.3125</v>
      </c>
      <c r="D19" s="74">
        <v>79.3</v>
      </c>
      <c r="E19" s="3">
        <f t="shared" si="0"/>
        <v>6</v>
      </c>
      <c r="F19" s="3" t="s">
        <v>233</v>
      </c>
      <c r="G19" s="3" t="s">
        <v>227</v>
      </c>
      <c r="H19" s="3" t="s">
        <v>234</v>
      </c>
      <c r="I19" s="3" t="s">
        <v>204</v>
      </c>
      <c r="J19" s="3" t="s">
        <v>231</v>
      </c>
      <c r="K19" s="3" t="s">
        <v>241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77"/>
    </row>
    <row r="20" spans="1:25" x14ac:dyDescent="0.2">
      <c r="A20" s="65" t="str">
        <f t="shared" si="1"/>
        <v>Fri</v>
      </c>
      <c r="B20" s="62">
        <v>44001</v>
      </c>
      <c r="C20" s="71">
        <v>0.29166666666666669</v>
      </c>
      <c r="D20" s="74">
        <v>79.3</v>
      </c>
      <c r="E20" s="3">
        <f t="shared" si="0"/>
        <v>7</v>
      </c>
      <c r="F20" s="3" t="s">
        <v>234</v>
      </c>
      <c r="G20" s="3" t="s">
        <v>239</v>
      </c>
      <c r="H20" s="3" t="s">
        <v>168</v>
      </c>
      <c r="I20" s="3" t="s">
        <v>240</v>
      </c>
      <c r="J20" s="3" t="s">
        <v>204</v>
      </c>
      <c r="K20" s="3" t="s">
        <v>242</v>
      </c>
      <c r="L20" s="3" t="s">
        <v>243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77"/>
    </row>
    <row r="21" spans="1:25" x14ac:dyDescent="0.2">
      <c r="A21" s="65" t="str">
        <f t="shared" si="1"/>
        <v>Sat</v>
      </c>
      <c r="B21" s="62">
        <v>44002</v>
      </c>
      <c r="C21" s="71">
        <v>0.3125</v>
      </c>
      <c r="D21" s="74"/>
      <c r="E21" s="3">
        <f t="shared" si="0"/>
        <v>8</v>
      </c>
      <c r="F21" s="3" t="s">
        <v>239</v>
      </c>
      <c r="G21" s="3" t="s">
        <v>244</v>
      </c>
      <c r="H21" s="3" t="s">
        <v>245</v>
      </c>
      <c r="I21" s="3" t="s">
        <v>204</v>
      </c>
      <c r="J21" s="3" t="s">
        <v>246</v>
      </c>
      <c r="K21" s="3" t="s">
        <v>247</v>
      </c>
      <c r="L21" s="3" t="s">
        <v>249</v>
      </c>
      <c r="M21" s="3" t="s">
        <v>250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77"/>
    </row>
    <row r="22" spans="1:25" x14ac:dyDescent="0.2">
      <c r="A22" s="65" t="str">
        <f t="shared" si="1"/>
        <v>Sun</v>
      </c>
      <c r="B22" s="62">
        <v>44003</v>
      </c>
      <c r="C22" s="71">
        <v>0.26041666666666669</v>
      </c>
      <c r="D22" s="74"/>
      <c r="E22" s="3">
        <f t="shared" si="0"/>
        <v>10</v>
      </c>
      <c r="F22" s="3" t="s">
        <v>233</v>
      </c>
      <c r="G22" s="3" t="s">
        <v>248</v>
      </c>
      <c r="H22" s="3" t="s">
        <v>251</v>
      </c>
      <c r="I22" s="3" t="s">
        <v>252</v>
      </c>
      <c r="J22" s="3" t="s">
        <v>253</v>
      </c>
      <c r="K22" s="3" t="s">
        <v>230</v>
      </c>
      <c r="L22" s="3" t="s">
        <v>250</v>
      </c>
      <c r="M22" s="3" t="s">
        <v>258</v>
      </c>
      <c r="N22" s="3" t="s">
        <v>204</v>
      </c>
      <c r="O22" s="3" t="s">
        <v>263</v>
      </c>
      <c r="P22" s="3"/>
      <c r="Q22" s="3"/>
      <c r="R22" s="3"/>
      <c r="S22" s="3"/>
      <c r="T22" s="3"/>
      <c r="U22" s="3"/>
      <c r="V22" s="3"/>
      <c r="W22" s="3"/>
      <c r="X22" s="3"/>
      <c r="Y22" s="77"/>
    </row>
    <row r="23" spans="1:25" x14ac:dyDescent="0.2">
      <c r="A23" s="65" t="str">
        <f t="shared" si="1"/>
        <v>Mon</v>
      </c>
      <c r="B23" s="62">
        <v>44004</v>
      </c>
      <c r="C23" s="71">
        <v>0.2638888888888889</v>
      </c>
      <c r="D23" s="74">
        <v>80</v>
      </c>
      <c r="E23" s="3">
        <f t="shared" si="0"/>
        <v>14</v>
      </c>
      <c r="F23" s="3" t="s">
        <v>233</v>
      </c>
      <c r="G23" s="3" t="s">
        <v>255</v>
      </c>
      <c r="H23" s="3" t="s">
        <v>256</v>
      </c>
      <c r="I23" s="3" t="s">
        <v>253</v>
      </c>
      <c r="J23" s="3" t="s">
        <v>254</v>
      </c>
      <c r="K23" s="3" t="s">
        <v>257</v>
      </c>
      <c r="L23" s="3" t="s">
        <v>231</v>
      </c>
      <c r="M23" s="3" t="s">
        <v>259</v>
      </c>
      <c r="N23" s="3" t="s">
        <v>236</v>
      </c>
      <c r="O23" s="3" t="s">
        <v>260</v>
      </c>
      <c r="P23" s="3" t="s">
        <v>261</v>
      </c>
      <c r="Q23" s="3" t="s">
        <v>262</v>
      </c>
      <c r="R23" s="3" t="s">
        <v>227</v>
      </c>
      <c r="S23" s="3" t="s">
        <v>234</v>
      </c>
      <c r="T23" s="3"/>
      <c r="U23" s="3"/>
      <c r="V23" s="3"/>
      <c r="W23" s="3"/>
      <c r="X23" s="3"/>
      <c r="Y23" s="77"/>
    </row>
    <row r="24" spans="1:25" x14ac:dyDescent="0.2">
      <c r="A24" s="65" t="str">
        <f t="shared" si="1"/>
        <v>Tue</v>
      </c>
      <c r="B24" s="62">
        <v>44005</v>
      </c>
      <c r="C24" s="71">
        <v>0.31944444444444448</v>
      </c>
      <c r="D24" s="74">
        <v>79.5</v>
      </c>
      <c r="E24" s="3">
        <f t="shared" si="0"/>
        <v>10</v>
      </c>
      <c r="F24" s="3" t="s">
        <v>233</v>
      </c>
      <c r="G24" s="3" t="s">
        <v>168</v>
      </c>
      <c r="H24" s="3" t="s">
        <v>264</v>
      </c>
      <c r="I24" s="3" t="s">
        <v>265</v>
      </c>
      <c r="J24" s="3" t="s">
        <v>266</v>
      </c>
      <c r="K24" s="3" t="s">
        <v>267</v>
      </c>
      <c r="L24" s="3" t="s">
        <v>268</v>
      </c>
      <c r="M24" s="3" t="s">
        <v>262</v>
      </c>
      <c r="N24" s="3" t="s">
        <v>272</v>
      </c>
      <c r="O24" s="3" t="s">
        <v>234</v>
      </c>
      <c r="P24" s="3"/>
      <c r="Q24" s="3"/>
      <c r="R24" s="3"/>
      <c r="S24" s="3"/>
      <c r="T24" s="3"/>
      <c r="U24" s="3"/>
      <c r="V24" s="3"/>
      <c r="W24" s="3"/>
      <c r="X24" s="3"/>
      <c r="Y24" s="77"/>
    </row>
    <row r="25" spans="1:25" x14ac:dyDescent="0.2">
      <c r="A25" s="65" t="str">
        <f t="shared" si="1"/>
        <v>Wed</v>
      </c>
      <c r="B25" s="62">
        <v>44006</v>
      </c>
      <c r="C25" s="71">
        <v>0.31944444444444448</v>
      </c>
      <c r="D25" s="74">
        <v>79.599999999999994</v>
      </c>
      <c r="E25" s="3">
        <f t="shared" si="0"/>
        <v>12</v>
      </c>
      <c r="F25" s="3" t="s">
        <v>233</v>
      </c>
      <c r="G25" s="3" t="s">
        <v>168</v>
      </c>
      <c r="H25" s="3" t="s">
        <v>269</v>
      </c>
      <c r="I25" s="3" t="s">
        <v>268</v>
      </c>
      <c r="J25" s="3" t="s">
        <v>270</v>
      </c>
      <c r="K25" s="3" t="s">
        <v>236</v>
      </c>
      <c r="L25" s="3" t="s">
        <v>271</v>
      </c>
      <c r="M25" s="3" t="s">
        <v>230</v>
      </c>
      <c r="N25" s="3" t="s">
        <v>273</v>
      </c>
      <c r="O25" s="3" t="s">
        <v>274</v>
      </c>
      <c r="P25" s="3" t="s">
        <v>281</v>
      </c>
      <c r="Q25" s="3" t="s">
        <v>234</v>
      </c>
      <c r="R25" s="3"/>
      <c r="S25" s="3"/>
      <c r="T25" s="3"/>
      <c r="U25" s="3"/>
      <c r="V25" s="3"/>
      <c r="W25" s="3"/>
      <c r="X25" s="3"/>
      <c r="Y25" s="77"/>
    </row>
    <row r="26" spans="1:25" x14ac:dyDescent="0.2">
      <c r="A26" s="65" t="str">
        <f t="shared" si="1"/>
        <v>Thu</v>
      </c>
      <c r="B26" s="62">
        <v>44007</v>
      </c>
      <c r="C26" s="71">
        <v>0.27083333333333331</v>
      </c>
      <c r="D26" s="74">
        <v>79.3</v>
      </c>
      <c r="E26" s="3">
        <f t="shared" si="0"/>
        <v>17</v>
      </c>
      <c r="F26" s="3" t="s">
        <v>233</v>
      </c>
      <c r="G26" s="3" t="s">
        <v>284</v>
      </c>
      <c r="H26" s="3" t="s">
        <v>230</v>
      </c>
      <c r="I26" s="3" t="s">
        <v>268</v>
      </c>
      <c r="J26" s="3" t="s">
        <v>275</v>
      </c>
      <c r="K26" s="3" t="s">
        <v>273</v>
      </c>
      <c r="L26" s="3" t="s">
        <v>276</v>
      </c>
      <c r="M26" s="3" t="s">
        <v>231</v>
      </c>
      <c r="N26" s="3" t="s">
        <v>277</v>
      </c>
      <c r="O26" s="3" t="s">
        <v>278</v>
      </c>
      <c r="P26" s="3" t="s">
        <v>279</v>
      </c>
      <c r="Q26" s="3" t="s">
        <v>280</v>
      </c>
      <c r="R26" s="3" t="s">
        <v>282</v>
      </c>
      <c r="S26" s="3" t="s">
        <v>283</v>
      </c>
      <c r="T26" s="3" t="s">
        <v>234</v>
      </c>
      <c r="U26" s="3" t="s">
        <v>285</v>
      </c>
      <c r="V26" s="3" t="s">
        <v>304</v>
      </c>
      <c r="W26" s="3"/>
      <c r="X26" s="3"/>
      <c r="Y26" s="77"/>
    </row>
    <row r="27" spans="1:25" x14ac:dyDescent="0.2">
      <c r="A27" s="65" t="str">
        <f t="shared" si="1"/>
        <v>Fri</v>
      </c>
      <c r="B27" s="62">
        <v>44008</v>
      </c>
      <c r="C27" s="71">
        <v>0.26458333333333334</v>
      </c>
      <c r="D27" s="74">
        <v>79</v>
      </c>
      <c r="E27" s="3">
        <f t="shared" si="0"/>
        <v>11</v>
      </c>
      <c r="F27" s="3" t="s">
        <v>233</v>
      </c>
      <c r="G27" s="3" t="s">
        <v>288</v>
      </c>
      <c r="H27" s="3" t="s">
        <v>230</v>
      </c>
      <c r="I27" s="3" t="s">
        <v>168</v>
      </c>
      <c r="J27" s="3" t="s">
        <v>273</v>
      </c>
      <c r="K27" s="3" t="s">
        <v>286</v>
      </c>
      <c r="L27" s="3" t="s">
        <v>277</v>
      </c>
      <c r="M27" s="3" t="s">
        <v>234</v>
      </c>
      <c r="N27" s="3" t="s">
        <v>287</v>
      </c>
      <c r="O27" s="3" t="s">
        <v>289</v>
      </c>
      <c r="P27" s="3" t="s">
        <v>305</v>
      </c>
      <c r="Q27" s="3"/>
      <c r="R27" s="3"/>
      <c r="S27" s="3"/>
      <c r="T27" s="3"/>
      <c r="U27" s="3"/>
      <c r="V27" s="3"/>
      <c r="W27" s="3"/>
      <c r="X27" s="3"/>
      <c r="Y27" s="77"/>
    </row>
    <row r="28" spans="1:25" x14ac:dyDescent="0.2">
      <c r="A28" s="65" t="str">
        <f t="shared" si="1"/>
        <v>Sat</v>
      </c>
      <c r="B28" s="62">
        <v>44009</v>
      </c>
      <c r="C28" s="71">
        <v>0.27083333333333331</v>
      </c>
      <c r="D28" s="74"/>
      <c r="E28" s="3">
        <f t="shared" si="0"/>
        <v>10</v>
      </c>
      <c r="F28" s="3" t="s">
        <v>233</v>
      </c>
      <c r="G28" s="3" t="s">
        <v>288</v>
      </c>
      <c r="H28" s="3" t="s">
        <v>277</v>
      </c>
      <c r="I28" s="3" t="s">
        <v>290</v>
      </c>
      <c r="J28" s="3" t="s">
        <v>273</v>
      </c>
      <c r="K28" s="3" t="s">
        <v>301</v>
      </c>
      <c r="L28" s="3" t="s">
        <v>230</v>
      </c>
      <c r="M28" s="3" t="s">
        <v>302</v>
      </c>
      <c r="N28" s="3" t="s">
        <v>171</v>
      </c>
      <c r="O28" s="3" t="s">
        <v>303</v>
      </c>
      <c r="P28" s="3"/>
      <c r="Q28" s="3"/>
      <c r="R28" s="3"/>
      <c r="S28" s="3"/>
      <c r="T28" s="3"/>
      <c r="U28" s="3"/>
      <c r="V28" s="3"/>
      <c r="W28" s="3"/>
      <c r="X28" s="3"/>
      <c r="Y28" s="77"/>
    </row>
    <row r="29" spans="1:25" x14ac:dyDescent="0.2">
      <c r="A29" s="65" t="str">
        <f t="shared" si="1"/>
        <v>Sun</v>
      </c>
      <c r="B29" s="62">
        <v>44010</v>
      </c>
      <c r="C29" s="71">
        <v>0.26041666666666669</v>
      </c>
      <c r="D29" s="74"/>
      <c r="E29" s="3">
        <f t="shared" si="0"/>
        <v>8</v>
      </c>
      <c r="F29" s="3" t="s">
        <v>233</v>
      </c>
      <c r="G29" s="3" t="s">
        <v>288</v>
      </c>
      <c r="H29" s="3" t="s">
        <v>277</v>
      </c>
      <c r="I29" s="3" t="s">
        <v>273</v>
      </c>
      <c r="J29" s="3" t="s">
        <v>301</v>
      </c>
      <c r="K29" s="3" t="s">
        <v>231</v>
      </c>
      <c r="L29" s="3" t="s">
        <v>230</v>
      </c>
      <c r="M29" s="3" t="s">
        <v>392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77"/>
    </row>
    <row r="30" spans="1:25" x14ac:dyDescent="0.2">
      <c r="A30" s="65" t="str">
        <f t="shared" si="1"/>
        <v>Mon</v>
      </c>
      <c r="B30" s="62">
        <v>44011</v>
      </c>
      <c r="C30" s="71">
        <v>0.26597222222222222</v>
      </c>
      <c r="D30" s="74">
        <v>80.099999999999994</v>
      </c>
      <c r="E30" s="3">
        <f t="shared" si="0"/>
        <v>14</v>
      </c>
      <c r="F30" s="3" t="s">
        <v>233</v>
      </c>
      <c r="G30" s="3" t="s">
        <v>229</v>
      </c>
      <c r="H30" s="3" t="s">
        <v>277</v>
      </c>
      <c r="I30" s="3" t="s">
        <v>273</v>
      </c>
      <c r="J30" s="3" t="s">
        <v>234</v>
      </c>
      <c r="K30" s="3" t="s">
        <v>393</v>
      </c>
      <c r="L30" s="3" t="s">
        <v>394</v>
      </c>
      <c r="M30" s="3" t="s">
        <v>395</v>
      </c>
      <c r="N30" s="3" t="s">
        <v>302</v>
      </c>
      <c r="O30" s="3" t="s">
        <v>413</v>
      </c>
      <c r="P30" s="3" t="s">
        <v>414</v>
      </c>
      <c r="Q30" s="3" t="s">
        <v>415</v>
      </c>
      <c r="R30" s="3" t="s">
        <v>417</v>
      </c>
      <c r="S30" s="3" t="s">
        <v>168</v>
      </c>
      <c r="T30" s="3"/>
      <c r="U30" s="3"/>
      <c r="V30" s="3"/>
      <c r="W30" s="3"/>
      <c r="X30" s="3"/>
      <c r="Y30" s="77"/>
    </row>
    <row r="31" spans="1:25" x14ac:dyDescent="0.2">
      <c r="A31" s="65" t="str">
        <f t="shared" si="1"/>
        <v>Tue</v>
      </c>
      <c r="B31" s="62">
        <v>44012</v>
      </c>
      <c r="C31" s="71">
        <v>0.27083333333333331</v>
      </c>
      <c r="D31" s="74">
        <v>79.7</v>
      </c>
      <c r="E31" s="3">
        <f t="shared" si="0"/>
        <v>14</v>
      </c>
      <c r="F31" s="3" t="s">
        <v>233</v>
      </c>
      <c r="G31" s="3" t="s">
        <v>229</v>
      </c>
      <c r="H31" s="3" t="s">
        <v>273</v>
      </c>
      <c r="I31" s="3" t="s">
        <v>277</v>
      </c>
      <c r="J31" s="3" t="s">
        <v>416</v>
      </c>
      <c r="K31" s="3" t="s">
        <v>418</v>
      </c>
      <c r="L31" s="3" t="s">
        <v>419</v>
      </c>
      <c r="M31" s="3" t="s">
        <v>420</v>
      </c>
      <c r="N31" s="3" t="s">
        <v>421</v>
      </c>
      <c r="O31" s="3" t="s">
        <v>230</v>
      </c>
      <c r="P31" s="3" t="s">
        <v>168</v>
      </c>
      <c r="Q31" s="3" t="s">
        <v>234</v>
      </c>
      <c r="R31" s="3" t="s">
        <v>259</v>
      </c>
      <c r="S31" s="3" t="s">
        <v>422</v>
      </c>
      <c r="T31" s="3"/>
      <c r="U31" s="3"/>
      <c r="V31" s="3"/>
      <c r="W31" s="3"/>
      <c r="X31" s="3"/>
      <c r="Y31" s="3"/>
    </row>
    <row r="32" spans="1:25" x14ac:dyDescent="0.2">
      <c r="A32" s="65" t="str">
        <f t="shared" ref="A32:A62" si="2">TEXT(B32,"ddd")</f>
        <v>Wed</v>
      </c>
      <c r="B32" s="62">
        <v>44013</v>
      </c>
      <c r="C32" s="71">
        <v>0.26041666666666669</v>
      </c>
      <c r="D32" s="74">
        <v>79.400000000000006</v>
      </c>
      <c r="E32" s="3">
        <f t="shared" si="0"/>
        <v>9</v>
      </c>
      <c r="F32" s="3" t="s">
        <v>233</v>
      </c>
      <c r="G32" s="3" t="s">
        <v>423</v>
      </c>
      <c r="H32" s="3" t="s">
        <v>273</v>
      </c>
      <c r="I32" s="3" t="s">
        <v>277</v>
      </c>
      <c r="J32" s="3" t="s">
        <v>234</v>
      </c>
      <c r="K32" s="3" t="s">
        <v>230</v>
      </c>
      <c r="L32" s="3" t="s">
        <v>276</v>
      </c>
      <c r="M32" s="3" t="s">
        <v>420</v>
      </c>
      <c r="N32" s="3" t="s">
        <v>168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">
      <c r="A33" s="65" t="str">
        <f t="shared" si="2"/>
        <v>Thu</v>
      </c>
      <c r="B33" s="62">
        <v>44014</v>
      </c>
      <c r="C33" s="71">
        <v>0.27777777777777779</v>
      </c>
      <c r="D33" s="74">
        <v>80.3</v>
      </c>
      <c r="E33" s="3">
        <f t="shared" si="0"/>
        <v>7</v>
      </c>
      <c r="F33" s="3" t="s">
        <v>233</v>
      </c>
      <c r="G33" s="3" t="s">
        <v>424</v>
      </c>
      <c r="H33" s="3" t="s">
        <v>273</v>
      </c>
      <c r="I33" s="3" t="s">
        <v>234</v>
      </c>
      <c r="J33" s="3" t="s">
        <v>425</v>
      </c>
      <c r="K33" s="3" t="s">
        <v>426</v>
      </c>
      <c r="L33" s="3" t="s">
        <v>427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A34" s="65" t="str">
        <f t="shared" si="2"/>
        <v>Fri</v>
      </c>
      <c r="B34" s="62">
        <v>44015</v>
      </c>
      <c r="C34" s="71">
        <v>0.26041666666666669</v>
      </c>
      <c r="D34" s="74">
        <v>79.400000000000006</v>
      </c>
      <c r="E34" s="3">
        <f t="shared" si="0"/>
        <v>11</v>
      </c>
      <c r="F34" s="3" t="s">
        <v>233</v>
      </c>
      <c r="G34" s="3" t="s">
        <v>430</v>
      </c>
      <c r="H34" s="3" t="s">
        <v>273</v>
      </c>
      <c r="I34" s="3" t="s">
        <v>277</v>
      </c>
      <c r="J34" s="3" t="s">
        <v>230</v>
      </c>
      <c r="K34" s="3" t="s">
        <v>276</v>
      </c>
      <c r="L34" s="3" t="s">
        <v>428</v>
      </c>
      <c r="M34" s="3" t="s">
        <v>429</v>
      </c>
      <c r="N34" s="3" t="s">
        <v>431</v>
      </c>
      <c r="O34" s="3" t="s">
        <v>432</v>
      </c>
      <c r="P34" s="3" t="s">
        <v>234</v>
      </c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">
      <c r="A35" s="65" t="str">
        <f t="shared" si="2"/>
        <v>Sat</v>
      </c>
      <c r="B35" s="62">
        <v>44016</v>
      </c>
      <c r="C35" s="71">
        <v>0.26874999999999999</v>
      </c>
      <c r="D35" s="74"/>
      <c r="E35" s="3">
        <f t="shared" si="0"/>
        <v>10</v>
      </c>
      <c r="F35" s="3" t="s">
        <v>233</v>
      </c>
      <c r="G35" s="3" t="s">
        <v>229</v>
      </c>
      <c r="H35" s="3" t="s">
        <v>273</v>
      </c>
      <c r="I35" s="3" t="s">
        <v>277</v>
      </c>
      <c r="J35" s="3" t="s">
        <v>433</v>
      </c>
      <c r="K35" s="3" t="s">
        <v>204</v>
      </c>
      <c r="L35" s="3" t="s">
        <v>230</v>
      </c>
      <c r="M35" s="3" t="s">
        <v>434</v>
      </c>
      <c r="N35" s="3" t="s">
        <v>171</v>
      </c>
      <c r="O35" s="3" t="s">
        <v>178</v>
      </c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">
      <c r="A36" s="65" t="str">
        <f t="shared" si="2"/>
        <v>Sun</v>
      </c>
      <c r="B36" s="62">
        <v>44017</v>
      </c>
      <c r="C36" s="71">
        <v>0.25833333333333336</v>
      </c>
      <c r="D36" s="74">
        <v>80.2</v>
      </c>
      <c r="E36" s="3">
        <f t="shared" si="0"/>
        <v>8</v>
      </c>
      <c r="F36" s="3" t="s">
        <v>233</v>
      </c>
      <c r="G36" s="3" t="s">
        <v>229</v>
      </c>
      <c r="H36" s="3" t="s">
        <v>273</v>
      </c>
      <c r="I36" s="3" t="s">
        <v>277</v>
      </c>
      <c r="J36" s="3" t="s">
        <v>435</v>
      </c>
      <c r="K36" s="3" t="s">
        <v>436</v>
      </c>
      <c r="L36" s="3" t="s">
        <v>276</v>
      </c>
      <c r="M36" s="3" t="s">
        <v>178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">
      <c r="A37" s="65" t="str">
        <f t="shared" si="2"/>
        <v>Mon</v>
      </c>
      <c r="B37" s="62">
        <v>44018</v>
      </c>
      <c r="C37" s="71">
        <v>0.27083333333333331</v>
      </c>
      <c r="D37" s="74"/>
      <c r="E37" s="3">
        <f t="shared" si="0"/>
        <v>9</v>
      </c>
      <c r="F37" s="3" t="s">
        <v>233</v>
      </c>
      <c r="G37" s="3" t="s">
        <v>437</v>
      </c>
      <c r="H37" s="3" t="s">
        <v>273</v>
      </c>
      <c r="I37" s="3" t="s">
        <v>277</v>
      </c>
      <c r="J37" s="3" t="s">
        <v>438</v>
      </c>
      <c r="K37" s="3" t="s">
        <v>434</v>
      </c>
      <c r="L37" s="3" t="s">
        <v>439</v>
      </c>
      <c r="M37" s="3" t="s">
        <v>230</v>
      </c>
      <c r="N37" s="3" t="s">
        <v>243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">
      <c r="A38" s="65" t="str">
        <f t="shared" si="2"/>
        <v>Tue</v>
      </c>
      <c r="B38" s="62">
        <v>44019</v>
      </c>
      <c r="C38" s="71">
        <v>0.27083333333333331</v>
      </c>
      <c r="D38" s="74"/>
      <c r="E38" s="3">
        <f t="shared" si="0"/>
        <v>9</v>
      </c>
      <c r="F38" s="3" t="s">
        <v>233</v>
      </c>
      <c r="G38" s="3" t="s">
        <v>442</v>
      </c>
      <c r="H38" s="3" t="s">
        <v>273</v>
      </c>
      <c r="I38" s="3" t="s">
        <v>277</v>
      </c>
      <c r="J38" s="3" t="s">
        <v>439</v>
      </c>
      <c r="K38" s="3" t="s">
        <v>230</v>
      </c>
      <c r="L38" s="3" t="s">
        <v>440</v>
      </c>
      <c r="M38" s="3" t="s">
        <v>441</v>
      </c>
      <c r="N38" s="3" t="s">
        <v>443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">
      <c r="A39" s="65" t="str">
        <f t="shared" si="2"/>
        <v>Wed</v>
      </c>
      <c r="B39" s="62">
        <v>44020</v>
      </c>
      <c r="C39" s="71">
        <v>0.27083333333333331</v>
      </c>
      <c r="D39" s="74">
        <v>80.599999999999994</v>
      </c>
      <c r="E39" s="3">
        <f t="shared" si="0"/>
        <v>10</v>
      </c>
      <c r="F39" s="3" t="s">
        <v>233</v>
      </c>
      <c r="G39" s="3" t="s">
        <v>229</v>
      </c>
      <c r="H39" s="3" t="s">
        <v>273</v>
      </c>
      <c r="I39" s="3" t="s">
        <v>277</v>
      </c>
      <c r="J39" s="3" t="s">
        <v>234</v>
      </c>
      <c r="K39" s="3" t="s">
        <v>445</v>
      </c>
      <c r="L39" s="3" t="s">
        <v>446</v>
      </c>
      <c r="M39" s="3" t="s">
        <v>447</v>
      </c>
      <c r="N39" s="3" t="s">
        <v>448</v>
      </c>
      <c r="O39" s="3" t="s">
        <v>478</v>
      </c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">
      <c r="A40" s="65" t="str">
        <f t="shared" si="2"/>
        <v>Thu</v>
      </c>
      <c r="B40" s="62">
        <v>44021</v>
      </c>
      <c r="C40" s="71">
        <v>0.27083333333333331</v>
      </c>
      <c r="D40" s="74">
        <v>79.2</v>
      </c>
      <c r="E40" s="3">
        <f t="shared" si="0"/>
        <v>10</v>
      </c>
      <c r="F40" s="3" t="s">
        <v>233</v>
      </c>
      <c r="G40" s="3" t="s">
        <v>288</v>
      </c>
      <c r="H40" s="3" t="s">
        <v>273</v>
      </c>
      <c r="I40" s="3" t="s">
        <v>277</v>
      </c>
      <c r="J40" s="3" t="s">
        <v>234</v>
      </c>
      <c r="K40" s="3" t="s">
        <v>478</v>
      </c>
      <c r="L40" s="3" t="s">
        <v>230</v>
      </c>
      <c r="M40" s="3" t="s">
        <v>168</v>
      </c>
      <c r="N40" s="3" t="s">
        <v>271</v>
      </c>
      <c r="O40" s="3" t="s">
        <v>164</v>
      </c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">
      <c r="A41" s="65" t="str">
        <f t="shared" si="2"/>
        <v>Fri</v>
      </c>
      <c r="B41" s="62">
        <v>44022</v>
      </c>
      <c r="C41" s="71">
        <v>0.27083333333333331</v>
      </c>
      <c r="D41" s="74">
        <v>79.400000000000006</v>
      </c>
      <c r="E41" s="3">
        <f t="shared" si="0"/>
        <v>9</v>
      </c>
      <c r="F41" s="3" t="s">
        <v>233</v>
      </c>
      <c r="G41" s="3" t="s">
        <v>288</v>
      </c>
      <c r="H41" s="3" t="s">
        <v>273</v>
      </c>
      <c r="I41" s="3" t="s">
        <v>277</v>
      </c>
      <c r="J41" s="3" t="s">
        <v>234</v>
      </c>
      <c r="K41" s="3" t="s">
        <v>230</v>
      </c>
      <c r="L41" s="3" t="s">
        <v>168</v>
      </c>
      <c r="M41" s="3" t="s">
        <v>271</v>
      </c>
      <c r="N41" s="3" t="s">
        <v>479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">
      <c r="A42" s="65" t="str">
        <f t="shared" si="2"/>
        <v>Sat</v>
      </c>
      <c r="B42" s="62">
        <v>44023</v>
      </c>
      <c r="C42" s="71">
        <v>0.27083333333333331</v>
      </c>
      <c r="D42" s="74">
        <v>80.8</v>
      </c>
      <c r="E42" s="3">
        <f t="shared" si="0"/>
        <v>8</v>
      </c>
      <c r="F42" s="3" t="s">
        <v>233</v>
      </c>
      <c r="G42" s="3" t="s">
        <v>229</v>
      </c>
      <c r="H42" s="3" t="s">
        <v>273</v>
      </c>
      <c r="I42" s="3" t="s">
        <v>277</v>
      </c>
      <c r="J42" s="3" t="s">
        <v>234</v>
      </c>
      <c r="K42" s="3" t="s">
        <v>482</v>
      </c>
      <c r="L42" s="3" t="s">
        <v>483</v>
      </c>
      <c r="M42" s="3" t="s">
        <v>484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">
      <c r="A43" s="65" t="str">
        <f t="shared" si="2"/>
        <v>Sun</v>
      </c>
      <c r="B43" s="62">
        <v>44024</v>
      </c>
      <c r="C43" s="71">
        <v>0.27083333333333331</v>
      </c>
      <c r="D43" s="74">
        <v>80.7</v>
      </c>
      <c r="E43" s="3">
        <f t="shared" si="0"/>
        <v>10</v>
      </c>
      <c r="F43" s="3" t="s">
        <v>233</v>
      </c>
      <c r="G43" s="3" t="s">
        <v>288</v>
      </c>
      <c r="H43" s="3" t="s">
        <v>273</v>
      </c>
      <c r="I43" s="3" t="s">
        <v>277</v>
      </c>
      <c r="J43" s="3" t="s">
        <v>234</v>
      </c>
      <c r="K43" s="3" t="s">
        <v>171</v>
      </c>
      <c r="L43" s="3" t="s">
        <v>485</v>
      </c>
      <c r="M43" s="3" t="s">
        <v>486</v>
      </c>
      <c r="N43" s="3" t="s">
        <v>487</v>
      </c>
      <c r="O43" s="3" t="s">
        <v>488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">
      <c r="A44" s="65" t="str">
        <f t="shared" si="2"/>
        <v>Mon</v>
      </c>
      <c r="B44" s="62">
        <v>44025</v>
      </c>
      <c r="C44" s="71">
        <v>0.27083333333333331</v>
      </c>
      <c r="D44" s="74">
        <v>80.5</v>
      </c>
      <c r="E44" s="3">
        <f t="shared" si="0"/>
        <v>7</v>
      </c>
      <c r="F44" s="3" t="s">
        <v>233</v>
      </c>
      <c r="G44" s="3" t="s">
        <v>229</v>
      </c>
      <c r="H44" s="3" t="s">
        <v>273</v>
      </c>
      <c r="I44" s="3" t="s">
        <v>277</v>
      </c>
      <c r="J44" s="3" t="s">
        <v>234</v>
      </c>
      <c r="K44" s="3" t="s">
        <v>485</v>
      </c>
      <c r="L44" s="3" t="s">
        <v>489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">
      <c r="A45" s="65" t="str">
        <f t="shared" si="2"/>
        <v>Tue</v>
      </c>
      <c r="B45" s="62">
        <v>44026</v>
      </c>
      <c r="C45" s="71">
        <v>0.27083333333333331</v>
      </c>
      <c r="D45" s="74">
        <v>79.2</v>
      </c>
      <c r="E45" s="3">
        <f t="shared" si="0"/>
        <v>8</v>
      </c>
      <c r="F45" s="3" t="s">
        <v>233</v>
      </c>
      <c r="G45" s="3" t="s">
        <v>288</v>
      </c>
      <c r="H45" s="3" t="s">
        <v>273</v>
      </c>
      <c r="I45" s="3" t="s">
        <v>277</v>
      </c>
      <c r="J45" s="3" t="s">
        <v>234</v>
      </c>
      <c r="K45" s="3" t="s">
        <v>485</v>
      </c>
      <c r="L45" s="3" t="s">
        <v>490</v>
      </c>
      <c r="M45" s="3" t="s">
        <v>230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">
      <c r="A46" s="65" t="str">
        <f t="shared" si="2"/>
        <v>Wed</v>
      </c>
      <c r="B46" s="62">
        <v>44027</v>
      </c>
      <c r="C46" s="190">
        <v>0.22916666666666666</v>
      </c>
      <c r="D46" s="74">
        <v>80</v>
      </c>
      <c r="E46" s="3">
        <f t="shared" si="0"/>
        <v>8</v>
      </c>
      <c r="F46" s="3" t="s">
        <v>233</v>
      </c>
      <c r="G46" s="3" t="s">
        <v>229</v>
      </c>
      <c r="H46" s="3" t="s">
        <v>273</v>
      </c>
      <c r="I46" s="3" t="s">
        <v>277</v>
      </c>
      <c r="J46" s="3" t="s">
        <v>234</v>
      </c>
      <c r="K46" s="3" t="s">
        <v>485</v>
      </c>
      <c r="L46" s="3" t="s">
        <v>491</v>
      </c>
      <c r="M46" s="3" t="s">
        <v>492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">
      <c r="A47" s="65" t="str">
        <f t="shared" si="2"/>
        <v>Thu</v>
      </c>
      <c r="B47" s="62">
        <v>44028</v>
      </c>
      <c r="C47" s="71">
        <v>0.27083333333333331</v>
      </c>
      <c r="D47" s="74">
        <v>79.2</v>
      </c>
      <c r="E47" s="3">
        <f t="shared" si="0"/>
        <v>10</v>
      </c>
      <c r="F47" s="3" t="s">
        <v>233</v>
      </c>
      <c r="G47" s="3" t="s">
        <v>288</v>
      </c>
      <c r="H47" s="3" t="s">
        <v>273</v>
      </c>
      <c r="I47" s="3" t="s">
        <v>277</v>
      </c>
      <c r="J47" s="3" t="s">
        <v>234</v>
      </c>
      <c r="K47" s="3" t="s">
        <v>485</v>
      </c>
      <c r="L47" s="3" t="s">
        <v>230</v>
      </c>
      <c r="M47" s="3" t="s">
        <v>490</v>
      </c>
      <c r="N47" s="3" t="s">
        <v>268</v>
      </c>
      <c r="O47" s="3" t="s">
        <v>493</v>
      </c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">
      <c r="A48" s="65" t="str">
        <f t="shared" si="2"/>
        <v>Fri</v>
      </c>
      <c r="B48" s="62">
        <v>44029</v>
      </c>
      <c r="C48" s="71">
        <v>0.27013888888888887</v>
      </c>
      <c r="D48" s="74">
        <v>79.8</v>
      </c>
      <c r="E48" s="3">
        <f t="shared" si="0"/>
        <v>9</v>
      </c>
      <c r="F48" s="3" t="s">
        <v>233</v>
      </c>
      <c r="G48" s="3" t="s">
        <v>229</v>
      </c>
      <c r="H48" s="3" t="s">
        <v>273</v>
      </c>
      <c r="I48" s="3" t="s">
        <v>277</v>
      </c>
      <c r="J48" s="3" t="s">
        <v>234</v>
      </c>
      <c r="K48" s="3" t="s">
        <v>426</v>
      </c>
      <c r="L48" s="3" t="s">
        <v>494</v>
      </c>
      <c r="M48" s="3" t="s">
        <v>495</v>
      </c>
      <c r="N48" s="3" t="s">
        <v>439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">
      <c r="A49" s="65" t="str">
        <f t="shared" si="2"/>
        <v>Sat</v>
      </c>
      <c r="B49" s="62">
        <v>44030</v>
      </c>
      <c r="C49" s="71">
        <v>0.27083333333333331</v>
      </c>
      <c r="D49" s="74">
        <v>79.3</v>
      </c>
      <c r="E49" s="3">
        <f t="shared" si="0"/>
        <v>8</v>
      </c>
      <c r="F49" s="3" t="s">
        <v>233</v>
      </c>
      <c r="G49" s="3" t="s">
        <v>229</v>
      </c>
      <c r="H49" s="3" t="s">
        <v>273</v>
      </c>
      <c r="I49" s="3" t="s">
        <v>277</v>
      </c>
      <c r="J49" s="3" t="s">
        <v>234</v>
      </c>
      <c r="K49" s="3" t="s">
        <v>230</v>
      </c>
      <c r="L49" s="3" t="s">
        <v>496</v>
      </c>
      <c r="M49" s="3" t="s">
        <v>439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65" t="str">
        <f t="shared" si="2"/>
        <v>Sun</v>
      </c>
      <c r="B50" s="62">
        <v>44031</v>
      </c>
      <c r="C50" s="71">
        <v>0.27083333333333331</v>
      </c>
      <c r="D50" s="74">
        <v>80.099999999999994</v>
      </c>
      <c r="E50" s="3">
        <f t="shared" si="0"/>
        <v>10</v>
      </c>
      <c r="F50" s="3" t="s">
        <v>233</v>
      </c>
      <c r="G50" s="3" t="s">
        <v>229</v>
      </c>
      <c r="H50" s="3" t="s">
        <v>273</v>
      </c>
      <c r="I50" s="3" t="s">
        <v>277</v>
      </c>
      <c r="J50" s="3" t="s">
        <v>234</v>
      </c>
      <c r="K50" s="3" t="s">
        <v>230</v>
      </c>
      <c r="L50" s="3" t="s">
        <v>496</v>
      </c>
      <c r="M50" s="3" t="s">
        <v>154</v>
      </c>
      <c r="N50" s="3" t="s">
        <v>439</v>
      </c>
      <c r="O50" s="3" t="s">
        <v>438</v>
      </c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">
      <c r="A51" s="65" t="str">
        <f t="shared" si="2"/>
        <v>Mon</v>
      </c>
      <c r="B51" s="62">
        <v>44032</v>
      </c>
      <c r="C51" s="71">
        <v>0.27083333333333331</v>
      </c>
      <c r="D51" s="74"/>
      <c r="E51" s="3">
        <f t="shared" si="0"/>
        <v>6</v>
      </c>
      <c r="F51" s="3" t="s">
        <v>233</v>
      </c>
      <c r="G51" s="3" t="s">
        <v>229</v>
      </c>
      <c r="H51" s="3" t="s">
        <v>273</v>
      </c>
      <c r="I51" s="3" t="s">
        <v>277</v>
      </c>
      <c r="J51" s="3" t="s">
        <v>439</v>
      </c>
      <c r="K51" s="3" t="s">
        <v>497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">
      <c r="A52" s="65" t="str">
        <f t="shared" si="2"/>
        <v>Tue</v>
      </c>
      <c r="B52" s="62">
        <v>44033</v>
      </c>
      <c r="C52" s="71">
        <v>0.25833333333333336</v>
      </c>
      <c r="D52" s="74">
        <v>80</v>
      </c>
      <c r="E52" s="3">
        <f t="shared" si="0"/>
        <v>10</v>
      </c>
      <c r="F52" s="3" t="s">
        <v>233</v>
      </c>
      <c r="G52" s="3" t="s">
        <v>499</v>
      </c>
      <c r="H52" s="3" t="s">
        <v>273</v>
      </c>
      <c r="I52" s="3" t="s">
        <v>277</v>
      </c>
      <c r="J52" s="3" t="s">
        <v>439</v>
      </c>
      <c r="K52" s="3" t="s">
        <v>230</v>
      </c>
      <c r="L52" s="3" t="s">
        <v>498</v>
      </c>
      <c r="M52" s="3" t="s">
        <v>500</v>
      </c>
      <c r="N52" s="3" t="s">
        <v>501</v>
      </c>
      <c r="O52" s="3" t="s">
        <v>234</v>
      </c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">
      <c r="A53" s="65" t="str">
        <f t="shared" si="2"/>
        <v>Wed</v>
      </c>
      <c r="B53" s="62">
        <v>44034</v>
      </c>
      <c r="C53" s="71">
        <v>0.25833333333333336</v>
      </c>
      <c r="D53" s="74">
        <v>79.599999999999994</v>
      </c>
      <c r="E53" s="3">
        <f t="shared" si="0"/>
        <v>11</v>
      </c>
      <c r="F53" s="3" t="s">
        <v>233</v>
      </c>
      <c r="G53" s="3" t="s">
        <v>288</v>
      </c>
      <c r="H53" s="3" t="s">
        <v>273</v>
      </c>
      <c r="I53" s="3" t="s">
        <v>277</v>
      </c>
      <c r="J53" s="3" t="s">
        <v>503</v>
      </c>
      <c r="K53" s="3" t="s">
        <v>230</v>
      </c>
      <c r="L53" s="3" t="s">
        <v>234</v>
      </c>
      <c r="M53" s="3" t="s">
        <v>259</v>
      </c>
      <c r="N53" s="3" t="s">
        <v>500</v>
      </c>
      <c r="O53" s="3" t="s">
        <v>502</v>
      </c>
      <c r="P53" s="3" t="s">
        <v>504</v>
      </c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">
      <c r="A54" s="65" t="str">
        <f t="shared" si="2"/>
        <v>Thu</v>
      </c>
      <c r="B54" s="62">
        <v>44035</v>
      </c>
      <c r="C54" s="71">
        <v>0.26597222222222222</v>
      </c>
      <c r="D54" s="74">
        <v>80.7</v>
      </c>
      <c r="E54" s="3">
        <f>COUNTIF(F54:Y54,"*")</f>
        <v>12</v>
      </c>
      <c r="F54" s="3" t="s">
        <v>233</v>
      </c>
      <c r="G54" s="3" t="s">
        <v>229</v>
      </c>
      <c r="H54" s="3" t="s">
        <v>273</v>
      </c>
      <c r="I54" s="3" t="s">
        <v>277</v>
      </c>
      <c r="J54" s="3" t="s">
        <v>234</v>
      </c>
      <c r="K54" s="3" t="s">
        <v>505</v>
      </c>
      <c r="L54" s="3" t="s">
        <v>259</v>
      </c>
      <c r="M54" s="3" t="s">
        <v>500</v>
      </c>
      <c r="N54" s="3" t="s">
        <v>506</v>
      </c>
      <c r="O54" s="3" t="s">
        <v>507</v>
      </c>
      <c r="P54" s="3" t="s">
        <v>508</v>
      </c>
      <c r="Q54" s="3" t="s">
        <v>509</v>
      </c>
      <c r="R54" s="3"/>
      <c r="S54" s="3"/>
      <c r="T54" s="3"/>
      <c r="U54" s="3"/>
      <c r="V54" s="3"/>
      <c r="W54" s="3"/>
      <c r="X54" s="3"/>
      <c r="Y54" s="3"/>
    </row>
    <row r="55" spans="1:25" x14ac:dyDescent="0.2">
      <c r="A55" s="65" t="str">
        <f t="shared" si="2"/>
        <v>Fri</v>
      </c>
      <c r="B55" s="62">
        <v>44036</v>
      </c>
      <c r="C55" s="71">
        <v>0.26597222222222222</v>
      </c>
      <c r="D55" s="74">
        <v>79.400000000000006</v>
      </c>
      <c r="E55" s="3">
        <f t="shared" si="0"/>
        <v>7</v>
      </c>
      <c r="F55" s="3" t="s">
        <v>233</v>
      </c>
      <c r="G55" s="3" t="s">
        <v>229</v>
      </c>
      <c r="H55" s="3" t="s">
        <v>273</v>
      </c>
      <c r="I55" s="3" t="s">
        <v>277</v>
      </c>
      <c r="J55" s="3" t="s">
        <v>234</v>
      </c>
      <c r="K55" s="3" t="s">
        <v>510</v>
      </c>
      <c r="L55" s="3" t="s">
        <v>490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65" t="str">
        <f t="shared" si="2"/>
        <v>Sat</v>
      </c>
      <c r="B56" s="62">
        <v>44037</v>
      </c>
      <c r="C56" s="71">
        <v>0.26527777777777778</v>
      </c>
      <c r="D56" s="74">
        <v>79.5</v>
      </c>
      <c r="E56" s="3">
        <f t="shared" si="0"/>
        <v>8</v>
      </c>
      <c r="F56" s="3" t="s">
        <v>233</v>
      </c>
      <c r="G56" s="3" t="s">
        <v>288</v>
      </c>
      <c r="H56" s="3" t="s">
        <v>273</v>
      </c>
      <c r="I56" s="3" t="s">
        <v>277</v>
      </c>
      <c r="J56" s="3" t="s">
        <v>234</v>
      </c>
      <c r="K56" s="3" t="s">
        <v>511</v>
      </c>
      <c r="L56" s="3" t="s">
        <v>512</v>
      </c>
      <c r="M56" s="3" t="s">
        <v>520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65" t="str">
        <f t="shared" si="2"/>
        <v>Sun</v>
      </c>
      <c r="B57" s="62">
        <v>44038</v>
      </c>
      <c r="C57" s="71">
        <v>0.27083333333333331</v>
      </c>
      <c r="D57" s="74">
        <v>80</v>
      </c>
      <c r="E57" s="3">
        <f t="shared" si="0"/>
        <v>20</v>
      </c>
      <c r="F57" s="3" t="s">
        <v>233</v>
      </c>
      <c r="G57" s="3" t="s">
        <v>288</v>
      </c>
      <c r="H57" s="3" t="s">
        <v>273</v>
      </c>
      <c r="I57" s="3" t="s">
        <v>277</v>
      </c>
      <c r="J57" s="3" t="s">
        <v>234</v>
      </c>
      <c r="K57" s="3" t="s">
        <v>169</v>
      </c>
      <c r="L57" s="3" t="s">
        <v>164</v>
      </c>
      <c r="M57" s="3" t="s">
        <v>513</v>
      </c>
      <c r="N57" s="3" t="s">
        <v>235</v>
      </c>
      <c r="O57" s="3" t="s">
        <v>520</v>
      </c>
      <c r="P57" s="3" t="s">
        <v>521</v>
      </c>
      <c r="Q57" s="3" t="s">
        <v>522</v>
      </c>
      <c r="R57" s="3" t="s">
        <v>523</v>
      </c>
      <c r="S57" s="3" t="s">
        <v>524</v>
      </c>
      <c r="T57" s="3" t="s">
        <v>525</v>
      </c>
      <c r="U57" s="3" t="s">
        <v>526</v>
      </c>
      <c r="V57" s="3" t="s">
        <v>527</v>
      </c>
      <c r="W57" s="3" t="s">
        <v>504</v>
      </c>
      <c r="X57" s="3" t="s">
        <v>541</v>
      </c>
      <c r="Y57" s="3" t="s">
        <v>236</v>
      </c>
    </row>
    <row r="58" spans="1:25" x14ac:dyDescent="0.2">
      <c r="A58" s="65" t="str">
        <f t="shared" si="2"/>
        <v>Mon</v>
      </c>
      <c r="B58" s="62">
        <v>44039</v>
      </c>
      <c r="C58" s="71">
        <v>0.27083333333333331</v>
      </c>
      <c r="D58" s="74">
        <v>79.3</v>
      </c>
      <c r="E58" s="3">
        <f t="shared" si="0"/>
        <v>15</v>
      </c>
      <c r="F58" s="3" t="s">
        <v>233</v>
      </c>
      <c r="G58" s="3" t="s">
        <v>229</v>
      </c>
      <c r="H58" s="3" t="s">
        <v>273</v>
      </c>
      <c r="I58" s="3" t="s">
        <v>277</v>
      </c>
      <c r="J58" s="3" t="s">
        <v>234</v>
      </c>
      <c r="K58" s="3" t="s">
        <v>271</v>
      </c>
      <c r="L58" s="3" t="s">
        <v>528</v>
      </c>
      <c r="M58" s="3" t="s">
        <v>529</v>
      </c>
      <c r="N58" s="3" t="s">
        <v>530</v>
      </c>
      <c r="O58" s="3" t="s">
        <v>523</v>
      </c>
      <c r="P58" s="3" t="s">
        <v>231</v>
      </c>
      <c r="Q58" s="3" t="s">
        <v>531</v>
      </c>
      <c r="R58" s="3" t="s">
        <v>536</v>
      </c>
      <c r="S58" s="3" t="s">
        <v>537</v>
      </c>
      <c r="T58" s="3" t="s">
        <v>538</v>
      </c>
      <c r="U58" s="3"/>
      <c r="V58" s="3"/>
      <c r="W58" s="3"/>
      <c r="X58" s="3"/>
      <c r="Y58" s="3"/>
    </row>
    <row r="59" spans="1:25" x14ac:dyDescent="0.2">
      <c r="A59" s="65" t="str">
        <f t="shared" si="2"/>
        <v>Tue</v>
      </c>
      <c r="B59" s="62">
        <v>44040</v>
      </c>
      <c r="C59" s="71">
        <v>0.27083333333333331</v>
      </c>
      <c r="D59" s="74">
        <v>79.400000000000006</v>
      </c>
      <c r="E59" s="3">
        <f t="shared" si="0"/>
        <v>13</v>
      </c>
      <c r="F59" s="3" t="s">
        <v>233</v>
      </c>
      <c r="G59" s="3" t="s">
        <v>288</v>
      </c>
      <c r="H59" s="3" t="s">
        <v>273</v>
      </c>
      <c r="I59" s="3" t="s">
        <v>277</v>
      </c>
      <c r="J59" s="3" t="s">
        <v>234</v>
      </c>
      <c r="K59" s="3" t="s">
        <v>271</v>
      </c>
      <c r="L59" s="3" t="s">
        <v>178</v>
      </c>
      <c r="M59" s="3" t="s">
        <v>231</v>
      </c>
      <c r="N59" s="3" t="s">
        <v>539</v>
      </c>
      <c r="O59" s="3" t="s">
        <v>540</v>
      </c>
      <c r="P59" s="3" t="s">
        <v>536</v>
      </c>
      <c r="Q59" s="3" t="s">
        <v>236</v>
      </c>
      <c r="R59" s="3" t="s">
        <v>171</v>
      </c>
      <c r="S59" s="3"/>
      <c r="T59" s="3"/>
      <c r="U59" s="3"/>
      <c r="V59" s="3"/>
      <c r="W59" s="3"/>
      <c r="X59" s="3"/>
      <c r="Y59" s="3"/>
    </row>
    <row r="60" spans="1:25" x14ac:dyDescent="0.2">
      <c r="A60" s="65" t="str">
        <f t="shared" si="2"/>
        <v>Wed</v>
      </c>
      <c r="B60" s="62">
        <v>44041</v>
      </c>
      <c r="C60" s="71">
        <v>0.22361111111111109</v>
      </c>
      <c r="D60" s="74">
        <v>80</v>
      </c>
      <c r="E60" s="3">
        <f t="shared" si="0"/>
        <v>7</v>
      </c>
      <c r="F60" s="3" t="s">
        <v>233</v>
      </c>
      <c r="G60" s="3" t="s">
        <v>229</v>
      </c>
      <c r="H60" s="3" t="s">
        <v>273</v>
      </c>
      <c r="I60" s="3" t="s">
        <v>277</v>
      </c>
      <c r="J60" s="3" t="s">
        <v>234</v>
      </c>
      <c r="K60" s="3" t="s">
        <v>543</v>
      </c>
      <c r="L60" s="3" t="s">
        <v>558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">
      <c r="A61" s="65" t="str">
        <f t="shared" si="2"/>
        <v>Thu</v>
      </c>
      <c r="B61" s="62">
        <v>44042</v>
      </c>
      <c r="C61" s="71">
        <v>0.22916666666666666</v>
      </c>
      <c r="D61" s="74">
        <v>80</v>
      </c>
      <c r="E61" s="3">
        <f t="shared" si="0"/>
        <v>12</v>
      </c>
      <c r="F61" s="3" t="s">
        <v>233</v>
      </c>
      <c r="G61" s="3" t="s">
        <v>499</v>
      </c>
      <c r="H61" s="3" t="s">
        <v>273</v>
      </c>
      <c r="I61" s="3" t="s">
        <v>277</v>
      </c>
      <c r="J61" s="3" t="s">
        <v>234</v>
      </c>
      <c r="K61" s="3" t="s">
        <v>542</v>
      </c>
      <c r="L61" s="3" t="s">
        <v>554</v>
      </c>
      <c r="M61" s="3" t="s">
        <v>555</v>
      </c>
      <c r="N61" s="3" t="s">
        <v>556</v>
      </c>
      <c r="O61" s="3" t="s">
        <v>559</v>
      </c>
      <c r="P61" s="3" t="s">
        <v>560</v>
      </c>
      <c r="Q61" s="3" t="s">
        <v>561</v>
      </c>
      <c r="R61" s="3"/>
      <c r="S61" s="3"/>
      <c r="T61" s="3"/>
      <c r="U61" s="3"/>
      <c r="V61" s="3"/>
      <c r="W61" s="3"/>
      <c r="X61" s="3"/>
      <c r="Y61" s="3"/>
    </row>
    <row r="62" spans="1:25" x14ac:dyDescent="0.2">
      <c r="A62" s="65" t="str">
        <f t="shared" si="2"/>
        <v>Fri</v>
      </c>
      <c r="B62" s="62">
        <v>44043</v>
      </c>
      <c r="C62" s="71"/>
      <c r="D62" s="74"/>
      <c r="E62" s="3">
        <f t="shared" si="0"/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</sheetData>
  <phoneticPr fontId="7" type="noConversion"/>
  <conditionalFormatting sqref="F2">
    <cfRule type="cellIs" dxfId="182" priority="154" operator="equal">
      <formula>""""""</formula>
    </cfRule>
    <cfRule type="cellIs" dxfId="181" priority="156" operator="notEqual">
      <formula>""""""</formula>
    </cfRule>
  </conditionalFormatting>
  <conditionalFormatting sqref="F2:T6 F7:G7 K7:T7 H8:T8 J9:T9 I10 O10:T10 F9:H10 F11:T30">
    <cfRule type="cellIs" dxfId="180" priority="152" operator="equal">
      <formula>""</formula>
    </cfRule>
    <cfRule type="cellIs" dxfId="179" priority="153" operator="notEqual">
      <formula>""""""</formula>
    </cfRule>
  </conditionalFormatting>
  <conditionalFormatting sqref="I7:J7">
    <cfRule type="cellIs" dxfId="178" priority="150" operator="equal">
      <formula>""</formula>
    </cfRule>
    <cfRule type="cellIs" dxfId="177" priority="151" operator="notEqual">
      <formula>""""""</formula>
    </cfRule>
  </conditionalFormatting>
  <conditionalFormatting sqref="H7">
    <cfRule type="cellIs" dxfId="176" priority="148" operator="equal">
      <formula>""</formula>
    </cfRule>
    <cfRule type="cellIs" dxfId="175" priority="149" operator="notEqual">
      <formula>""""""</formula>
    </cfRule>
  </conditionalFormatting>
  <conditionalFormatting sqref="G8">
    <cfRule type="cellIs" dxfId="174" priority="146" operator="equal">
      <formula>""</formula>
    </cfRule>
    <cfRule type="cellIs" dxfId="173" priority="147" operator="notEqual">
      <formula>""""""</formula>
    </cfRule>
  </conditionalFormatting>
  <conditionalFormatting sqref="F8">
    <cfRule type="cellIs" dxfId="172" priority="144" operator="equal">
      <formula>""</formula>
    </cfRule>
    <cfRule type="cellIs" dxfId="171" priority="145" operator="notEqual">
      <formula>""""""</formula>
    </cfRule>
  </conditionalFormatting>
  <conditionalFormatting sqref="I9">
    <cfRule type="cellIs" dxfId="170" priority="142" operator="equal">
      <formula>""</formula>
    </cfRule>
    <cfRule type="cellIs" dxfId="169" priority="143" operator="notEqual">
      <formula>""""""</formula>
    </cfRule>
  </conditionalFormatting>
  <conditionalFormatting sqref="B2:D30">
    <cfRule type="cellIs" dxfId="168" priority="141" operator="equal">
      <formula>$A$2</formula>
    </cfRule>
  </conditionalFormatting>
  <conditionalFormatting sqref="J10:N10">
    <cfRule type="cellIs" dxfId="167" priority="139" operator="equal">
      <formula>""</formula>
    </cfRule>
    <cfRule type="cellIs" dxfId="166" priority="140" operator="notEqual">
      <formula>""""""</formula>
    </cfRule>
  </conditionalFormatting>
  <conditionalFormatting sqref="U2:U30">
    <cfRule type="cellIs" dxfId="165" priority="135" operator="equal">
      <formula>""</formula>
    </cfRule>
    <cfRule type="cellIs" dxfId="164" priority="136" operator="notEqual">
      <formula>""""""</formula>
    </cfRule>
  </conditionalFormatting>
  <conditionalFormatting sqref="V2:V30">
    <cfRule type="cellIs" dxfId="163" priority="133" operator="equal">
      <formula>""</formula>
    </cfRule>
    <cfRule type="cellIs" dxfId="162" priority="134" operator="notEqual">
      <formula>""""""</formula>
    </cfRule>
  </conditionalFormatting>
  <conditionalFormatting sqref="W2:W30">
    <cfRule type="cellIs" dxfId="161" priority="131" operator="equal">
      <formula>""</formula>
    </cfRule>
    <cfRule type="cellIs" dxfId="160" priority="132" operator="notEqual">
      <formula>""""""</formula>
    </cfRule>
  </conditionalFormatting>
  <conditionalFormatting sqref="X2:X30">
    <cfRule type="cellIs" dxfId="159" priority="129" operator="equal">
      <formula>""</formula>
    </cfRule>
    <cfRule type="cellIs" dxfId="158" priority="130" operator="notEqual">
      <formula>""""""</formula>
    </cfRule>
  </conditionalFormatting>
  <conditionalFormatting sqref="L32 O32:T32 K34:O34 G33:G35 K38:T41 O42:T42 J31:T31 F31:H32 J36:K36 F36:H40 I33:T33 P34:T35 J35:O35 J37:T37 J38 M36:T36 F62:T62 K43:T51 K53 K52:N52 P52:T52 M53:T53 H56 L57:T57 K54:T56 K58:T58 K59:P59 R59:T59 K60:T61">
    <cfRule type="cellIs" dxfId="157" priority="125" operator="equal">
      <formula>""</formula>
    </cfRule>
    <cfRule type="cellIs" dxfId="156" priority="126" operator="notEqual">
      <formula>""""""</formula>
    </cfRule>
  </conditionalFormatting>
  <conditionalFormatting sqref="B32:D62">
    <cfRule type="cellIs" dxfId="155" priority="124" operator="equal">
      <formula>$A$2</formula>
    </cfRule>
  </conditionalFormatting>
  <conditionalFormatting sqref="U32:U62">
    <cfRule type="cellIs" dxfId="154" priority="122" operator="equal">
      <formula>""</formula>
    </cfRule>
    <cfRule type="cellIs" dxfId="153" priority="123" operator="notEqual">
      <formula>""""""</formula>
    </cfRule>
  </conditionalFormatting>
  <conditionalFormatting sqref="V32:V62">
    <cfRule type="cellIs" dxfId="152" priority="120" operator="equal">
      <formula>""</formula>
    </cfRule>
    <cfRule type="cellIs" dxfId="151" priority="121" operator="notEqual">
      <formula>""""""</formula>
    </cfRule>
  </conditionalFormatting>
  <conditionalFormatting sqref="W32:W62">
    <cfRule type="cellIs" dxfId="150" priority="118" operator="equal">
      <formula>""</formula>
    </cfRule>
    <cfRule type="cellIs" dxfId="149" priority="119" operator="notEqual">
      <formula>""""""</formula>
    </cfRule>
  </conditionalFormatting>
  <conditionalFormatting sqref="X32:Y62">
    <cfRule type="cellIs" dxfId="148" priority="116" operator="equal">
      <formula>""</formula>
    </cfRule>
    <cfRule type="cellIs" dxfId="147" priority="117" operator="notEqual">
      <formula>""""""</formula>
    </cfRule>
  </conditionalFormatting>
  <conditionalFormatting sqref="M32 F33:F35">
    <cfRule type="cellIs" dxfId="146" priority="114" operator="equal">
      <formula>""</formula>
    </cfRule>
    <cfRule type="cellIs" dxfId="145" priority="115" operator="notEqual">
      <formula>""""""</formula>
    </cfRule>
  </conditionalFormatting>
  <conditionalFormatting sqref="B31:D31">
    <cfRule type="cellIs" dxfId="144" priority="113" operator="equal">
      <formula>$A$2</formula>
    </cfRule>
  </conditionalFormatting>
  <conditionalFormatting sqref="U31">
    <cfRule type="cellIs" dxfId="143" priority="111" operator="equal">
      <formula>""</formula>
    </cfRule>
    <cfRule type="cellIs" dxfId="142" priority="112" operator="notEqual">
      <formula>""""""</formula>
    </cfRule>
  </conditionalFormatting>
  <conditionalFormatting sqref="V31">
    <cfRule type="cellIs" dxfId="141" priority="109" operator="equal">
      <formula>""</formula>
    </cfRule>
    <cfRule type="cellIs" dxfId="140" priority="110" operator="notEqual">
      <formula>""""""</formula>
    </cfRule>
  </conditionalFormatting>
  <conditionalFormatting sqref="W31">
    <cfRule type="cellIs" dxfId="139" priority="107" operator="equal">
      <formula>""</formula>
    </cfRule>
    <cfRule type="cellIs" dxfId="138" priority="108" operator="notEqual">
      <formula>""""""</formula>
    </cfRule>
  </conditionalFormatting>
  <conditionalFormatting sqref="X31:Y31">
    <cfRule type="cellIs" dxfId="137" priority="105" operator="equal">
      <formula>""</formula>
    </cfRule>
    <cfRule type="cellIs" dxfId="136" priority="106" operator="notEqual">
      <formula>""""""</formula>
    </cfRule>
  </conditionalFormatting>
  <conditionalFormatting sqref="K32">
    <cfRule type="cellIs" dxfId="135" priority="103" operator="equal">
      <formula>""</formula>
    </cfRule>
    <cfRule type="cellIs" dxfId="134" priority="104" operator="notEqual">
      <formula>""""""</formula>
    </cfRule>
  </conditionalFormatting>
  <conditionalFormatting sqref="J32">
    <cfRule type="cellIs" dxfId="133" priority="101" operator="equal">
      <formula>""</formula>
    </cfRule>
    <cfRule type="cellIs" dxfId="132" priority="102" operator="notEqual">
      <formula>""""""</formula>
    </cfRule>
  </conditionalFormatting>
  <conditionalFormatting sqref="N32">
    <cfRule type="cellIs" dxfId="131" priority="99" operator="equal">
      <formula>""</formula>
    </cfRule>
    <cfRule type="cellIs" dxfId="130" priority="100" operator="notEqual">
      <formula>""""""</formula>
    </cfRule>
  </conditionalFormatting>
  <conditionalFormatting sqref="H33:H35">
    <cfRule type="cellIs" dxfId="129" priority="97" operator="equal">
      <formula>""</formula>
    </cfRule>
    <cfRule type="cellIs" dxfId="128" priority="98" operator="notEqual">
      <formula>""""""</formula>
    </cfRule>
  </conditionalFormatting>
  <conditionalFormatting sqref="J34">
    <cfRule type="cellIs" dxfId="127" priority="95" operator="equal">
      <formula>""</formula>
    </cfRule>
    <cfRule type="cellIs" dxfId="126" priority="96" operator="notEqual">
      <formula>""""""</formula>
    </cfRule>
  </conditionalFormatting>
  <conditionalFormatting sqref="I34">
    <cfRule type="cellIs" dxfId="125" priority="93" operator="equal">
      <formula>""</formula>
    </cfRule>
    <cfRule type="cellIs" dxfId="124" priority="94" operator="notEqual">
      <formula>""""""</formula>
    </cfRule>
  </conditionalFormatting>
  <conditionalFormatting sqref="I35:I36">
    <cfRule type="cellIs" dxfId="123" priority="91" operator="equal">
      <formula>""</formula>
    </cfRule>
    <cfRule type="cellIs" dxfId="122" priority="92" operator="notEqual">
      <formula>""""""</formula>
    </cfRule>
  </conditionalFormatting>
  <conditionalFormatting sqref="I37">
    <cfRule type="cellIs" dxfId="121" priority="89" operator="equal">
      <formula>""</formula>
    </cfRule>
    <cfRule type="cellIs" dxfId="120" priority="90" operator="notEqual">
      <formula>""""""</formula>
    </cfRule>
  </conditionalFormatting>
  <conditionalFormatting sqref="L36">
    <cfRule type="cellIs" dxfId="119" priority="87" operator="equal">
      <formula>""</formula>
    </cfRule>
    <cfRule type="cellIs" dxfId="118" priority="88" operator="notEqual">
      <formula>""""""</formula>
    </cfRule>
  </conditionalFormatting>
  <conditionalFormatting sqref="J38">
    <cfRule type="cellIs" dxfId="117" priority="85" operator="equal">
      <formula>""</formula>
    </cfRule>
    <cfRule type="cellIs" dxfId="116" priority="86" operator="notEqual">
      <formula>""""""</formula>
    </cfRule>
  </conditionalFormatting>
  <conditionalFormatting sqref="I38">
    <cfRule type="cellIs" dxfId="115" priority="83" operator="equal">
      <formula>""</formula>
    </cfRule>
    <cfRule type="cellIs" dxfId="114" priority="84" operator="notEqual">
      <formula>""""""</formula>
    </cfRule>
  </conditionalFormatting>
  <conditionalFormatting sqref="I39:I40">
    <cfRule type="cellIs" dxfId="113" priority="81" operator="equal">
      <formula>""</formula>
    </cfRule>
    <cfRule type="cellIs" dxfId="112" priority="82" operator="notEqual">
      <formula>""""""</formula>
    </cfRule>
  </conditionalFormatting>
  <conditionalFormatting sqref="J39:J40">
    <cfRule type="cellIs" dxfId="111" priority="79" operator="equal">
      <formula>""</formula>
    </cfRule>
    <cfRule type="cellIs" dxfId="110" priority="80" operator="notEqual">
      <formula>""""""</formula>
    </cfRule>
  </conditionalFormatting>
  <conditionalFormatting sqref="F41:H41">
    <cfRule type="cellIs" dxfId="109" priority="77" operator="equal">
      <formula>""</formula>
    </cfRule>
    <cfRule type="cellIs" dxfId="108" priority="78" operator="notEqual">
      <formula>""""""</formula>
    </cfRule>
  </conditionalFormatting>
  <conditionalFormatting sqref="I41">
    <cfRule type="cellIs" dxfId="107" priority="75" operator="equal">
      <formula>""</formula>
    </cfRule>
    <cfRule type="cellIs" dxfId="106" priority="76" operator="notEqual">
      <formula>""""""</formula>
    </cfRule>
  </conditionalFormatting>
  <conditionalFormatting sqref="J41">
    <cfRule type="cellIs" dxfId="105" priority="73" operator="equal">
      <formula>""</formula>
    </cfRule>
    <cfRule type="cellIs" dxfId="104" priority="74" operator="notEqual">
      <formula>""""""</formula>
    </cfRule>
  </conditionalFormatting>
  <conditionalFormatting sqref="K42:N42">
    <cfRule type="cellIs" dxfId="103" priority="71" operator="equal">
      <formula>""</formula>
    </cfRule>
    <cfRule type="cellIs" dxfId="102" priority="72" operator="notEqual">
      <formula>""""""</formula>
    </cfRule>
  </conditionalFormatting>
  <conditionalFormatting sqref="F42:H45">
    <cfRule type="cellIs" dxfId="101" priority="69" operator="equal">
      <formula>""</formula>
    </cfRule>
    <cfRule type="cellIs" dxfId="100" priority="70" operator="notEqual">
      <formula>""""""</formula>
    </cfRule>
  </conditionalFormatting>
  <conditionalFormatting sqref="I42:I45">
    <cfRule type="cellIs" dxfId="99" priority="67" operator="equal">
      <formula>""</formula>
    </cfRule>
    <cfRule type="cellIs" dxfId="98" priority="68" operator="notEqual">
      <formula>""""""</formula>
    </cfRule>
  </conditionalFormatting>
  <conditionalFormatting sqref="J42:J45">
    <cfRule type="cellIs" dxfId="97" priority="65" operator="equal">
      <formula>""</formula>
    </cfRule>
    <cfRule type="cellIs" dxfId="96" priority="66" operator="notEqual">
      <formula>""""""</formula>
    </cfRule>
  </conditionalFormatting>
  <conditionalFormatting sqref="I31:I32">
    <cfRule type="cellIs" dxfId="95" priority="63" operator="equal">
      <formula>""</formula>
    </cfRule>
    <cfRule type="cellIs" dxfId="94" priority="64" operator="notEqual">
      <formula>""""""</formula>
    </cfRule>
  </conditionalFormatting>
  <conditionalFormatting sqref="F46:H47">
    <cfRule type="cellIs" dxfId="93" priority="61" operator="equal">
      <formula>""</formula>
    </cfRule>
    <cfRule type="cellIs" dxfId="92" priority="62" operator="notEqual">
      <formula>""""""</formula>
    </cfRule>
  </conditionalFormatting>
  <conditionalFormatting sqref="I46:I47">
    <cfRule type="cellIs" dxfId="91" priority="59" operator="equal">
      <formula>""</formula>
    </cfRule>
    <cfRule type="cellIs" dxfId="90" priority="60" operator="notEqual">
      <formula>""""""</formula>
    </cfRule>
  </conditionalFormatting>
  <conditionalFormatting sqref="J46:J47">
    <cfRule type="cellIs" dxfId="89" priority="57" operator="equal">
      <formula>""</formula>
    </cfRule>
    <cfRule type="cellIs" dxfId="88" priority="58" operator="notEqual">
      <formula>""""""</formula>
    </cfRule>
  </conditionalFormatting>
  <conditionalFormatting sqref="F48:H51">
    <cfRule type="cellIs" dxfId="87" priority="55" operator="equal">
      <formula>""</formula>
    </cfRule>
    <cfRule type="cellIs" dxfId="86" priority="56" operator="notEqual">
      <formula>""""""</formula>
    </cfRule>
  </conditionalFormatting>
  <conditionalFormatting sqref="I48:I51">
    <cfRule type="cellIs" dxfId="85" priority="53" operator="equal">
      <formula>""</formula>
    </cfRule>
    <cfRule type="cellIs" dxfId="84" priority="54" operator="notEqual">
      <formula>""""""</formula>
    </cfRule>
  </conditionalFormatting>
  <conditionalFormatting sqref="J48:J51">
    <cfRule type="cellIs" dxfId="83" priority="51" operator="equal">
      <formula>""</formula>
    </cfRule>
    <cfRule type="cellIs" dxfId="82" priority="52" operator="notEqual">
      <formula>""""""</formula>
    </cfRule>
  </conditionalFormatting>
  <conditionalFormatting sqref="F52:H54 F62:H62 H56">
    <cfRule type="cellIs" dxfId="81" priority="49" operator="equal">
      <formula>""</formula>
    </cfRule>
    <cfRule type="cellIs" dxfId="80" priority="50" operator="notEqual">
      <formula>""""""</formula>
    </cfRule>
  </conditionalFormatting>
  <conditionalFormatting sqref="I52:I54 I62">
    <cfRule type="cellIs" dxfId="79" priority="47" operator="equal">
      <formula>""</formula>
    </cfRule>
    <cfRule type="cellIs" dxfId="78" priority="48" operator="notEqual">
      <formula>""""""</formula>
    </cfRule>
  </conditionalFormatting>
  <conditionalFormatting sqref="J52:J53 J62">
    <cfRule type="cellIs" dxfId="77" priority="45" operator="equal">
      <formula>""</formula>
    </cfRule>
    <cfRule type="cellIs" dxfId="76" priority="46" operator="notEqual">
      <formula>""""""</formula>
    </cfRule>
  </conditionalFormatting>
  <conditionalFormatting sqref="L53">
    <cfRule type="cellIs" dxfId="75" priority="43" operator="equal">
      <formula>""</formula>
    </cfRule>
    <cfRule type="cellIs" dxfId="74" priority="44" operator="notEqual">
      <formula>""""""</formula>
    </cfRule>
  </conditionalFormatting>
  <conditionalFormatting sqref="O52">
    <cfRule type="cellIs" dxfId="73" priority="41" operator="equal">
      <formula>""</formula>
    </cfRule>
    <cfRule type="cellIs" dxfId="72" priority="42" operator="notEqual">
      <formula>""""""</formula>
    </cfRule>
  </conditionalFormatting>
  <conditionalFormatting sqref="J54">
    <cfRule type="cellIs" dxfId="71" priority="39" operator="equal">
      <formula>""</formula>
    </cfRule>
    <cfRule type="cellIs" dxfId="70" priority="40" operator="notEqual">
      <formula>""""""</formula>
    </cfRule>
  </conditionalFormatting>
  <conditionalFormatting sqref="F55:H55 F56:G56">
    <cfRule type="cellIs" dxfId="69" priority="37" operator="equal">
      <formula>""</formula>
    </cfRule>
    <cfRule type="cellIs" dxfId="68" priority="38" operator="notEqual">
      <formula>""""""</formula>
    </cfRule>
  </conditionalFormatting>
  <conditionalFormatting sqref="I55:I56">
    <cfRule type="cellIs" dxfId="67" priority="35" operator="equal">
      <formula>""</formula>
    </cfRule>
    <cfRule type="cellIs" dxfId="66" priority="36" operator="notEqual">
      <formula>""""""</formula>
    </cfRule>
  </conditionalFormatting>
  <conditionalFormatting sqref="J55:J56">
    <cfRule type="cellIs" dxfId="65" priority="33" operator="equal">
      <formula>""</formula>
    </cfRule>
    <cfRule type="cellIs" dxfId="64" priority="34" operator="notEqual">
      <formula>""""""</formula>
    </cfRule>
  </conditionalFormatting>
  <conditionalFormatting sqref="K57 H57:H59">
    <cfRule type="cellIs" dxfId="63" priority="31" operator="equal">
      <formula>""</formula>
    </cfRule>
    <cfRule type="cellIs" dxfId="62" priority="32" operator="notEqual">
      <formula>""""""</formula>
    </cfRule>
  </conditionalFormatting>
  <conditionalFormatting sqref="H57:H59">
    <cfRule type="cellIs" dxfId="61" priority="29" operator="equal">
      <formula>""</formula>
    </cfRule>
    <cfRule type="cellIs" dxfId="60" priority="30" operator="notEqual">
      <formula>""""""</formula>
    </cfRule>
  </conditionalFormatting>
  <conditionalFormatting sqref="F57:G59">
    <cfRule type="cellIs" dxfId="59" priority="27" operator="equal">
      <formula>""</formula>
    </cfRule>
    <cfRule type="cellIs" dxfId="58" priority="28" operator="notEqual">
      <formula>""""""</formula>
    </cfRule>
  </conditionalFormatting>
  <conditionalFormatting sqref="I57:I59">
    <cfRule type="cellIs" dxfId="57" priority="25" operator="equal">
      <formula>""</formula>
    </cfRule>
    <cfRule type="cellIs" dxfId="56" priority="26" operator="notEqual">
      <formula>""""""</formula>
    </cfRule>
  </conditionalFormatting>
  <conditionalFormatting sqref="J57:J59">
    <cfRule type="cellIs" dxfId="55" priority="23" operator="equal">
      <formula>""</formula>
    </cfRule>
    <cfRule type="cellIs" dxfId="54" priority="24" operator="notEqual">
      <formula>""""""</formula>
    </cfRule>
  </conditionalFormatting>
  <conditionalFormatting sqref="Q59">
    <cfRule type="cellIs" dxfId="53" priority="21" operator="equal">
      <formula>""</formula>
    </cfRule>
    <cfRule type="cellIs" dxfId="52" priority="22" operator="notEqual">
      <formula>""""""</formula>
    </cfRule>
  </conditionalFormatting>
  <conditionalFormatting sqref="H60">
    <cfRule type="cellIs" dxfId="51" priority="19" operator="equal">
      <formula>""</formula>
    </cfRule>
    <cfRule type="cellIs" dxfId="50" priority="20" operator="notEqual">
      <formula>""""""</formula>
    </cfRule>
  </conditionalFormatting>
  <conditionalFormatting sqref="H60">
    <cfRule type="cellIs" dxfId="49" priority="17" operator="equal">
      <formula>""</formula>
    </cfRule>
    <cfRule type="cellIs" dxfId="48" priority="18" operator="notEqual">
      <formula>""""""</formula>
    </cfRule>
  </conditionalFormatting>
  <conditionalFormatting sqref="F60:G60">
    <cfRule type="cellIs" dxfId="47" priority="15" operator="equal">
      <formula>""</formula>
    </cfRule>
    <cfRule type="cellIs" dxfId="46" priority="16" operator="notEqual">
      <formula>""""""</formula>
    </cfRule>
  </conditionalFormatting>
  <conditionalFormatting sqref="I60">
    <cfRule type="cellIs" dxfId="45" priority="13" operator="equal">
      <formula>""</formula>
    </cfRule>
    <cfRule type="cellIs" dxfId="44" priority="14" operator="notEqual">
      <formula>""""""</formula>
    </cfRule>
  </conditionalFormatting>
  <conditionalFormatting sqref="J60">
    <cfRule type="cellIs" dxfId="43" priority="11" operator="equal">
      <formula>""</formula>
    </cfRule>
    <cfRule type="cellIs" dxfId="42" priority="12" operator="notEqual">
      <formula>""""""</formula>
    </cfRule>
  </conditionalFormatting>
  <conditionalFormatting sqref="H61">
    <cfRule type="cellIs" dxfId="41" priority="9" operator="equal">
      <formula>""</formula>
    </cfRule>
    <cfRule type="cellIs" dxfId="40" priority="10" operator="notEqual">
      <formula>""""""</formula>
    </cfRule>
  </conditionalFormatting>
  <conditionalFormatting sqref="H61">
    <cfRule type="cellIs" dxfId="39" priority="7" operator="equal">
      <formula>""</formula>
    </cfRule>
    <cfRule type="cellIs" dxfId="38" priority="8" operator="notEqual">
      <formula>""""""</formula>
    </cfRule>
  </conditionalFormatting>
  <conditionalFormatting sqref="F61:G61">
    <cfRule type="cellIs" dxfId="37" priority="5" operator="equal">
      <formula>""</formula>
    </cfRule>
    <cfRule type="cellIs" dxfId="36" priority="6" operator="notEqual">
      <formula>""""""</formula>
    </cfRule>
  </conditionalFormatting>
  <conditionalFormatting sqref="I61">
    <cfRule type="cellIs" dxfId="35" priority="3" operator="equal">
      <formula>""</formula>
    </cfRule>
    <cfRule type="cellIs" dxfId="34" priority="4" operator="notEqual">
      <formula>""""""</formula>
    </cfRule>
  </conditionalFormatting>
  <conditionalFormatting sqref="J61">
    <cfRule type="cellIs" dxfId="33" priority="1" operator="equal">
      <formula>""</formula>
    </cfRule>
    <cfRule type="cellIs" dxfId="32" priority="2" operator="notEqual">
      <formula>""""""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2872-1CBA-9342-B6EE-DEF8C22FA49F}">
  <dimension ref="A1:C9"/>
  <sheetViews>
    <sheetView workbookViewId="0">
      <selection activeCell="H25" sqref="H25"/>
    </sheetView>
  </sheetViews>
  <sheetFormatPr baseColWidth="10" defaultColWidth="10.83203125" defaultRowHeight="15" x14ac:dyDescent="0.2"/>
  <cols>
    <col min="1" max="1" width="54" bestFit="1" customWidth="1"/>
    <col min="2" max="2" width="17.5" style="78" customWidth="1"/>
  </cols>
  <sheetData>
    <row r="1" spans="1:3" x14ac:dyDescent="0.2">
      <c r="A1" s="80" t="s">
        <v>291</v>
      </c>
      <c r="B1" s="81">
        <f>166320+23100</f>
        <v>189420</v>
      </c>
      <c r="C1" s="82" t="s">
        <v>300</v>
      </c>
    </row>
    <row r="2" spans="1:3" x14ac:dyDescent="0.2">
      <c r="A2" s="3" t="s">
        <v>298</v>
      </c>
      <c r="B2" s="83">
        <v>30000</v>
      </c>
      <c r="C2" s="82">
        <f>B1-B2</f>
        <v>159420</v>
      </c>
    </row>
    <row r="3" spans="1:3" x14ac:dyDescent="0.2">
      <c r="A3" s="3" t="s">
        <v>292</v>
      </c>
      <c r="B3" s="83">
        <v>95644</v>
      </c>
      <c r="C3" s="82">
        <f t="shared" ref="C3:C9" si="0">C2-B3</f>
        <v>63776</v>
      </c>
    </row>
    <row r="4" spans="1:3" x14ac:dyDescent="0.2">
      <c r="A4" s="3" t="s">
        <v>299</v>
      </c>
      <c r="B4" s="83">
        <v>50000</v>
      </c>
      <c r="C4" s="82">
        <f t="shared" si="0"/>
        <v>13776</v>
      </c>
    </row>
    <row r="5" spans="1:3" x14ac:dyDescent="0.2">
      <c r="A5" s="3" t="s">
        <v>294</v>
      </c>
      <c r="B5" s="83">
        <v>3000</v>
      </c>
      <c r="C5" s="82">
        <f t="shared" si="0"/>
        <v>10776</v>
      </c>
    </row>
    <row r="6" spans="1:3" x14ac:dyDescent="0.2">
      <c r="A6" s="3" t="s">
        <v>295</v>
      </c>
      <c r="B6" s="83">
        <v>3000</v>
      </c>
      <c r="C6" s="82">
        <f t="shared" si="0"/>
        <v>7776</v>
      </c>
    </row>
    <row r="7" spans="1:3" x14ac:dyDescent="0.2">
      <c r="A7" s="3" t="s">
        <v>297</v>
      </c>
      <c r="B7" s="83">
        <v>6000</v>
      </c>
      <c r="C7" s="82">
        <f t="shared" si="0"/>
        <v>1776</v>
      </c>
    </row>
    <row r="8" spans="1:3" x14ac:dyDescent="0.2">
      <c r="A8" t="s">
        <v>293</v>
      </c>
      <c r="B8" s="78">
        <f>9000*6</f>
        <v>54000</v>
      </c>
      <c r="C8" s="79">
        <f t="shared" si="0"/>
        <v>-52224</v>
      </c>
    </row>
    <row r="9" spans="1:3" x14ac:dyDescent="0.2">
      <c r="A9" t="s">
        <v>296</v>
      </c>
      <c r="B9" s="78">
        <v>18000</v>
      </c>
      <c r="C9" s="79">
        <f t="shared" si="0"/>
        <v>-70224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90F6-B920-F14E-8B04-E27935DC35EA}">
  <dimension ref="A1:AA68"/>
  <sheetViews>
    <sheetView topLeftCell="B72" workbookViewId="0">
      <selection activeCell="I16" sqref="I16"/>
    </sheetView>
  </sheetViews>
  <sheetFormatPr baseColWidth="10" defaultColWidth="10.83203125" defaultRowHeight="15" x14ac:dyDescent="0.2"/>
  <cols>
    <col min="2" max="2" width="27.33203125" bestFit="1" customWidth="1"/>
    <col min="3" max="3" width="10.1640625" bestFit="1" customWidth="1"/>
    <col min="4" max="4" width="49" bestFit="1" customWidth="1"/>
    <col min="5" max="5" width="0" hidden="1" customWidth="1"/>
    <col min="6" max="6" width="24.6640625" bestFit="1" customWidth="1"/>
    <col min="7" max="7" width="9.6640625" hidden="1" customWidth="1"/>
  </cols>
  <sheetData>
    <row r="1" spans="1:27" s="87" customFormat="1" ht="16" x14ac:dyDescent="0.2">
      <c r="A1" s="84"/>
      <c r="B1" s="85"/>
      <c r="C1" s="86"/>
      <c r="D1" s="220" t="s">
        <v>307</v>
      </c>
      <c r="E1" s="221"/>
      <c r="F1" s="172" t="s">
        <v>391</v>
      </c>
    </row>
    <row r="2" spans="1:27" s="87" customFormat="1" ht="16" x14ac:dyDescent="0.2">
      <c r="A2" s="222" t="s">
        <v>308</v>
      </c>
      <c r="B2" s="88" t="s">
        <v>309</v>
      </c>
      <c r="C2" s="89">
        <v>44013</v>
      </c>
      <c r="D2" s="224">
        <v>125</v>
      </c>
      <c r="E2" s="225"/>
      <c r="F2" s="174">
        <f>AVERAGE(H8:H64)</f>
        <v>0</v>
      </c>
    </row>
    <row r="3" spans="1:27" s="87" customFormat="1" ht="16" x14ac:dyDescent="0.2">
      <c r="A3" s="223"/>
      <c r="B3" s="90" t="s">
        <v>310</v>
      </c>
      <c r="C3" s="91">
        <v>44138</v>
      </c>
      <c r="D3" s="226"/>
      <c r="E3" s="227"/>
      <c r="G3" s="89"/>
    </row>
    <row r="4" spans="1:27" s="87" customFormat="1" ht="16" x14ac:dyDescent="0.2">
      <c r="A4" s="222" t="s">
        <v>311</v>
      </c>
      <c r="B4" s="88" t="s">
        <v>309</v>
      </c>
      <c r="C4" s="89">
        <v>44139</v>
      </c>
      <c r="D4" s="224">
        <v>30</v>
      </c>
      <c r="E4" s="225"/>
      <c r="G4" s="89"/>
    </row>
    <row r="5" spans="1:27" s="87" customFormat="1" ht="17" thickBot="1" x14ac:dyDescent="0.25">
      <c r="A5" s="228"/>
      <c r="B5" s="92" t="s">
        <v>310</v>
      </c>
      <c r="C5" s="93">
        <v>44169</v>
      </c>
      <c r="D5" s="229"/>
      <c r="E5" s="230"/>
      <c r="G5" s="89"/>
    </row>
    <row r="6" spans="1:27" s="94" customFormat="1" x14ac:dyDescent="0.2">
      <c r="AA6" s="95"/>
    </row>
    <row r="7" spans="1:27" s="94" customFormat="1" ht="48" x14ac:dyDescent="0.2">
      <c r="A7" s="96" t="s">
        <v>312</v>
      </c>
      <c r="B7" s="96" t="s">
        <v>313</v>
      </c>
      <c r="C7" s="96" t="s">
        <v>314</v>
      </c>
      <c r="D7" s="96" t="s">
        <v>315</v>
      </c>
      <c r="E7" s="97" t="s">
        <v>316</v>
      </c>
      <c r="F7" s="96" t="s">
        <v>317</v>
      </c>
      <c r="G7" s="97" t="s">
        <v>307</v>
      </c>
      <c r="H7" s="173" t="s">
        <v>390</v>
      </c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5"/>
    </row>
    <row r="8" spans="1:27" s="94" customFormat="1" ht="15" customHeight="1" x14ac:dyDescent="0.2">
      <c r="A8" s="231">
        <v>1</v>
      </c>
      <c r="B8" s="99" t="s">
        <v>318</v>
      </c>
      <c r="C8" s="100">
        <v>6</v>
      </c>
      <c r="D8" s="101" t="s">
        <v>319</v>
      </c>
      <c r="E8" s="102">
        <v>0.02</v>
      </c>
      <c r="F8" s="103">
        <v>44015.5</v>
      </c>
      <c r="G8" s="104">
        <v>2.5</v>
      </c>
      <c r="H8" s="171">
        <v>0</v>
      </c>
      <c r="I8" s="106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95">
        <v>36</v>
      </c>
    </row>
    <row r="9" spans="1:27" s="94" customFormat="1" ht="15" customHeight="1" x14ac:dyDescent="0.2">
      <c r="A9" s="232"/>
      <c r="B9" s="107" t="s">
        <v>318</v>
      </c>
      <c r="C9" s="108">
        <v>7</v>
      </c>
      <c r="D9" s="109" t="s">
        <v>320</v>
      </c>
      <c r="E9" s="110">
        <v>2.5000000000000001E-2</v>
      </c>
      <c r="F9" s="111">
        <v>44018.625</v>
      </c>
      <c r="G9" s="112">
        <v>3.125</v>
      </c>
      <c r="H9" s="171">
        <v>0</v>
      </c>
      <c r="I9" s="106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95">
        <v>70</v>
      </c>
    </row>
    <row r="10" spans="1:27" s="94" customFormat="1" ht="15" customHeight="1" x14ac:dyDescent="0.2">
      <c r="A10" s="232"/>
      <c r="B10" s="107" t="s">
        <v>318</v>
      </c>
      <c r="C10" s="108">
        <v>8</v>
      </c>
      <c r="D10" s="109" t="s">
        <v>321</v>
      </c>
      <c r="E10" s="110">
        <v>1.4999999999999999E-2</v>
      </c>
      <c r="F10" s="111">
        <v>44020.5</v>
      </c>
      <c r="G10" s="112">
        <v>1.875</v>
      </c>
      <c r="H10" s="171">
        <v>0</v>
      </c>
      <c r="I10" s="106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95">
        <v>42</v>
      </c>
    </row>
    <row r="11" spans="1:27" s="94" customFormat="1" ht="15" customHeight="1" x14ac:dyDescent="0.2">
      <c r="A11" s="232"/>
      <c r="B11" s="107" t="s">
        <v>318</v>
      </c>
      <c r="C11" s="108">
        <v>9</v>
      </c>
      <c r="D11" s="109" t="s">
        <v>322</v>
      </c>
      <c r="E11" s="110">
        <v>1.4999999999999999E-2</v>
      </c>
      <c r="F11" s="111">
        <v>44022.375</v>
      </c>
      <c r="G11" s="112">
        <v>1.875</v>
      </c>
      <c r="H11" s="171">
        <v>0</v>
      </c>
      <c r="I11" s="106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95">
        <v>38</v>
      </c>
    </row>
    <row r="12" spans="1:27" s="94" customFormat="1" ht="15" customHeight="1" x14ac:dyDescent="0.2">
      <c r="A12" s="232"/>
      <c r="B12" s="107" t="s">
        <v>318</v>
      </c>
      <c r="C12" s="108">
        <v>10</v>
      </c>
      <c r="D12" s="109" t="s">
        <v>323</v>
      </c>
      <c r="E12" s="110">
        <v>1.2E-2</v>
      </c>
      <c r="F12" s="111">
        <v>44023.875</v>
      </c>
      <c r="G12" s="112">
        <v>1.5</v>
      </c>
      <c r="H12" s="171">
        <v>0</v>
      </c>
      <c r="I12" s="106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95">
        <v>26</v>
      </c>
    </row>
    <row r="13" spans="1:27" s="94" customFormat="1" ht="15" customHeight="1" x14ac:dyDescent="0.2">
      <c r="A13" s="232"/>
      <c r="B13" s="107" t="s">
        <v>318</v>
      </c>
      <c r="C13" s="108">
        <v>11</v>
      </c>
      <c r="D13" s="109" t="s">
        <v>324</v>
      </c>
      <c r="E13" s="110">
        <v>1.7999999999999999E-2</v>
      </c>
      <c r="F13" s="111">
        <v>44026.125</v>
      </c>
      <c r="G13" s="112">
        <v>2.25</v>
      </c>
      <c r="H13" s="171">
        <v>0</v>
      </c>
      <c r="I13" s="106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95">
        <v>37</v>
      </c>
    </row>
    <row r="14" spans="1:27" s="94" customFormat="1" ht="15" customHeight="1" x14ac:dyDescent="0.2">
      <c r="A14" s="232"/>
      <c r="B14" s="113" t="s">
        <v>325</v>
      </c>
      <c r="C14" s="114">
        <v>12</v>
      </c>
      <c r="D14" s="115" t="s">
        <v>326</v>
      </c>
      <c r="E14" s="116">
        <v>1.7038413878562576E-2</v>
      </c>
      <c r="F14" s="117">
        <v>44028.254801734824</v>
      </c>
      <c r="G14" s="118">
        <v>2.1298017348235589</v>
      </c>
      <c r="H14" s="171">
        <v>0</v>
      </c>
      <c r="I14" s="106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95">
        <v>48</v>
      </c>
    </row>
    <row r="15" spans="1:27" s="94" customFormat="1" ht="15" customHeight="1" x14ac:dyDescent="0.2">
      <c r="A15" s="232"/>
      <c r="B15" s="113" t="s">
        <v>325</v>
      </c>
      <c r="C15" s="114">
        <v>13</v>
      </c>
      <c r="D15" s="115" t="s">
        <v>327</v>
      </c>
      <c r="E15" s="116">
        <v>1.7038413878562576E-2</v>
      </c>
      <c r="F15" s="117">
        <v>44030.384603469647</v>
      </c>
      <c r="G15" s="118">
        <v>2.1298017348235589</v>
      </c>
      <c r="H15" s="171">
        <v>0</v>
      </c>
      <c r="I15" s="106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95">
        <v>45</v>
      </c>
    </row>
    <row r="16" spans="1:27" s="94" customFormat="1" ht="15" customHeight="1" x14ac:dyDescent="0.2">
      <c r="A16" s="232"/>
      <c r="B16" s="113" t="s">
        <v>325</v>
      </c>
      <c r="C16" s="114">
        <v>14</v>
      </c>
      <c r="D16" s="115" t="s">
        <v>328</v>
      </c>
      <c r="E16" s="116">
        <v>2.571251548946716E-2</v>
      </c>
      <c r="F16" s="117">
        <v>44033.598667905833</v>
      </c>
      <c r="G16" s="118">
        <v>3.2140644361861632</v>
      </c>
      <c r="H16" s="171">
        <v>0</v>
      </c>
      <c r="I16" s="106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95">
        <v>68</v>
      </c>
    </row>
    <row r="17" spans="1:27" s="94" customFormat="1" ht="15" customHeight="1" x14ac:dyDescent="0.2">
      <c r="A17" s="232"/>
      <c r="B17" s="113" t="s">
        <v>325</v>
      </c>
      <c r="C17" s="114">
        <v>15</v>
      </c>
      <c r="D17" s="115" t="s">
        <v>329</v>
      </c>
      <c r="E17" s="116">
        <v>1.765799256505576E-2</v>
      </c>
      <c r="F17" s="117">
        <v>44035.805916976467</v>
      </c>
      <c r="G17" s="118">
        <v>2.2072490706341341</v>
      </c>
      <c r="H17" s="171">
        <v>0</v>
      </c>
      <c r="I17" s="106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95">
        <v>46</v>
      </c>
    </row>
    <row r="18" spans="1:27" s="94" customFormat="1" ht="15" customHeight="1" x14ac:dyDescent="0.2">
      <c r="A18" s="232"/>
      <c r="B18" s="113" t="s">
        <v>325</v>
      </c>
      <c r="C18" s="114">
        <v>16</v>
      </c>
      <c r="D18" s="115" t="s">
        <v>330</v>
      </c>
      <c r="E18" s="116">
        <v>2.4E-2</v>
      </c>
      <c r="F18" s="117">
        <v>44038.805916976467</v>
      </c>
      <c r="G18" s="118">
        <v>3</v>
      </c>
      <c r="H18" s="171">
        <v>0</v>
      </c>
      <c r="I18" s="106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95">
        <v>63</v>
      </c>
    </row>
    <row r="19" spans="1:27" s="94" customFormat="1" ht="15" customHeight="1" x14ac:dyDescent="0.2">
      <c r="A19" s="232"/>
      <c r="B19" s="113" t="s">
        <v>325</v>
      </c>
      <c r="C19" s="114">
        <v>17</v>
      </c>
      <c r="D19" s="115" t="s">
        <v>331</v>
      </c>
      <c r="E19" s="116">
        <v>2.1000000000000001E-2</v>
      </c>
      <c r="F19" s="117">
        <v>44041.430916976467</v>
      </c>
      <c r="G19" s="118">
        <v>2.625</v>
      </c>
      <c r="H19" s="171">
        <v>0</v>
      </c>
      <c r="I19" s="106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95">
        <v>53</v>
      </c>
    </row>
    <row r="20" spans="1:27" s="94" customFormat="1" ht="15" customHeight="1" x14ac:dyDescent="0.2">
      <c r="A20" s="232"/>
      <c r="B20" s="113" t="s">
        <v>325</v>
      </c>
      <c r="C20" s="114">
        <v>18</v>
      </c>
      <c r="D20" s="115" t="s">
        <v>332</v>
      </c>
      <c r="E20" s="116">
        <v>2.1000000000000001E-2</v>
      </c>
      <c r="F20" s="117">
        <v>44044.055916976467</v>
      </c>
      <c r="G20" s="118">
        <v>2.625</v>
      </c>
      <c r="H20" s="171">
        <v>0</v>
      </c>
      <c r="I20" s="106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95">
        <v>54</v>
      </c>
    </row>
    <row r="21" spans="1:27" s="94" customFormat="1" ht="15" customHeight="1" x14ac:dyDescent="0.2">
      <c r="A21" s="232"/>
      <c r="B21" s="119" t="s">
        <v>333</v>
      </c>
      <c r="C21" s="120">
        <v>19</v>
      </c>
      <c r="D21" s="121" t="s">
        <v>334</v>
      </c>
      <c r="E21" s="122">
        <v>1.1462205700123915E-2</v>
      </c>
      <c r="F21" s="123">
        <v>44045.488692688981</v>
      </c>
      <c r="G21" s="124">
        <v>1.4327757125138305</v>
      </c>
      <c r="H21" s="171">
        <v>0</v>
      </c>
      <c r="I21" s="106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95">
        <v>30</v>
      </c>
    </row>
    <row r="22" spans="1:27" s="94" customFormat="1" ht="15" customHeight="1" x14ac:dyDescent="0.2">
      <c r="A22" s="232"/>
      <c r="B22" s="119" t="s">
        <v>333</v>
      </c>
      <c r="C22" s="120">
        <v>20</v>
      </c>
      <c r="D22" s="121" t="s">
        <v>335</v>
      </c>
      <c r="E22" s="122">
        <v>1.4560099132589838E-2</v>
      </c>
      <c r="F22" s="123">
        <v>44047.308705080555</v>
      </c>
      <c r="G22" s="124">
        <v>1.8200123915739823</v>
      </c>
      <c r="H22" s="171">
        <v>0</v>
      </c>
      <c r="I22" s="106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95">
        <v>38</v>
      </c>
    </row>
    <row r="23" spans="1:27" s="94" customFormat="1" ht="15" customHeight="1" x14ac:dyDescent="0.2">
      <c r="A23" s="232"/>
      <c r="B23" s="119" t="s">
        <v>333</v>
      </c>
      <c r="C23" s="120">
        <v>21</v>
      </c>
      <c r="D23" s="121" t="s">
        <v>336</v>
      </c>
      <c r="E23" s="122">
        <v>2.0136307311028501E-2</v>
      </c>
      <c r="F23" s="123">
        <v>44049.825743494432</v>
      </c>
      <c r="G23" s="124">
        <v>2.5170384138764348</v>
      </c>
      <c r="H23" s="171">
        <v>0</v>
      </c>
      <c r="I23" s="106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95">
        <v>55</v>
      </c>
    </row>
    <row r="24" spans="1:27" s="94" customFormat="1" ht="15" customHeight="1" x14ac:dyDescent="0.2">
      <c r="A24" s="232"/>
      <c r="B24" s="119" t="s">
        <v>333</v>
      </c>
      <c r="C24" s="120">
        <v>22</v>
      </c>
      <c r="D24" s="121" t="s">
        <v>337</v>
      </c>
      <c r="E24" s="122">
        <v>0.02</v>
      </c>
      <c r="F24" s="123">
        <v>44052.325743494432</v>
      </c>
      <c r="G24" s="124">
        <v>2.5</v>
      </c>
      <c r="H24" s="171">
        <v>0</v>
      </c>
      <c r="I24" s="106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95">
        <v>45</v>
      </c>
    </row>
    <row r="25" spans="1:27" s="94" customFormat="1" ht="15" customHeight="1" x14ac:dyDescent="0.2">
      <c r="A25" s="232"/>
      <c r="B25" s="119" t="s">
        <v>333</v>
      </c>
      <c r="C25" s="120">
        <v>23</v>
      </c>
      <c r="D25" s="121" t="s">
        <v>338</v>
      </c>
      <c r="E25" s="122">
        <v>0.02</v>
      </c>
      <c r="F25" s="123">
        <v>44054.825743494432</v>
      </c>
      <c r="G25" s="124">
        <v>2.5</v>
      </c>
      <c r="H25" s="171">
        <v>0</v>
      </c>
      <c r="I25" s="106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95">
        <v>40</v>
      </c>
    </row>
    <row r="26" spans="1:27" s="94" customFormat="1" ht="15" customHeight="1" x14ac:dyDescent="0.2">
      <c r="A26" s="232"/>
      <c r="B26" s="119" t="s">
        <v>333</v>
      </c>
      <c r="C26" s="120">
        <v>24</v>
      </c>
      <c r="D26" s="121" t="s">
        <v>339</v>
      </c>
      <c r="E26" s="122">
        <v>2.3853779429987607E-2</v>
      </c>
      <c r="F26" s="123">
        <v>44057.807465923179</v>
      </c>
      <c r="G26" s="124">
        <v>2.9817224287471618</v>
      </c>
      <c r="H26" s="171">
        <v>0</v>
      </c>
      <c r="I26" s="106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95">
        <v>63</v>
      </c>
    </row>
    <row r="27" spans="1:27" s="94" customFormat="1" ht="15" customHeight="1" x14ac:dyDescent="0.2">
      <c r="A27" s="232"/>
      <c r="B27" s="119" t="s">
        <v>333</v>
      </c>
      <c r="C27" s="120">
        <v>25</v>
      </c>
      <c r="D27" s="121" t="s">
        <v>340</v>
      </c>
      <c r="E27" s="122">
        <v>2.1999999999999999E-2</v>
      </c>
      <c r="F27" s="123">
        <v>44060.557465923179</v>
      </c>
      <c r="G27" s="124">
        <v>2.75</v>
      </c>
      <c r="H27" s="171">
        <v>0</v>
      </c>
      <c r="I27" s="106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95">
        <v>44</v>
      </c>
    </row>
    <row r="28" spans="1:27" s="94" customFormat="1" ht="15" customHeight="1" x14ac:dyDescent="0.2">
      <c r="A28" s="232"/>
      <c r="B28" s="119" t="s">
        <v>333</v>
      </c>
      <c r="C28" s="120">
        <v>26</v>
      </c>
      <c r="D28" s="121" t="s">
        <v>341</v>
      </c>
      <c r="E28" s="122">
        <v>2.7571251548946716E-2</v>
      </c>
      <c r="F28" s="123">
        <v>44064.003872366797</v>
      </c>
      <c r="G28" s="124">
        <v>3.4464064436178887</v>
      </c>
      <c r="H28" s="171">
        <v>0</v>
      </c>
      <c r="I28" s="106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95">
        <v>69</v>
      </c>
    </row>
    <row r="29" spans="1:27" s="94" customFormat="1" ht="15" customHeight="1" x14ac:dyDescent="0.2">
      <c r="A29" s="232"/>
      <c r="B29" s="119" t="s">
        <v>333</v>
      </c>
      <c r="C29" s="120">
        <v>27</v>
      </c>
      <c r="D29" s="121" t="s">
        <v>342</v>
      </c>
      <c r="E29" s="122">
        <v>1.2081784386617099E-2</v>
      </c>
      <c r="F29" s="123">
        <v>44065.514095415121</v>
      </c>
      <c r="G29" s="124">
        <v>1.5102230483244057</v>
      </c>
      <c r="H29" s="171">
        <v>0</v>
      </c>
      <c r="I29" s="106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95">
        <v>29</v>
      </c>
    </row>
    <row r="30" spans="1:27" s="94" customFormat="1" ht="15" customHeight="1" x14ac:dyDescent="0.2">
      <c r="A30" s="232"/>
      <c r="B30" s="119" t="s">
        <v>333</v>
      </c>
      <c r="C30" s="120">
        <v>28</v>
      </c>
      <c r="D30" s="121" t="s">
        <v>343</v>
      </c>
      <c r="E30" s="122">
        <v>1.6418835192069391E-2</v>
      </c>
      <c r="F30" s="123">
        <v>44067.566449814127</v>
      </c>
      <c r="G30" s="124">
        <v>2.0523543990057078</v>
      </c>
      <c r="H30" s="171">
        <v>0</v>
      </c>
      <c r="I30" s="106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95">
        <v>44</v>
      </c>
    </row>
    <row r="31" spans="1:27" s="94" customFormat="1" ht="15" customHeight="1" x14ac:dyDescent="0.2">
      <c r="A31" s="232"/>
      <c r="B31" s="119" t="s">
        <v>333</v>
      </c>
      <c r="C31" s="120">
        <v>29</v>
      </c>
      <c r="D31" s="121" t="s">
        <v>344</v>
      </c>
      <c r="E31" s="122">
        <v>1.9516728624535316E-2</v>
      </c>
      <c r="F31" s="123">
        <v>44070.006040892193</v>
      </c>
      <c r="G31" s="124">
        <v>2.4395910780658596</v>
      </c>
      <c r="H31" s="171">
        <v>0</v>
      </c>
      <c r="I31" s="106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95">
        <v>55</v>
      </c>
    </row>
    <row r="32" spans="1:27" s="94" customFormat="1" ht="15" customHeight="1" x14ac:dyDescent="0.2">
      <c r="A32" s="232"/>
      <c r="B32" s="119" t="s">
        <v>333</v>
      </c>
      <c r="C32" s="120">
        <v>30</v>
      </c>
      <c r="D32" s="121" t="s">
        <v>345</v>
      </c>
      <c r="E32" s="122">
        <v>1.4560099132589838E-2</v>
      </c>
      <c r="F32" s="123">
        <v>44071.826053283767</v>
      </c>
      <c r="G32" s="124">
        <v>1.8200123915739823</v>
      </c>
      <c r="H32" s="171">
        <v>0</v>
      </c>
      <c r="I32" s="106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95">
        <v>42</v>
      </c>
    </row>
    <row r="33" spans="1:27" s="94" customFormat="1" ht="15" customHeight="1" x14ac:dyDescent="0.2">
      <c r="A33" s="232"/>
      <c r="B33" s="125" t="s">
        <v>346</v>
      </c>
      <c r="C33" s="126">
        <v>31</v>
      </c>
      <c r="D33" s="127" t="s">
        <v>347</v>
      </c>
      <c r="E33" s="128">
        <v>1.2081784386617099E-2</v>
      </c>
      <c r="F33" s="129">
        <v>44073.336276332091</v>
      </c>
      <c r="G33" s="130">
        <v>1.5102230483244057</v>
      </c>
      <c r="H33" s="171">
        <v>0</v>
      </c>
      <c r="I33" s="106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95"/>
    </row>
    <row r="34" spans="1:27" s="94" customFormat="1" ht="15" customHeight="1" x14ac:dyDescent="0.2">
      <c r="A34" s="232"/>
      <c r="B34" s="125" t="s">
        <v>346</v>
      </c>
      <c r="C34" s="126">
        <v>32</v>
      </c>
      <c r="D34" s="127" t="s">
        <v>348</v>
      </c>
      <c r="E34" s="128">
        <v>0.01</v>
      </c>
      <c r="F34" s="129">
        <v>44074.586276332091</v>
      </c>
      <c r="G34" s="130">
        <v>1.25</v>
      </c>
      <c r="H34" s="171">
        <v>0</v>
      </c>
      <c r="I34" s="106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95">
        <v>21</v>
      </c>
    </row>
    <row r="35" spans="1:27" s="94" customFormat="1" ht="15" customHeight="1" x14ac:dyDescent="0.2">
      <c r="A35" s="232"/>
      <c r="B35" s="125" t="s">
        <v>346</v>
      </c>
      <c r="C35" s="126">
        <v>33</v>
      </c>
      <c r="D35" s="127" t="s">
        <v>349</v>
      </c>
      <c r="E35" s="128">
        <v>1.4560099132589838E-2</v>
      </c>
      <c r="F35" s="129">
        <v>44076.406288723665</v>
      </c>
      <c r="G35" s="130">
        <v>1.8200123915739823</v>
      </c>
      <c r="H35" s="171">
        <v>0</v>
      </c>
      <c r="I35" s="106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95">
        <v>32</v>
      </c>
    </row>
    <row r="36" spans="1:27" s="94" customFormat="1" ht="15" customHeight="1" x14ac:dyDescent="0.2">
      <c r="A36" s="232"/>
      <c r="B36" s="125" t="s">
        <v>346</v>
      </c>
      <c r="C36" s="126">
        <v>34</v>
      </c>
      <c r="D36" s="127" t="s">
        <v>350</v>
      </c>
      <c r="E36" s="128">
        <v>9.6034696406443621E-3</v>
      </c>
      <c r="F36" s="129">
        <v>44077.606722428747</v>
      </c>
      <c r="G36" s="130">
        <v>1.200433705082105</v>
      </c>
      <c r="H36" s="171">
        <v>0</v>
      </c>
      <c r="I36" s="106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95">
        <v>22</v>
      </c>
    </row>
    <row r="37" spans="1:27" s="94" customFormat="1" ht="15" customHeight="1" x14ac:dyDescent="0.2">
      <c r="A37" s="232"/>
      <c r="B37" s="125" t="s">
        <v>346</v>
      </c>
      <c r="C37" s="126">
        <v>35</v>
      </c>
      <c r="D37" s="127" t="s">
        <v>351</v>
      </c>
      <c r="E37" s="128">
        <v>1.5799256505576207E-2</v>
      </c>
      <c r="F37" s="129">
        <v>44079.581629491942</v>
      </c>
      <c r="G37" s="130">
        <v>1.9749070631951327</v>
      </c>
      <c r="H37" s="171">
        <v>0</v>
      </c>
      <c r="I37" s="106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95">
        <v>39</v>
      </c>
    </row>
    <row r="38" spans="1:27" s="94" customFormat="1" ht="15" customHeight="1" x14ac:dyDescent="0.2">
      <c r="A38" s="232"/>
      <c r="B38" s="131" t="s">
        <v>352</v>
      </c>
      <c r="C38" s="132">
        <v>36</v>
      </c>
      <c r="D38" s="133" t="s">
        <v>353</v>
      </c>
      <c r="E38" s="134">
        <v>2.2614622057001238E-2</v>
      </c>
      <c r="F38" s="135">
        <v>44082.408457249068</v>
      </c>
      <c r="G38" s="136">
        <v>2.8268277571260114</v>
      </c>
      <c r="H38" s="171">
        <v>0</v>
      </c>
      <c r="I38" s="106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95"/>
    </row>
    <row r="39" spans="1:27" s="94" customFormat="1" ht="15" customHeight="1" x14ac:dyDescent="0.2">
      <c r="A39" s="232"/>
      <c r="B39" s="131" t="s">
        <v>352</v>
      </c>
      <c r="C39" s="132">
        <v>37</v>
      </c>
      <c r="D39" s="131" t="s">
        <v>354</v>
      </c>
      <c r="E39" s="134">
        <v>1.2081784386617099E-2</v>
      </c>
      <c r="F39" s="135">
        <v>44083.918680297393</v>
      </c>
      <c r="G39" s="136">
        <v>1.5102230483244057</v>
      </c>
      <c r="H39" s="171">
        <v>0</v>
      </c>
      <c r="I39" s="106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95"/>
    </row>
    <row r="40" spans="1:27" s="94" customFormat="1" ht="15" customHeight="1" x14ac:dyDescent="0.2">
      <c r="A40" s="232"/>
      <c r="B40" s="131" t="s">
        <v>352</v>
      </c>
      <c r="C40" s="132">
        <v>38</v>
      </c>
      <c r="D40" s="131" t="s">
        <v>355</v>
      </c>
      <c r="E40" s="134">
        <v>1.2E-2</v>
      </c>
      <c r="F40" s="135">
        <v>44085.418680297393</v>
      </c>
      <c r="G40" s="136">
        <v>1.5</v>
      </c>
      <c r="H40" s="171">
        <v>0</v>
      </c>
      <c r="I40" s="106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95"/>
    </row>
    <row r="41" spans="1:27" s="94" customFormat="1" ht="15" customHeight="1" x14ac:dyDescent="0.2">
      <c r="A41" s="232"/>
      <c r="B41" s="131" t="s">
        <v>352</v>
      </c>
      <c r="C41" s="132">
        <v>39</v>
      </c>
      <c r="D41" s="131" t="s">
        <v>356</v>
      </c>
      <c r="E41" s="134">
        <v>1.2081784386617099E-2</v>
      </c>
      <c r="F41" s="135">
        <v>44086.928903345717</v>
      </c>
      <c r="G41" s="136">
        <v>1.5102230483244057</v>
      </c>
      <c r="H41" s="171">
        <v>0</v>
      </c>
      <c r="I41" s="106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95"/>
    </row>
    <row r="42" spans="1:27" s="94" customFormat="1" ht="15" customHeight="1" x14ac:dyDescent="0.2">
      <c r="A42" s="232"/>
      <c r="B42" s="131" t="s">
        <v>352</v>
      </c>
      <c r="C42" s="132">
        <v>40</v>
      </c>
      <c r="D42" s="131" t="s">
        <v>357</v>
      </c>
      <c r="E42" s="134">
        <v>1.765799256505576E-2</v>
      </c>
      <c r="F42" s="135">
        <v>44089.136152416351</v>
      </c>
      <c r="G42" s="136">
        <v>2.2072490706341341</v>
      </c>
      <c r="H42" s="171">
        <v>0</v>
      </c>
      <c r="I42" s="106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95"/>
    </row>
    <row r="43" spans="1:27" s="94" customFormat="1" ht="15" customHeight="1" x14ac:dyDescent="0.2">
      <c r="A43" s="232"/>
      <c r="B43" s="131" t="s">
        <v>352</v>
      </c>
      <c r="C43" s="132">
        <v>41</v>
      </c>
      <c r="D43" s="131" t="s">
        <v>358</v>
      </c>
      <c r="E43" s="134">
        <v>1.5799256505576207E-2</v>
      </c>
      <c r="F43" s="135">
        <v>44091.111059479546</v>
      </c>
      <c r="G43" s="136">
        <v>1.9749070631951327</v>
      </c>
      <c r="H43" s="171">
        <v>0</v>
      </c>
      <c r="I43" s="106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95"/>
    </row>
    <row r="44" spans="1:27" s="94" customFormat="1" ht="15" customHeight="1" x14ac:dyDescent="0.2">
      <c r="A44" s="232"/>
      <c r="B44" s="137" t="s">
        <v>359</v>
      </c>
      <c r="C44" s="138">
        <v>42</v>
      </c>
      <c r="D44" s="137" t="s">
        <v>360</v>
      </c>
      <c r="E44" s="139">
        <v>1.6418835192069391E-2</v>
      </c>
      <c r="F44" s="140">
        <v>44093.163413878552</v>
      </c>
      <c r="G44" s="141">
        <v>2.0523543990057078</v>
      </c>
      <c r="H44" s="171">
        <v>0</v>
      </c>
      <c r="I44" s="106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95"/>
    </row>
    <row r="45" spans="1:27" s="94" customFormat="1" ht="15" customHeight="1" x14ac:dyDescent="0.2">
      <c r="A45" s="232"/>
      <c r="B45" s="137" t="s">
        <v>359</v>
      </c>
      <c r="C45" s="138">
        <v>43</v>
      </c>
      <c r="D45" s="137" t="s">
        <v>361</v>
      </c>
      <c r="E45" s="139">
        <v>1.6418835192069391E-2</v>
      </c>
      <c r="F45" s="140">
        <v>44095.215768277558</v>
      </c>
      <c r="G45" s="141">
        <v>2.0523543990057078</v>
      </c>
      <c r="H45" s="171">
        <v>0</v>
      </c>
      <c r="I45" s="106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95"/>
    </row>
    <row r="46" spans="1:27" s="94" customFormat="1" ht="15" customHeight="1" x14ac:dyDescent="0.2">
      <c r="A46" s="232"/>
      <c r="B46" s="137" t="s">
        <v>359</v>
      </c>
      <c r="C46" s="138">
        <v>44</v>
      </c>
      <c r="D46" s="137" t="s">
        <v>362</v>
      </c>
      <c r="E46" s="139">
        <v>2.4E-2</v>
      </c>
      <c r="F46" s="140">
        <v>44098.215768277558</v>
      </c>
      <c r="G46" s="141">
        <v>3</v>
      </c>
      <c r="H46" s="171">
        <v>0</v>
      </c>
      <c r="I46" s="106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95"/>
    </row>
    <row r="47" spans="1:27" s="94" customFormat="1" ht="15" customHeight="1" x14ac:dyDescent="0.2">
      <c r="A47" s="232"/>
      <c r="B47" s="137" t="s">
        <v>359</v>
      </c>
      <c r="C47" s="138">
        <v>45</v>
      </c>
      <c r="D47" s="137" t="s">
        <v>363</v>
      </c>
      <c r="E47" s="139">
        <v>1.5799256505576207E-2</v>
      </c>
      <c r="F47" s="140">
        <v>44100.190675340753</v>
      </c>
      <c r="G47" s="141">
        <v>1.9749070631951327</v>
      </c>
      <c r="H47" s="171">
        <v>0</v>
      </c>
      <c r="I47" s="106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95"/>
    </row>
    <row r="48" spans="1:27" s="94" customFormat="1" ht="15" customHeight="1" x14ac:dyDescent="0.2">
      <c r="A48" s="232"/>
      <c r="B48" s="137" t="s">
        <v>359</v>
      </c>
      <c r="C48" s="138">
        <v>46</v>
      </c>
      <c r="D48" s="137" t="s">
        <v>364</v>
      </c>
      <c r="E48" s="139">
        <v>2.0136307311028501E-2</v>
      </c>
      <c r="F48" s="140">
        <v>44102.707713754629</v>
      </c>
      <c r="G48" s="141">
        <v>2.5170384138764348</v>
      </c>
      <c r="H48" s="171">
        <v>0</v>
      </c>
      <c r="I48" s="106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95"/>
    </row>
    <row r="49" spans="1:27" s="94" customFormat="1" ht="15" customHeight="1" x14ac:dyDescent="0.2">
      <c r="A49" s="232"/>
      <c r="B49" s="137" t="s">
        <v>359</v>
      </c>
      <c r="C49" s="138">
        <v>47</v>
      </c>
      <c r="D49" s="137" t="s">
        <v>365</v>
      </c>
      <c r="E49" s="139">
        <v>2.4E-2</v>
      </c>
      <c r="F49" s="140">
        <v>44105.707713754629</v>
      </c>
      <c r="G49" s="141">
        <v>3</v>
      </c>
      <c r="H49" s="171">
        <v>0</v>
      </c>
      <c r="I49" s="106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95"/>
    </row>
    <row r="50" spans="1:27" s="94" customFormat="1" ht="15" customHeight="1" x14ac:dyDescent="0.2">
      <c r="A50" s="232"/>
      <c r="B50" s="142" t="s">
        <v>366</v>
      </c>
      <c r="C50" s="143">
        <v>48</v>
      </c>
      <c r="D50" s="142" t="s">
        <v>367</v>
      </c>
      <c r="E50" s="144">
        <v>2.1000000000000001E-2</v>
      </c>
      <c r="F50" s="145">
        <v>44108.332713754629</v>
      </c>
      <c r="G50" s="146">
        <v>2.625</v>
      </c>
      <c r="H50" s="171">
        <v>0</v>
      </c>
      <c r="I50" s="106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95"/>
    </row>
    <row r="51" spans="1:27" s="94" customFormat="1" ht="15" customHeight="1" x14ac:dyDescent="0.2">
      <c r="A51" s="232"/>
      <c r="B51" s="142" t="s">
        <v>366</v>
      </c>
      <c r="C51" s="143">
        <v>49</v>
      </c>
      <c r="D51" s="142" t="s">
        <v>368</v>
      </c>
      <c r="E51" s="144">
        <v>2.1000000000000001E-2</v>
      </c>
      <c r="F51" s="145">
        <v>44110.957713754629</v>
      </c>
      <c r="G51" s="146">
        <v>2.625</v>
      </c>
      <c r="H51" s="171">
        <v>0</v>
      </c>
      <c r="I51" s="106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95"/>
    </row>
    <row r="52" spans="1:27" s="94" customFormat="1" ht="15" customHeight="1" x14ac:dyDescent="0.2">
      <c r="A52" s="232"/>
      <c r="B52" s="147" t="s">
        <v>369</v>
      </c>
      <c r="C52" s="148">
        <v>50</v>
      </c>
      <c r="D52" s="147" t="s">
        <v>370</v>
      </c>
      <c r="E52" s="149">
        <v>2.5000000000000001E-2</v>
      </c>
      <c r="F52" s="150">
        <v>44114.082713754629</v>
      </c>
      <c r="G52" s="151">
        <v>3.125</v>
      </c>
      <c r="H52" s="171">
        <v>0</v>
      </c>
      <c r="I52" s="106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95"/>
    </row>
    <row r="53" spans="1:27" s="94" customFormat="1" ht="15" customHeight="1" x14ac:dyDescent="0.2">
      <c r="A53" s="232"/>
      <c r="B53" s="152" t="s">
        <v>371</v>
      </c>
      <c r="C53" s="153">
        <v>51</v>
      </c>
      <c r="D53" s="154" t="s">
        <v>372</v>
      </c>
      <c r="E53" s="155">
        <v>1.2E-2</v>
      </c>
      <c r="F53" s="156">
        <v>44115.582713754629</v>
      </c>
      <c r="G53" s="157">
        <v>1.5</v>
      </c>
      <c r="H53" s="171">
        <v>0</v>
      </c>
      <c r="I53" s="106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95">
        <v>30</v>
      </c>
    </row>
    <row r="54" spans="1:27" s="94" customFormat="1" ht="15" customHeight="1" x14ac:dyDescent="0.2">
      <c r="A54" s="232"/>
      <c r="B54" s="152" t="s">
        <v>371</v>
      </c>
      <c r="C54" s="153">
        <v>52</v>
      </c>
      <c r="D54" s="154" t="s">
        <v>373</v>
      </c>
      <c r="E54" s="155">
        <v>2.1995043370508054E-2</v>
      </c>
      <c r="F54" s="156">
        <v>44118.332094175945</v>
      </c>
      <c r="G54" s="157">
        <v>2.7493804213154363</v>
      </c>
      <c r="H54" s="171">
        <v>0</v>
      </c>
      <c r="I54" s="106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95">
        <v>57</v>
      </c>
    </row>
    <row r="55" spans="1:27" s="94" customFormat="1" ht="15" customHeight="1" x14ac:dyDescent="0.2">
      <c r="A55" s="232"/>
      <c r="B55" s="152" t="s">
        <v>371</v>
      </c>
      <c r="C55" s="153">
        <v>53</v>
      </c>
      <c r="D55" s="154" t="s">
        <v>374</v>
      </c>
      <c r="E55" s="155">
        <v>1.7999999999999999E-2</v>
      </c>
      <c r="F55" s="156">
        <v>44120.582094175945</v>
      </c>
      <c r="G55" s="157">
        <v>2.25</v>
      </c>
      <c r="H55" s="171">
        <v>0</v>
      </c>
      <c r="I55" s="106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95">
        <v>41</v>
      </c>
    </row>
    <row r="56" spans="1:27" s="94" customFormat="1" ht="15" customHeight="1" x14ac:dyDescent="0.2">
      <c r="A56" s="232"/>
      <c r="B56" s="152" t="s">
        <v>371</v>
      </c>
      <c r="C56" s="153">
        <v>54</v>
      </c>
      <c r="D56" s="154" t="s">
        <v>375</v>
      </c>
      <c r="E56" s="155">
        <v>1.2081784386617099E-2</v>
      </c>
      <c r="F56" s="156">
        <v>44122.092317224269</v>
      </c>
      <c r="G56" s="157">
        <v>1.5102230483244057</v>
      </c>
      <c r="H56" s="171">
        <v>0</v>
      </c>
      <c r="I56" s="106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95"/>
    </row>
    <row r="57" spans="1:27" s="94" customFormat="1" ht="15" customHeight="1" x14ac:dyDescent="0.2">
      <c r="A57" s="232"/>
      <c r="B57" s="152" t="s">
        <v>371</v>
      </c>
      <c r="C57" s="153">
        <v>55</v>
      </c>
      <c r="D57" s="154" t="s">
        <v>376</v>
      </c>
      <c r="E57" s="155">
        <v>1.2081784386617099E-2</v>
      </c>
      <c r="F57" s="156">
        <v>44123.602540272594</v>
      </c>
      <c r="G57" s="157">
        <v>1.5102230483244057</v>
      </c>
      <c r="H57" s="171">
        <v>0</v>
      </c>
      <c r="I57" s="106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95"/>
    </row>
    <row r="58" spans="1:27" s="94" customFormat="1" ht="15" customHeight="1" x14ac:dyDescent="0.2">
      <c r="A58" s="232"/>
      <c r="B58" s="152" t="s">
        <v>371</v>
      </c>
      <c r="C58" s="153">
        <v>56</v>
      </c>
      <c r="D58" s="154" t="s">
        <v>377</v>
      </c>
      <c r="E58" s="155">
        <v>0.01</v>
      </c>
      <c r="F58" s="156">
        <v>44124.852540272594</v>
      </c>
      <c r="G58" s="157">
        <v>1.25</v>
      </c>
      <c r="H58" s="171">
        <v>0</v>
      </c>
      <c r="I58" s="106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95">
        <v>31</v>
      </c>
    </row>
    <row r="59" spans="1:27" s="94" customFormat="1" ht="15" customHeight="1" x14ac:dyDescent="0.2">
      <c r="A59" s="232"/>
      <c r="B59" s="152" t="s">
        <v>371</v>
      </c>
      <c r="C59" s="153">
        <v>57</v>
      </c>
      <c r="D59" s="154" t="s">
        <v>378</v>
      </c>
      <c r="E59" s="155">
        <v>0.01</v>
      </c>
      <c r="F59" s="156">
        <v>44126.102540272594</v>
      </c>
      <c r="G59" s="157">
        <v>1.25</v>
      </c>
      <c r="H59" s="171">
        <v>0</v>
      </c>
      <c r="I59" s="106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95"/>
    </row>
    <row r="60" spans="1:27" s="94" customFormat="1" ht="15" customHeight="1" x14ac:dyDescent="0.2">
      <c r="A60" s="232"/>
      <c r="B60" s="107" t="s">
        <v>379</v>
      </c>
      <c r="C60" s="108">
        <v>1</v>
      </c>
      <c r="D60" s="107" t="s">
        <v>380</v>
      </c>
      <c r="E60" s="110">
        <v>8.3643122676579917E-3</v>
      </c>
      <c r="F60" s="111">
        <v>44127.148079306047</v>
      </c>
      <c r="G60" s="112">
        <v>1.0455390334536787</v>
      </c>
      <c r="H60" s="171">
        <v>0</v>
      </c>
      <c r="I60" s="106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95">
        <v>16</v>
      </c>
    </row>
    <row r="61" spans="1:27" s="94" customFormat="1" ht="15" customHeight="1" x14ac:dyDescent="0.2">
      <c r="A61" s="232"/>
      <c r="B61" s="107" t="s">
        <v>379</v>
      </c>
      <c r="C61" s="108">
        <v>2</v>
      </c>
      <c r="D61" s="107" t="s">
        <v>381</v>
      </c>
      <c r="E61" s="110">
        <v>5.2664188351920684E-3</v>
      </c>
      <c r="F61" s="111">
        <v>44127.806381660448</v>
      </c>
      <c r="G61" s="112">
        <v>0.65830235440080287</v>
      </c>
      <c r="H61" s="171">
        <v>0</v>
      </c>
      <c r="I61" s="106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95"/>
    </row>
    <row r="62" spans="1:27" s="94" customFormat="1" ht="15" customHeight="1" x14ac:dyDescent="0.2">
      <c r="A62" s="232"/>
      <c r="B62" s="107" t="s">
        <v>379</v>
      </c>
      <c r="C62" s="108">
        <v>3</v>
      </c>
      <c r="D62" s="107" t="s">
        <v>382</v>
      </c>
      <c r="E62" s="110">
        <v>5.5E-2</v>
      </c>
      <c r="F62" s="111">
        <v>44134.681381660448</v>
      </c>
      <c r="G62" s="112">
        <v>6.875</v>
      </c>
      <c r="H62" s="171">
        <v>0</v>
      </c>
      <c r="I62" s="106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95">
        <v>150</v>
      </c>
    </row>
    <row r="63" spans="1:27" s="94" customFormat="1" ht="15" customHeight="1" x14ac:dyDescent="0.2">
      <c r="A63" s="232"/>
      <c r="B63" s="107" t="s">
        <v>379</v>
      </c>
      <c r="C63" s="108">
        <v>4</v>
      </c>
      <c r="D63" s="107" t="s">
        <v>383</v>
      </c>
      <c r="E63" s="110">
        <v>4.0000000000000001E-3</v>
      </c>
      <c r="F63" s="111">
        <v>44135.181381660448</v>
      </c>
      <c r="G63" s="112">
        <v>0.5</v>
      </c>
      <c r="H63" s="171">
        <v>0</v>
      </c>
      <c r="I63" s="106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95">
        <v>4</v>
      </c>
    </row>
    <row r="64" spans="1:27" s="94" customFormat="1" ht="15" customHeight="1" x14ac:dyDescent="0.2">
      <c r="A64" s="233"/>
      <c r="B64" s="158" t="s">
        <v>379</v>
      </c>
      <c r="C64" s="159">
        <v>5</v>
      </c>
      <c r="D64" s="158" t="s">
        <v>384</v>
      </c>
      <c r="E64" s="160">
        <v>2.2614622057001238E-2</v>
      </c>
      <c r="F64" s="161">
        <v>44138.008209417574</v>
      </c>
      <c r="G64" s="162">
        <v>2.8268277571260114</v>
      </c>
      <c r="H64" s="171">
        <v>0</v>
      </c>
      <c r="I64" s="106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95">
        <v>21</v>
      </c>
    </row>
    <row r="65" spans="1:27" s="94" customFormat="1" ht="15" customHeight="1" x14ac:dyDescent="0.2">
      <c r="A65" s="217">
        <v>2</v>
      </c>
      <c r="B65" s="163" t="s">
        <v>385</v>
      </c>
      <c r="C65" s="163"/>
      <c r="D65" s="163" t="s">
        <v>386</v>
      </c>
      <c r="E65" s="164">
        <v>0.5</v>
      </c>
      <c r="F65" s="165">
        <v>44154</v>
      </c>
      <c r="G65" s="166">
        <v>15.991790582425892</v>
      </c>
      <c r="H65" s="171">
        <v>0</v>
      </c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95"/>
    </row>
    <row r="66" spans="1:27" s="94" customFormat="1" ht="15" customHeight="1" x14ac:dyDescent="0.2">
      <c r="A66" s="218"/>
      <c r="B66" s="147" t="s">
        <v>385</v>
      </c>
      <c r="C66" s="147"/>
      <c r="D66" s="147" t="s">
        <v>387</v>
      </c>
      <c r="E66" s="149">
        <v>0.17</v>
      </c>
      <c r="F66" s="150">
        <v>44159.1</v>
      </c>
      <c r="G66" s="151">
        <v>5.0999999999985448</v>
      </c>
      <c r="H66" s="171">
        <v>0</v>
      </c>
      <c r="I66" s="106"/>
      <c r="AA66" s="95"/>
    </row>
    <row r="67" spans="1:27" s="94" customFormat="1" ht="15" customHeight="1" x14ac:dyDescent="0.2">
      <c r="A67" s="218"/>
      <c r="B67" s="147" t="s">
        <v>385</v>
      </c>
      <c r="C67" s="147"/>
      <c r="D67" s="147" t="s">
        <v>388</v>
      </c>
      <c r="E67" s="149">
        <v>0.18</v>
      </c>
      <c r="F67" s="150">
        <v>44164.5</v>
      </c>
      <c r="G67" s="151">
        <v>5.4000000000014552</v>
      </c>
      <c r="H67" s="171">
        <v>0</v>
      </c>
      <c r="I67" s="106"/>
      <c r="AA67" s="95"/>
    </row>
    <row r="68" spans="1:27" s="94" customFormat="1" ht="15" customHeight="1" x14ac:dyDescent="0.2">
      <c r="A68" s="219"/>
      <c r="B68" s="167" t="s">
        <v>385</v>
      </c>
      <c r="C68" s="167"/>
      <c r="D68" s="167" t="s">
        <v>389</v>
      </c>
      <c r="E68" s="168">
        <v>0.15</v>
      </c>
      <c r="F68" s="169">
        <v>44169</v>
      </c>
      <c r="G68" s="170">
        <v>4.5</v>
      </c>
      <c r="H68" s="171">
        <v>0</v>
      </c>
      <c r="I68" s="106"/>
      <c r="AA68" s="95"/>
    </row>
  </sheetData>
  <mergeCells count="7">
    <mergeCell ref="A65:A68"/>
    <mergeCell ref="D1:E1"/>
    <mergeCell ref="A2:A3"/>
    <mergeCell ref="D2:E3"/>
    <mergeCell ref="A4:A5"/>
    <mergeCell ref="D4:E5"/>
    <mergeCell ref="A8:A64"/>
  </mergeCells>
  <conditionalFormatting sqref="F2">
    <cfRule type="colorScale" priority="2">
      <colorScale>
        <cfvo type="num" val="0"/>
        <cfvo type="num" val="1"/>
        <color rgb="FFFF7128"/>
        <color theme="9"/>
      </colorScale>
    </cfRule>
  </conditionalFormatting>
  <conditionalFormatting sqref="H1:H1048576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8AEC-A3C6-5440-80D9-FDAABBE19B8B}">
  <dimension ref="A1:Z43"/>
  <sheetViews>
    <sheetView topLeftCell="A3" zoomScale="137" workbookViewId="0">
      <selection activeCell="H22" sqref="H22"/>
    </sheetView>
  </sheetViews>
  <sheetFormatPr baseColWidth="10" defaultColWidth="11.5" defaultRowHeight="15" x14ac:dyDescent="0.2"/>
  <cols>
    <col min="1" max="1" width="51.6640625" customWidth="1"/>
    <col min="3" max="3" width="6" style="72" customWidth="1"/>
    <col min="4" max="4" width="7" style="75" customWidth="1"/>
    <col min="5" max="5" width="5.6640625" customWidth="1"/>
    <col min="6" max="6" width="19" bestFit="1" customWidth="1"/>
    <col min="7" max="7" width="15.6640625" bestFit="1" customWidth="1"/>
    <col min="8" max="8" width="23.33203125" customWidth="1"/>
    <col min="9" max="10" width="23.83203125" bestFit="1" customWidth="1"/>
    <col min="11" max="11" width="18.1640625" bestFit="1" customWidth="1"/>
    <col min="12" max="13" width="22.6640625" bestFit="1" customWidth="1"/>
    <col min="14" max="14" width="25.83203125" bestFit="1" customWidth="1"/>
    <col min="15" max="15" width="19" bestFit="1" customWidth="1"/>
    <col min="16" max="16" width="15.1640625" bestFit="1" customWidth="1"/>
    <col min="17" max="17" width="15.5" bestFit="1" customWidth="1"/>
    <col min="18" max="18" width="13.83203125" bestFit="1" customWidth="1"/>
    <col min="19" max="19" width="20.1640625" bestFit="1" customWidth="1"/>
    <col min="20" max="20" width="13.83203125" bestFit="1" customWidth="1"/>
    <col min="22" max="22" width="13" bestFit="1" customWidth="1"/>
  </cols>
  <sheetData>
    <row r="1" spans="1:26" ht="21" x14ac:dyDescent="0.25">
      <c r="A1" s="17" t="s">
        <v>191</v>
      </c>
      <c r="B1" s="63" t="s">
        <v>122</v>
      </c>
      <c r="C1" s="70" t="s">
        <v>232</v>
      </c>
      <c r="D1" s="73" t="s">
        <v>57</v>
      </c>
      <c r="E1" s="63" t="s">
        <v>199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</row>
    <row r="2" spans="1:26" x14ac:dyDescent="0.2">
      <c r="A2" s="57">
        <f ca="1">TODAY()</f>
        <v>44107</v>
      </c>
      <c r="B2" s="62">
        <v>44043</v>
      </c>
      <c r="C2" s="71">
        <v>0.27083333333333331</v>
      </c>
      <c r="D2" s="74"/>
      <c r="E2" s="3">
        <f>IF(COUNTIF(F2:Y2,"*")=0,"",COUNTIF(F2:Y2,"*"))</f>
        <v>5</v>
      </c>
      <c r="F2" s="3" t="s">
        <v>233</v>
      </c>
      <c r="G2" s="3" t="s">
        <v>499</v>
      </c>
      <c r="H2" s="3" t="s">
        <v>273</v>
      </c>
      <c r="I2" s="3" t="s">
        <v>277</v>
      </c>
      <c r="J2" s="3" t="s">
        <v>568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x14ac:dyDescent="0.2">
      <c r="A3" s="65" t="str">
        <f t="shared" ref="A3:A33" si="0">TEXT(B3,"ddd")</f>
        <v>Sat</v>
      </c>
      <c r="B3" s="62">
        <v>44044</v>
      </c>
      <c r="C3" s="71">
        <v>0.27083333333333331</v>
      </c>
      <c r="D3" s="74">
        <v>80.400000000000006</v>
      </c>
      <c r="E3" s="3" t="str">
        <f>IF(COUNTIF(F3:Y3,"*")=0,"",COUNTIF(F3:Y3,"*"))</f>
        <v/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t="e">
        <f t="shared" ref="Z3:Z33" si="1">INT(RIGHT(G3,1))</f>
        <v>#VALUE!</v>
      </c>
    </row>
    <row r="4" spans="1:26" x14ac:dyDescent="0.2">
      <c r="A4" s="65" t="str">
        <f t="shared" si="0"/>
        <v>Sun</v>
      </c>
      <c r="B4" s="62">
        <v>44045</v>
      </c>
      <c r="C4" s="71"/>
      <c r="D4" s="74"/>
      <c r="E4" s="3" t="str">
        <f t="shared" ref="E4:E33" si="2">IF(COUNTIF(F4:Y4,"*")=0,"",COUNTIF(F4:Y4,"*"))</f>
        <v/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t="e">
        <f t="shared" si="1"/>
        <v>#VALUE!</v>
      </c>
    </row>
    <row r="5" spans="1:26" x14ac:dyDescent="0.2">
      <c r="A5" s="65" t="str">
        <f t="shared" si="0"/>
        <v>Mon</v>
      </c>
      <c r="B5" s="62">
        <v>44046</v>
      </c>
      <c r="C5" s="71"/>
      <c r="D5" s="74"/>
      <c r="E5" s="3" t="str">
        <f t="shared" si="2"/>
        <v/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t="e">
        <f t="shared" si="1"/>
        <v>#VALUE!</v>
      </c>
    </row>
    <row r="6" spans="1:26" x14ac:dyDescent="0.2">
      <c r="A6" s="65" t="str">
        <f t="shared" si="0"/>
        <v>Tue</v>
      </c>
      <c r="B6" s="62">
        <v>44047</v>
      </c>
      <c r="C6" s="71"/>
      <c r="D6" s="74"/>
      <c r="E6" s="3" t="str">
        <f t="shared" si="2"/>
        <v/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t="e">
        <f t="shared" si="1"/>
        <v>#VALUE!</v>
      </c>
    </row>
    <row r="7" spans="1:26" x14ac:dyDescent="0.2">
      <c r="A7" s="65" t="str">
        <f t="shared" si="0"/>
        <v>Wed</v>
      </c>
      <c r="B7" s="62">
        <v>44048</v>
      </c>
      <c r="C7" s="71"/>
      <c r="D7" s="74"/>
      <c r="E7" s="3" t="str">
        <f t="shared" si="2"/>
        <v/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t="e">
        <f t="shared" si="1"/>
        <v>#VALUE!</v>
      </c>
    </row>
    <row r="8" spans="1:26" x14ac:dyDescent="0.2">
      <c r="A8" s="65" t="str">
        <f t="shared" si="0"/>
        <v>Thu</v>
      </c>
      <c r="B8" s="62">
        <v>44049</v>
      </c>
      <c r="C8" s="71"/>
      <c r="D8" s="74"/>
      <c r="E8" s="3" t="str">
        <f t="shared" si="2"/>
        <v/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t="e">
        <f t="shared" si="1"/>
        <v>#VALUE!</v>
      </c>
    </row>
    <row r="9" spans="1:26" x14ac:dyDescent="0.2">
      <c r="A9" s="65" t="str">
        <f t="shared" si="0"/>
        <v>Fri</v>
      </c>
      <c r="B9" s="62">
        <v>44050</v>
      </c>
      <c r="C9" s="71"/>
      <c r="D9" s="74"/>
      <c r="E9" s="3" t="str">
        <f t="shared" si="2"/>
        <v/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t="e">
        <f t="shared" si="1"/>
        <v>#VALUE!</v>
      </c>
    </row>
    <row r="10" spans="1:26" x14ac:dyDescent="0.2">
      <c r="A10" s="65" t="str">
        <f t="shared" si="0"/>
        <v>Sat</v>
      </c>
      <c r="B10" s="62">
        <v>44051</v>
      </c>
      <c r="C10" s="71"/>
      <c r="D10" s="74"/>
      <c r="E10" s="3" t="str">
        <f t="shared" si="2"/>
        <v/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t="e">
        <f t="shared" si="1"/>
        <v>#VALUE!</v>
      </c>
    </row>
    <row r="11" spans="1:26" x14ac:dyDescent="0.2">
      <c r="A11" s="65" t="str">
        <f t="shared" si="0"/>
        <v>Sun</v>
      </c>
      <c r="B11" s="62">
        <v>44052</v>
      </c>
      <c r="C11" s="71"/>
      <c r="D11" s="74"/>
      <c r="E11" s="3" t="str">
        <f t="shared" si="2"/>
        <v/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t="e">
        <f t="shared" si="1"/>
        <v>#VALUE!</v>
      </c>
    </row>
    <row r="12" spans="1:26" x14ac:dyDescent="0.2">
      <c r="A12" s="65" t="str">
        <f t="shared" si="0"/>
        <v>Mon</v>
      </c>
      <c r="B12" s="62">
        <v>44053</v>
      </c>
      <c r="C12" s="71"/>
      <c r="D12" s="74"/>
      <c r="E12" s="3" t="str">
        <f t="shared" si="2"/>
        <v/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t="e">
        <f t="shared" si="1"/>
        <v>#VALUE!</v>
      </c>
    </row>
    <row r="13" spans="1:26" x14ac:dyDescent="0.2">
      <c r="A13" s="65" t="str">
        <f t="shared" si="0"/>
        <v>Tue</v>
      </c>
      <c r="B13" s="62">
        <v>44054</v>
      </c>
      <c r="C13" s="71"/>
      <c r="D13" s="74"/>
      <c r="E13" s="3" t="str">
        <f t="shared" si="2"/>
        <v/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t="e">
        <f t="shared" si="1"/>
        <v>#VALUE!</v>
      </c>
    </row>
    <row r="14" spans="1:26" x14ac:dyDescent="0.2">
      <c r="A14" s="65" t="str">
        <f t="shared" si="0"/>
        <v>Wed</v>
      </c>
      <c r="B14" s="62">
        <v>44055</v>
      </c>
      <c r="C14" s="71"/>
      <c r="D14" s="74"/>
      <c r="E14" s="3" t="str">
        <f t="shared" si="2"/>
        <v/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t="e">
        <f t="shared" si="1"/>
        <v>#VALUE!</v>
      </c>
    </row>
    <row r="15" spans="1:26" x14ac:dyDescent="0.2">
      <c r="A15" s="65" t="str">
        <f t="shared" si="0"/>
        <v>Thu</v>
      </c>
      <c r="B15" s="62">
        <v>44056</v>
      </c>
      <c r="C15" s="71"/>
      <c r="D15" s="74"/>
      <c r="E15" s="3" t="str">
        <f t="shared" si="2"/>
        <v/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t="e">
        <f t="shared" si="1"/>
        <v>#VALUE!</v>
      </c>
    </row>
    <row r="16" spans="1:26" x14ac:dyDescent="0.2">
      <c r="A16" s="65" t="str">
        <f t="shared" si="0"/>
        <v>Fri</v>
      </c>
      <c r="B16" s="62">
        <v>44057</v>
      </c>
      <c r="C16" s="71"/>
      <c r="D16" s="74"/>
      <c r="E16" s="3" t="str">
        <f t="shared" si="2"/>
        <v/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t="e">
        <f t="shared" si="1"/>
        <v>#VALUE!</v>
      </c>
    </row>
    <row r="17" spans="1:26" x14ac:dyDescent="0.2">
      <c r="A17" s="65" t="str">
        <f t="shared" si="0"/>
        <v>Sat</v>
      </c>
      <c r="B17" s="62">
        <v>44058</v>
      </c>
      <c r="C17" s="71"/>
      <c r="D17" s="74"/>
      <c r="E17" s="3" t="str">
        <f t="shared" si="2"/>
        <v/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t="e">
        <f t="shared" si="1"/>
        <v>#VALUE!</v>
      </c>
    </row>
    <row r="18" spans="1:26" x14ac:dyDescent="0.2">
      <c r="A18" s="65" t="str">
        <f t="shared" si="0"/>
        <v>Sun</v>
      </c>
      <c r="B18" s="62">
        <v>44059</v>
      </c>
      <c r="C18" s="71"/>
      <c r="D18" s="74"/>
      <c r="E18" s="3" t="str">
        <f t="shared" si="2"/>
        <v/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t="e">
        <f t="shared" si="1"/>
        <v>#VALUE!</v>
      </c>
    </row>
    <row r="19" spans="1:26" x14ac:dyDescent="0.2">
      <c r="A19" s="65" t="str">
        <f t="shared" si="0"/>
        <v>Mon</v>
      </c>
      <c r="B19" s="62">
        <v>44060</v>
      </c>
      <c r="C19" s="71"/>
      <c r="D19" s="74"/>
      <c r="E19" s="3" t="str">
        <f t="shared" si="2"/>
        <v/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t="e">
        <f t="shared" si="1"/>
        <v>#VALUE!</v>
      </c>
    </row>
    <row r="20" spans="1:26" x14ac:dyDescent="0.2">
      <c r="A20" s="65" t="str">
        <f t="shared" si="0"/>
        <v>Tue</v>
      </c>
      <c r="B20" s="62">
        <v>44061</v>
      </c>
      <c r="C20" s="71"/>
      <c r="D20" s="74"/>
      <c r="E20" s="3" t="str">
        <f t="shared" si="2"/>
        <v/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t="e">
        <f t="shared" si="1"/>
        <v>#VALUE!</v>
      </c>
    </row>
    <row r="21" spans="1:26" x14ac:dyDescent="0.2">
      <c r="A21" s="65" t="str">
        <f t="shared" si="0"/>
        <v>Wed</v>
      </c>
      <c r="B21" s="62">
        <v>44062</v>
      </c>
      <c r="C21" s="71"/>
      <c r="D21" s="74"/>
      <c r="E21" s="3" t="str">
        <f t="shared" si="2"/>
        <v/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t="e">
        <f t="shared" si="1"/>
        <v>#VALUE!</v>
      </c>
    </row>
    <row r="22" spans="1:26" x14ac:dyDescent="0.2">
      <c r="A22" s="65" t="str">
        <f t="shared" si="0"/>
        <v>Thu</v>
      </c>
      <c r="B22" s="62">
        <v>44063</v>
      </c>
      <c r="C22" s="71"/>
      <c r="D22" s="74"/>
      <c r="E22" s="3" t="str">
        <f t="shared" si="2"/>
        <v/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t="e">
        <f t="shared" si="1"/>
        <v>#VALUE!</v>
      </c>
    </row>
    <row r="23" spans="1:26" x14ac:dyDescent="0.2">
      <c r="A23" s="65" t="str">
        <f t="shared" si="0"/>
        <v>Fri</v>
      </c>
      <c r="B23" s="62">
        <v>44064</v>
      </c>
      <c r="C23" s="71"/>
      <c r="D23" s="74"/>
      <c r="E23" s="3" t="str">
        <f t="shared" si="2"/>
        <v/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t="e">
        <f t="shared" si="1"/>
        <v>#VALUE!</v>
      </c>
    </row>
    <row r="24" spans="1:26" x14ac:dyDescent="0.2">
      <c r="A24" s="65" t="str">
        <f t="shared" si="0"/>
        <v>Sat</v>
      </c>
      <c r="B24" s="62">
        <v>44065</v>
      </c>
      <c r="C24" s="71"/>
      <c r="D24" s="74"/>
      <c r="E24" s="3" t="str">
        <f t="shared" si="2"/>
        <v/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t="e">
        <f t="shared" si="1"/>
        <v>#VALUE!</v>
      </c>
    </row>
    <row r="25" spans="1:26" x14ac:dyDescent="0.2">
      <c r="A25" s="65" t="str">
        <f t="shared" si="0"/>
        <v>Sun</v>
      </c>
      <c r="B25" s="62">
        <v>44066</v>
      </c>
      <c r="C25" s="71"/>
      <c r="D25" s="74"/>
      <c r="E25" s="3" t="str">
        <f t="shared" si="2"/>
        <v/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t="e">
        <f t="shared" si="1"/>
        <v>#VALUE!</v>
      </c>
    </row>
    <row r="26" spans="1:26" x14ac:dyDescent="0.2">
      <c r="A26" s="65" t="str">
        <f t="shared" si="0"/>
        <v>Mon</v>
      </c>
      <c r="B26" s="62">
        <v>44067</v>
      </c>
      <c r="C26" s="71"/>
      <c r="D26" s="74"/>
      <c r="E26" s="3" t="str">
        <f t="shared" si="2"/>
        <v/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t="e">
        <f t="shared" si="1"/>
        <v>#VALUE!</v>
      </c>
    </row>
    <row r="27" spans="1:26" x14ac:dyDescent="0.2">
      <c r="A27" s="65" t="str">
        <f t="shared" si="0"/>
        <v>Tue</v>
      </c>
      <c r="B27" s="62">
        <v>44068</v>
      </c>
      <c r="C27" s="71"/>
      <c r="D27" s="74"/>
      <c r="E27" s="3" t="str">
        <f t="shared" si="2"/>
        <v/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t="e">
        <f t="shared" si="1"/>
        <v>#VALUE!</v>
      </c>
    </row>
    <row r="28" spans="1:26" x14ac:dyDescent="0.2">
      <c r="A28" s="65" t="str">
        <f t="shared" si="0"/>
        <v>Wed</v>
      </c>
      <c r="B28" s="62">
        <v>44069</v>
      </c>
      <c r="C28" s="71"/>
      <c r="D28" s="74"/>
      <c r="E28" s="3" t="str">
        <f t="shared" si="2"/>
        <v/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t="e">
        <f t="shared" si="1"/>
        <v>#VALUE!</v>
      </c>
    </row>
    <row r="29" spans="1:26" x14ac:dyDescent="0.2">
      <c r="A29" s="65" t="str">
        <f t="shared" si="0"/>
        <v>Thu</v>
      </c>
      <c r="B29" s="62">
        <v>44070</v>
      </c>
      <c r="C29" s="71"/>
      <c r="D29" s="74"/>
      <c r="E29" s="3" t="str">
        <f t="shared" si="2"/>
        <v/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t="e">
        <f t="shared" si="1"/>
        <v>#VALUE!</v>
      </c>
    </row>
    <row r="30" spans="1:26" x14ac:dyDescent="0.2">
      <c r="A30" s="65" t="str">
        <f t="shared" si="0"/>
        <v>Fri</v>
      </c>
      <c r="B30" s="62">
        <v>44071</v>
      </c>
      <c r="C30" s="71"/>
      <c r="D30" s="74"/>
      <c r="E30" s="3" t="str">
        <f t="shared" si="2"/>
        <v/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t="e">
        <f t="shared" si="1"/>
        <v>#VALUE!</v>
      </c>
    </row>
    <row r="31" spans="1:26" x14ac:dyDescent="0.2">
      <c r="A31" s="65" t="str">
        <f t="shared" si="0"/>
        <v>Sat</v>
      </c>
      <c r="B31" s="62">
        <v>44072</v>
      </c>
      <c r="C31" s="71"/>
      <c r="D31" s="74"/>
      <c r="E31" s="3" t="str">
        <f t="shared" si="2"/>
        <v/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t="e">
        <f t="shared" si="1"/>
        <v>#VALUE!</v>
      </c>
    </row>
    <row r="32" spans="1:26" x14ac:dyDescent="0.2">
      <c r="A32" s="65" t="str">
        <f t="shared" si="0"/>
        <v>Sun</v>
      </c>
      <c r="B32" s="62">
        <v>44073</v>
      </c>
      <c r="C32" s="71"/>
      <c r="D32" s="74"/>
      <c r="E32" s="3" t="str">
        <f t="shared" si="2"/>
        <v/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t="e">
        <f t="shared" si="1"/>
        <v>#VALUE!</v>
      </c>
    </row>
    <row r="33" spans="1:26" x14ac:dyDescent="0.2">
      <c r="A33" s="65" t="str">
        <f t="shared" si="0"/>
        <v>Mon</v>
      </c>
      <c r="B33" s="62">
        <v>44074</v>
      </c>
      <c r="C33" s="71"/>
      <c r="D33" s="74"/>
      <c r="E33" s="3" t="str">
        <f t="shared" si="2"/>
        <v/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t="e">
        <f t="shared" si="1"/>
        <v>#VALUE!</v>
      </c>
    </row>
    <row r="34" spans="1:26" x14ac:dyDescent="0.2">
      <c r="B34" s="179" t="s">
        <v>570</v>
      </c>
      <c r="C34" s="192">
        <f>AVERAGE(C2:C33)</f>
        <v>0.27083333333333331</v>
      </c>
      <c r="D34" s="193">
        <f t="shared" ref="D34:E34" si="3">AVERAGE(D2:D33)</f>
        <v>80.400000000000006</v>
      </c>
      <c r="E34" s="193">
        <f t="shared" si="3"/>
        <v>5</v>
      </c>
      <c r="Z34" t="e">
        <f>SUM(Z4:Z33)</f>
        <v>#VALUE!</v>
      </c>
    </row>
    <row r="35" spans="1:26" x14ac:dyDescent="0.2">
      <c r="B35" s="179" t="s">
        <v>571</v>
      </c>
      <c r="C35" s="194">
        <f>MIN(C2:C33)</f>
        <v>0.27083333333333331</v>
      </c>
      <c r="D35" s="195">
        <f t="shared" ref="D35:E35" si="4">MIN(D2:D33)</f>
        <v>80.400000000000006</v>
      </c>
      <c r="E35" s="195">
        <f t="shared" si="4"/>
        <v>5</v>
      </c>
    </row>
    <row r="36" spans="1:26" x14ac:dyDescent="0.2">
      <c r="B36" s="179" t="s">
        <v>572</v>
      </c>
      <c r="C36" s="192">
        <f>MAX(C2:C33)</f>
        <v>0.27083333333333331</v>
      </c>
      <c r="D36" s="193">
        <f t="shared" ref="D36:E36" si="5">MAX(D2:D33)</f>
        <v>80.400000000000006</v>
      </c>
      <c r="E36" s="193">
        <f t="shared" si="5"/>
        <v>5</v>
      </c>
    </row>
    <row r="38" spans="1:26" ht="28" x14ac:dyDescent="0.35">
      <c r="F38" s="68"/>
    </row>
    <row r="39" spans="1:26" ht="31" x14ac:dyDescent="0.4">
      <c r="F39" s="69"/>
    </row>
    <row r="40" spans="1:26" ht="28" x14ac:dyDescent="0.35">
      <c r="F40" s="68"/>
    </row>
    <row r="41" spans="1:26" ht="31" x14ac:dyDescent="0.4">
      <c r="F41" s="69"/>
    </row>
    <row r="42" spans="1:26" ht="28" x14ac:dyDescent="0.35">
      <c r="F42" s="68"/>
    </row>
    <row r="43" spans="1:26" ht="31" x14ac:dyDescent="0.4">
      <c r="F43" s="69"/>
    </row>
  </sheetData>
  <conditionalFormatting sqref="F3:T33">
    <cfRule type="cellIs" dxfId="31" priority="31" operator="equal">
      <formula>""</formula>
    </cfRule>
    <cfRule type="cellIs" dxfId="30" priority="32" operator="notEqual">
      <formula>""""""</formula>
    </cfRule>
  </conditionalFormatting>
  <conditionalFormatting sqref="C3:D33">
    <cfRule type="cellIs" dxfId="29" priority="30" operator="equal">
      <formula>$A$2</formula>
    </cfRule>
  </conditionalFormatting>
  <conditionalFormatting sqref="U3:U33">
    <cfRule type="cellIs" dxfId="28" priority="28" operator="equal">
      <formula>""</formula>
    </cfRule>
    <cfRule type="cellIs" dxfId="27" priority="29" operator="notEqual">
      <formula>""""""</formula>
    </cfRule>
  </conditionalFormatting>
  <conditionalFormatting sqref="V3:V33">
    <cfRule type="cellIs" dxfId="26" priority="26" operator="equal">
      <formula>""</formula>
    </cfRule>
    <cfRule type="cellIs" dxfId="25" priority="27" operator="notEqual">
      <formula>""""""</formula>
    </cfRule>
  </conditionalFormatting>
  <conditionalFormatting sqref="W3:W33">
    <cfRule type="cellIs" dxfId="24" priority="24" operator="equal">
      <formula>""</formula>
    </cfRule>
    <cfRule type="cellIs" dxfId="23" priority="25" operator="notEqual">
      <formula>""""""</formula>
    </cfRule>
  </conditionalFormatting>
  <conditionalFormatting sqref="X3:Y33">
    <cfRule type="cellIs" dxfId="22" priority="22" operator="equal">
      <formula>""</formula>
    </cfRule>
    <cfRule type="cellIs" dxfId="21" priority="23" operator="notEqual">
      <formula>""""""</formula>
    </cfRule>
  </conditionalFormatting>
  <conditionalFormatting sqref="J2:T2">
    <cfRule type="cellIs" dxfId="20" priority="20" operator="equal">
      <formula>""</formula>
    </cfRule>
    <cfRule type="cellIs" dxfId="19" priority="21" operator="notEqual">
      <formula>""""""</formula>
    </cfRule>
  </conditionalFormatting>
  <conditionalFormatting sqref="B2:D2 B3:B33">
    <cfRule type="cellIs" dxfId="18" priority="19" operator="equal">
      <formula>$A$2</formula>
    </cfRule>
  </conditionalFormatting>
  <conditionalFormatting sqref="U2">
    <cfRule type="cellIs" dxfId="17" priority="17" operator="equal">
      <formula>""</formula>
    </cfRule>
    <cfRule type="cellIs" dxfId="16" priority="18" operator="notEqual">
      <formula>""""""</formula>
    </cfRule>
  </conditionalFormatting>
  <conditionalFormatting sqref="V2">
    <cfRule type="cellIs" dxfId="15" priority="15" operator="equal">
      <formula>""</formula>
    </cfRule>
    <cfRule type="cellIs" dxfId="14" priority="16" operator="notEqual">
      <formula>""""""</formula>
    </cfRule>
  </conditionalFormatting>
  <conditionalFormatting sqref="W2">
    <cfRule type="cellIs" dxfId="13" priority="13" operator="equal">
      <formula>""</formula>
    </cfRule>
    <cfRule type="cellIs" dxfId="12" priority="14" operator="notEqual">
      <formula>""""""</formula>
    </cfRule>
  </conditionalFormatting>
  <conditionalFormatting sqref="X2:Y2">
    <cfRule type="cellIs" dxfId="11" priority="11" operator="equal">
      <formula>""</formula>
    </cfRule>
    <cfRule type="cellIs" dxfId="10" priority="12" operator="notEqual">
      <formula>""""""</formula>
    </cfRule>
  </conditionalFormatting>
  <conditionalFormatting sqref="J2">
    <cfRule type="cellIs" dxfId="9" priority="9" operator="equal">
      <formula>""</formula>
    </cfRule>
    <cfRule type="cellIs" dxfId="8" priority="10" operator="notEqual">
      <formula>""""""</formula>
    </cfRule>
  </conditionalFormatting>
  <conditionalFormatting sqref="H2">
    <cfRule type="cellIs" dxfId="7" priority="7" operator="equal">
      <formula>""</formula>
    </cfRule>
    <cfRule type="cellIs" dxfId="6" priority="8" operator="notEqual">
      <formula>""""""</formula>
    </cfRule>
  </conditionalFormatting>
  <conditionalFormatting sqref="H2">
    <cfRule type="cellIs" dxfId="5" priority="5" operator="equal">
      <formula>""</formula>
    </cfRule>
    <cfRule type="cellIs" dxfId="4" priority="6" operator="notEqual">
      <formula>""""""</formula>
    </cfRule>
  </conditionalFormatting>
  <conditionalFormatting sqref="F2:G2">
    <cfRule type="cellIs" dxfId="3" priority="3" operator="equal">
      <formula>""</formula>
    </cfRule>
    <cfRule type="cellIs" dxfId="2" priority="4" operator="notEqual">
      <formula>""""""</formula>
    </cfRule>
  </conditionalFormatting>
  <conditionalFormatting sqref="I2">
    <cfRule type="cellIs" dxfId="1" priority="1" operator="equal">
      <formula>""</formula>
    </cfRule>
    <cfRule type="cellIs" dxfId="0" priority="2" operator="notEqual">
      <formula>""""""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4343-BC47-8347-9E1D-B1AA7877C896}">
  <dimension ref="A1:P16"/>
  <sheetViews>
    <sheetView topLeftCell="E1" workbookViewId="0">
      <selection activeCell="T13" sqref="T13"/>
    </sheetView>
  </sheetViews>
  <sheetFormatPr baseColWidth="10" defaultColWidth="10.83203125" defaultRowHeight="15" x14ac:dyDescent="0.2"/>
  <cols>
    <col min="2" max="2" width="35.33203125" customWidth="1"/>
    <col min="3" max="3" width="21.33203125" customWidth="1"/>
    <col min="4" max="4" width="26.6640625" customWidth="1"/>
    <col min="5" max="5" width="22.83203125" customWidth="1"/>
    <col min="6" max="6" width="27.33203125" customWidth="1"/>
    <col min="11" max="11" width="10.83203125" style="208"/>
  </cols>
  <sheetData>
    <row r="1" spans="1:16" x14ac:dyDescent="0.2">
      <c r="A1" t="s">
        <v>649</v>
      </c>
      <c r="B1" t="s">
        <v>76</v>
      </c>
      <c r="C1" t="s">
        <v>715</v>
      </c>
      <c r="D1" t="s">
        <v>127</v>
      </c>
      <c r="E1" t="s">
        <v>210</v>
      </c>
      <c r="F1" s="198" t="s">
        <v>397</v>
      </c>
      <c r="G1" t="s">
        <v>797</v>
      </c>
    </row>
    <row r="2" spans="1:16" x14ac:dyDescent="0.2">
      <c r="A2">
        <v>1</v>
      </c>
      <c r="B2" s="204" t="s">
        <v>650</v>
      </c>
      <c r="C2" s="204" t="s">
        <v>712</v>
      </c>
      <c r="D2" s="206" t="s">
        <v>789</v>
      </c>
      <c r="E2" t="s">
        <v>788</v>
      </c>
      <c r="F2" t="s">
        <v>689</v>
      </c>
      <c r="G2" t="s">
        <v>798</v>
      </c>
      <c r="H2" t="s">
        <v>804</v>
      </c>
      <c r="M2" t="s">
        <v>811</v>
      </c>
    </row>
    <row r="3" spans="1:16" x14ac:dyDescent="0.2">
      <c r="B3" s="204" t="s">
        <v>651</v>
      </c>
      <c r="C3" s="204" t="s">
        <v>713</v>
      </c>
      <c r="D3" s="206" t="s">
        <v>790</v>
      </c>
      <c r="F3" t="s">
        <v>690</v>
      </c>
      <c r="H3" t="s">
        <v>799</v>
      </c>
      <c r="M3" t="s">
        <v>812</v>
      </c>
    </row>
    <row r="4" spans="1:16" x14ac:dyDescent="0.2">
      <c r="B4" s="204" t="s">
        <v>652</v>
      </c>
      <c r="C4" s="204" t="s">
        <v>714</v>
      </c>
      <c r="F4" t="s">
        <v>691</v>
      </c>
      <c r="H4" t="s">
        <v>800</v>
      </c>
      <c r="M4" t="s">
        <v>813</v>
      </c>
    </row>
    <row r="5" spans="1:16" x14ac:dyDescent="0.2">
      <c r="B5" s="204" t="s">
        <v>514</v>
      </c>
      <c r="C5" s="205" t="s">
        <v>787</v>
      </c>
      <c r="F5" t="s">
        <v>692</v>
      </c>
      <c r="H5" t="s">
        <v>801</v>
      </c>
      <c r="M5" t="s">
        <v>814</v>
      </c>
    </row>
    <row r="6" spans="1:16" x14ac:dyDescent="0.2">
      <c r="B6" s="204" t="s">
        <v>653</v>
      </c>
      <c r="F6" t="s">
        <v>716</v>
      </c>
      <c r="H6" t="s">
        <v>802</v>
      </c>
    </row>
    <row r="7" spans="1:16" x14ac:dyDescent="0.2">
      <c r="B7" s="204" t="s">
        <v>654</v>
      </c>
      <c r="F7" t="s">
        <v>717</v>
      </c>
      <c r="H7" t="s">
        <v>803</v>
      </c>
    </row>
    <row r="8" spans="1:16" x14ac:dyDescent="0.2">
      <c r="B8" s="204" t="s">
        <v>655</v>
      </c>
      <c r="F8" t="s">
        <v>718</v>
      </c>
      <c r="G8" t="s">
        <v>805</v>
      </c>
      <c r="H8" t="s">
        <v>806</v>
      </c>
    </row>
    <row r="9" spans="1:16" x14ac:dyDescent="0.2">
      <c r="F9" t="s">
        <v>719</v>
      </c>
      <c r="H9" t="s">
        <v>807</v>
      </c>
    </row>
    <row r="10" spans="1:16" x14ac:dyDescent="0.2">
      <c r="F10" t="s">
        <v>720</v>
      </c>
      <c r="H10" t="s">
        <v>808</v>
      </c>
    </row>
    <row r="11" spans="1:16" x14ac:dyDescent="0.2">
      <c r="G11" t="s">
        <v>809</v>
      </c>
    </row>
    <row r="12" spans="1:16" ht="21" x14ac:dyDescent="0.25">
      <c r="G12" t="s">
        <v>810</v>
      </c>
      <c r="K12" s="209" t="s">
        <v>815</v>
      </c>
    </row>
    <row r="13" spans="1:16" ht="21" x14ac:dyDescent="0.25">
      <c r="K13" s="210">
        <v>43955</v>
      </c>
      <c r="L13" s="207" t="s">
        <v>816</v>
      </c>
      <c r="P13" s="207">
        <v>60</v>
      </c>
    </row>
    <row r="14" spans="1:16" ht="21" x14ac:dyDescent="0.25">
      <c r="K14" s="210">
        <v>44018</v>
      </c>
      <c r="L14" s="207" t="s">
        <v>817</v>
      </c>
      <c r="P14" s="207">
        <v>60</v>
      </c>
    </row>
    <row r="15" spans="1:16" ht="21" x14ac:dyDescent="0.25">
      <c r="K15" s="210">
        <v>44082</v>
      </c>
      <c r="L15" s="207" t="s">
        <v>818</v>
      </c>
      <c r="P15" s="207">
        <v>30</v>
      </c>
    </row>
    <row r="16" spans="1:16" ht="21" x14ac:dyDescent="0.25">
      <c r="K16" s="210">
        <v>44145</v>
      </c>
      <c r="L16" s="207" t="s">
        <v>819</v>
      </c>
      <c r="P16" s="20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38B6-7B87-754B-9645-2E1A6D788361}">
  <dimension ref="A1:L15"/>
  <sheetViews>
    <sheetView workbookViewId="0">
      <selection activeCell="G19" sqref="G19"/>
    </sheetView>
  </sheetViews>
  <sheetFormatPr baseColWidth="10" defaultColWidth="10.83203125" defaultRowHeight="15" x14ac:dyDescent="0.2"/>
  <cols>
    <col min="3" max="3" width="11.1640625" bestFit="1" customWidth="1"/>
    <col min="5" max="5" width="12.6640625" bestFit="1" customWidth="1"/>
    <col min="6" max="6" width="11.1640625" bestFit="1" customWidth="1"/>
  </cols>
  <sheetData>
    <row r="1" spans="1:12" x14ac:dyDescent="0.2">
      <c r="A1" t="s">
        <v>728</v>
      </c>
      <c r="B1">
        <v>147091</v>
      </c>
      <c r="C1">
        <f>3/8</f>
        <v>0.375</v>
      </c>
      <c r="D1">
        <f>B1*C1</f>
        <v>55159.125</v>
      </c>
    </row>
    <row r="2" spans="1:12" x14ac:dyDescent="0.2">
      <c r="C2">
        <f>5/8</f>
        <v>0.625</v>
      </c>
      <c r="D2">
        <f>C2*B1</f>
        <v>91931.875</v>
      </c>
    </row>
    <row r="4" spans="1:12" x14ac:dyDescent="0.2">
      <c r="A4" t="s">
        <v>721</v>
      </c>
      <c r="C4" t="s">
        <v>723</v>
      </c>
      <c r="D4" t="s">
        <v>724</v>
      </c>
      <c r="E4" t="s">
        <v>725</v>
      </c>
      <c r="G4" t="s">
        <v>727</v>
      </c>
    </row>
    <row r="5" spans="1:12" x14ac:dyDescent="0.2">
      <c r="B5" t="s">
        <v>729</v>
      </c>
      <c r="F5">
        <f>D2</f>
        <v>91931.875</v>
      </c>
    </row>
    <row r="6" spans="1:12" x14ac:dyDescent="0.2">
      <c r="B6" t="s">
        <v>722</v>
      </c>
      <c r="C6">
        <v>15</v>
      </c>
      <c r="D6">
        <v>28000</v>
      </c>
      <c r="E6" s="78">
        <f>C6*D6</f>
        <v>420000</v>
      </c>
    </row>
    <row r="7" spans="1:12" x14ac:dyDescent="0.2">
      <c r="B7" t="s">
        <v>726</v>
      </c>
      <c r="C7">
        <v>5000</v>
      </c>
      <c r="D7">
        <v>30</v>
      </c>
      <c r="E7" s="78">
        <f>C7*D7</f>
        <v>150000</v>
      </c>
      <c r="F7" s="79">
        <f>E6+E7</f>
        <v>570000</v>
      </c>
    </row>
    <row r="8" spans="1:12" s="203" customFormat="1" x14ac:dyDescent="0.2"/>
    <row r="9" spans="1:12" x14ac:dyDescent="0.2">
      <c r="A9" t="s">
        <v>730</v>
      </c>
      <c r="C9" t="s">
        <v>572</v>
      </c>
      <c r="H9" t="s">
        <v>733</v>
      </c>
    </row>
    <row r="10" spans="1:12" x14ac:dyDescent="0.2">
      <c r="B10" t="s">
        <v>731</v>
      </c>
      <c r="C10">
        <v>1</v>
      </c>
      <c r="D10" s="78">
        <v>200000</v>
      </c>
      <c r="E10" s="78">
        <f t="shared" ref="E10:E12" si="0">C10*D10</f>
        <v>200000</v>
      </c>
      <c r="F10" s="79">
        <f>E9+E10</f>
        <v>200000</v>
      </c>
      <c r="H10">
        <f>50000+15000+10000+10000+25000+20000</f>
        <v>130000</v>
      </c>
      <c r="I10">
        <v>12</v>
      </c>
      <c r="J10">
        <f>H10*I10</f>
        <v>1560000</v>
      </c>
      <c r="K10">
        <f>1.3*J10</f>
        <v>2028000</v>
      </c>
    </row>
    <row r="11" spans="1:12" x14ac:dyDescent="0.2">
      <c r="B11" t="s">
        <v>412</v>
      </c>
      <c r="C11">
        <v>1</v>
      </c>
      <c r="D11" s="78">
        <v>300000</v>
      </c>
      <c r="E11" s="78">
        <f t="shared" si="0"/>
        <v>300000</v>
      </c>
      <c r="F11" s="79">
        <f>E11+F10</f>
        <v>500000</v>
      </c>
      <c r="K11">
        <f>0.15*J10</f>
        <v>234000</v>
      </c>
      <c r="L11">
        <f>0.15*K10</f>
        <v>304200</v>
      </c>
    </row>
    <row r="12" spans="1:12" x14ac:dyDescent="0.2">
      <c r="B12" t="s">
        <v>732</v>
      </c>
      <c r="C12">
        <v>1</v>
      </c>
      <c r="D12" s="78">
        <v>100000</v>
      </c>
      <c r="E12" s="78">
        <f t="shared" si="0"/>
        <v>100000</v>
      </c>
      <c r="F12" s="79">
        <f t="shared" ref="F12:F13" si="1">E12+F11</f>
        <v>600000</v>
      </c>
    </row>
    <row r="13" spans="1:12" x14ac:dyDescent="0.2">
      <c r="B13" t="s">
        <v>722</v>
      </c>
      <c r="C13">
        <v>10</v>
      </c>
      <c r="D13">
        <v>28000</v>
      </c>
      <c r="E13" s="78">
        <f>C13*D13</f>
        <v>280000</v>
      </c>
      <c r="F13" s="79">
        <f t="shared" si="1"/>
        <v>880000</v>
      </c>
    </row>
    <row r="14" spans="1:12" x14ac:dyDescent="0.2">
      <c r="B14" t="s">
        <v>734</v>
      </c>
    </row>
    <row r="15" spans="1:12" s="20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898B-8084-0245-9B33-700FCD59AD8A}">
  <dimension ref="A1:P22"/>
  <sheetViews>
    <sheetView workbookViewId="0">
      <selection activeCell="G20" sqref="G20"/>
    </sheetView>
  </sheetViews>
  <sheetFormatPr baseColWidth="10" defaultColWidth="10.83203125" defaultRowHeight="15" x14ac:dyDescent="0.2"/>
  <cols>
    <col min="1" max="2" width="18.33203125" customWidth="1"/>
    <col min="3" max="3" width="18.33203125" style="78" customWidth="1"/>
    <col min="4" max="4" width="18.33203125" style="199" customWidth="1"/>
    <col min="5" max="5" width="18.33203125" customWidth="1"/>
    <col min="7" max="7" width="13.5" bestFit="1" customWidth="1"/>
    <col min="8" max="8" width="11.1640625" style="78" bestFit="1" customWidth="1"/>
    <col min="10" max="10" width="11.1640625" bestFit="1" customWidth="1"/>
  </cols>
  <sheetData>
    <row r="1" spans="1:16" x14ac:dyDescent="0.2">
      <c r="A1" t="s">
        <v>396</v>
      </c>
      <c r="G1" t="s">
        <v>401</v>
      </c>
    </row>
    <row r="2" spans="1:16" x14ac:dyDescent="0.2">
      <c r="A2" t="s">
        <v>398</v>
      </c>
      <c r="B2" t="s">
        <v>544</v>
      </c>
      <c r="C2" s="78">
        <v>90000</v>
      </c>
      <c r="D2" s="199">
        <f>C2</f>
        <v>90000</v>
      </c>
      <c r="E2" t="str">
        <f>"0994000232772"</f>
        <v>0994000232772</v>
      </c>
      <c r="F2" t="s">
        <v>409</v>
      </c>
      <c r="G2" t="s">
        <v>410</v>
      </c>
      <c r="H2" s="78">
        <v>50000</v>
      </c>
      <c r="I2" s="57">
        <v>43824</v>
      </c>
      <c r="N2" t="s">
        <v>409</v>
      </c>
      <c r="O2" t="s">
        <v>410</v>
      </c>
      <c r="P2" s="78">
        <v>50000</v>
      </c>
    </row>
    <row r="3" spans="1:16" x14ac:dyDescent="0.2">
      <c r="B3" t="s">
        <v>545</v>
      </c>
      <c r="C3" s="78">
        <v>100000</v>
      </c>
      <c r="D3" s="199">
        <f t="shared" ref="D3:D22" si="0">C3</f>
        <v>100000</v>
      </c>
      <c r="G3" t="s">
        <v>411</v>
      </c>
      <c r="H3" s="78">
        <v>50000</v>
      </c>
      <c r="I3" s="57">
        <v>43824</v>
      </c>
      <c r="O3" t="s">
        <v>411</v>
      </c>
      <c r="P3" s="78">
        <v>50000</v>
      </c>
    </row>
    <row r="4" spans="1:16" x14ac:dyDescent="0.2">
      <c r="A4" t="s">
        <v>397</v>
      </c>
      <c r="C4" s="78">
        <v>33000</v>
      </c>
      <c r="D4" s="199">
        <f t="shared" si="0"/>
        <v>33000</v>
      </c>
      <c r="E4" t="str">
        <f>"0094000232951"</f>
        <v>0094000232951</v>
      </c>
      <c r="G4" t="s">
        <v>408</v>
      </c>
      <c r="H4" s="78">
        <v>50000</v>
      </c>
      <c r="I4" s="57">
        <v>43825</v>
      </c>
      <c r="J4" s="202">
        <f>SUM(H2:H4)</f>
        <v>150000</v>
      </c>
      <c r="O4" t="s">
        <v>408</v>
      </c>
      <c r="P4" s="78">
        <v>50000</v>
      </c>
    </row>
    <row r="5" spans="1:16" x14ac:dyDescent="0.2">
      <c r="C5" s="78">
        <v>250000</v>
      </c>
      <c r="D5" s="199">
        <f t="shared" si="0"/>
        <v>250000</v>
      </c>
      <c r="F5" t="s">
        <v>412</v>
      </c>
      <c r="G5" t="s">
        <v>406</v>
      </c>
      <c r="H5" s="78">
        <v>50000</v>
      </c>
      <c r="I5" s="57">
        <v>43824</v>
      </c>
      <c r="N5" t="s">
        <v>412</v>
      </c>
      <c r="O5" t="s">
        <v>406</v>
      </c>
      <c r="P5" s="78">
        <v>50000</v>
      </c>
    </row>
    <row r="6" spans="1:16" x14ac:dyDescent="0.2">
      <c r="C6" s="78">
        <v>120000</v>
      </c>
      <c r="D6" s="199">
        <f t="shared" si="0"/>
        <v>120000</v>
      </c>
      <c r="G6" t="s">
        <v>407</v>
      </c>
      <c r="H6" s="78">
        <v>50000</v>
      </c>
      <c r="J6" s="79">
        <f>J4+H5+H6</f>
        <v>250000</v>
      </c>
      <c r="O6" t="s">
        <v>407</v>
      </c>
      <c r="P6" s="78">
        <v>50000</v>
      </c>
    </row>
    <row r="7" spans="1:16" x14ac:dyDescent="0.2">
      <c r="A7" t="s">
        <v>546</v>
      </c>
      <c r="C7" s="78">
        <v>829324.2</v>
      </c>
      <c r="D7" s="199">
        <f t="shared" si="0"/>
        <v>829324.2</v>
      </c>
      <c r="E7" t="str">
        <f>"0994000241810"</f>
        <v>0994000241810</v>
      </c>
      <c r="G7" t="s">
        <v>402</v>
      </c>
    </row>
    <row r="8" spans="1:16" x14ac:dyDescent="0.2">
      <c r="A8" t="s">
        <v>693</v>
      </c>
      <c r="C8" s="78">
        <v>18900</v>
      </c>
      <c r="D8" s="199">
        <f t="shared" si="0"/>
        <v>18900</v>
      </c>
      <c r="E8" t="str">
        <f>"0994000002670"</f>
        <v>0994000002670</v>
      </c>
      <c r="G8" t="s">
        <v>403</v>
      </c>
      <c r="H8" s="78">
        <v>50000</v>
      </c>
    </row>
    <row r="9" spans="1:16" x14ac:dyDescent="0.2">
      <c r="C9" s="201">
        <f>SUM(C2:C8)</f>
        <v>1441224.2</v>
      </c>
      <c r="D9" s="199">
        <f t="shared" si="0"/>
        <v>1441224.2</v>
      </c>
      <c r="G9" t="s">
        <v>404</v>
      </c>
      <c r="H9" s="78">
        <v>20000</v>
      </c>
      <c r="J9" s="79">
        <f>J6+H8+H9+H12</f>
        <v>420000</v>
      </c>
    </row>
    <row r="10" spans="1:16" x14ac:dyDescent="0.2">
      <c r="A10" t="s">
        <v>549</v>
      </c>
      <c r="C10" s="78">
        <v>182526.31</v>
      </c>
      <c r="D10" s="199">
        <f t="shared" si="0"/>
        <v>182526.31</v>
      </c>
      <c r="E10" t="str">
        <f>"0105540084143"</f>
        <v>0105540084143</v>
      </c>
    </row>
    <row r="11" spans="1:16" x14ac:dyDescent="0.2">
      <c r="A11" t="s">
        <v>551</v>
      </c>
      <c r="C11" s="78">
        <v>272400</v>
      </c>
      <c r="D11" s="199">
        <f t="shared" si="0"/>
        <v>272400</v>
      </c>
      <c r="E11" t="str">
        <f>"0994000005377"</f>
        <v>0994000005377</v>
      </c>
    </row>
    <row r="12" spans="1:16" x14ac:dyDescent="0.2">
      <c r="A12" t="s">
        <v>583</v>
      </c>
      <c r="C12" s="78">
        <v>3557.35</v>
      </c>
      <c r="D12" s="199">
        <f t="shared" si="0"/>
        <v>3557.35</v>
      </c>
      <c r="E12" t="str">
        <f>"0994000673086"</f>
        <v>0994000673086</v>
      </c>
      <c r="G12" t="s">
        <v>405</v>
      </c>
      <c r="H12" s="78">
        <v>100000</v>
      </c>
    </row>
    <row r="13" spans="1:16" x14ac:dyDescent="0.2">
      <c r="A13" t="s">
        <v>553</v>
      </c>
      <c r="C13" s="78">
        <v>50000</v>
      </c>
      <c r="D13" s="199">
        <f t="shared" si="0"/>
        <v>50000</v>
      </c>
      <c r="E13" t="str">
        <f>"0993000153740"</f>
        <v>0993000153740</v>
      </c>
    </row>
    <row r="14" spans="1:16" x14ac:dyDescent="0.2">
      <c r="C14" s="78">
        <f>SUM(C9:C13)</f>
        <v>1949707.86</v>
      </c>
      <c r="D14" s="199">
        <f t="shared" si="0"/>
        <v>1949707.86</v>
      </c>
    </row>
    <row r="15" spans="1:16" x14ac:dyDescent="0.2">
      <c r="C15" t="s">
        <v>547</v>
      </c>
      <c r="D15" s="199" t="str">
        <f t="shared" si="0"/>
        <v>หักภาษี</v>
      </c>
    </row>
    <row r="16" spans="1:16" x14ac:dyDescent="0.2">
      <c r="C16" s="200">
        <v>40774.910000000003</v>
      </c>
      <c r="D16" s="199">
        <f t="shared" si="0"/>
        <v>40774.910000000003</v>
      </c>
    </row>
    <row r="17" spans="1:5" x14ac:dyDescent="0.2">
      <c r="A17" t="s">
        <v>548</v>
      </c>
      <c r="C17" s="78">
        <v>16636.5</v>
      </c>
      <c r="D17" s="199">
        <f t="shared" si="0"/>
        <v>16636.5</v>
      </c>
    </row>
    <row r="18" spans="1:5" x14ac:dyDescent="0.2">
      <c r="A18" t="s">
        <v>550</v>
      </c>
      <c r="C18" s="78">
        <v>9126.31</v>
      </c>
      <c r="D18" s="199">
        <f t="shared" si="0"/>
        <v>9126.31</v>
      </c>
    </row>
    <row r="19" spans="1:5" x14ac:dyDescent="0.2">
      <c r="A19" t="s">
        <v>552</v>
      </c>
      <c r="C19" s="78">
        <v>3480</v>
      </c>
      <c r="D19" s="199">
        <f t="shared" si="0"/>
        <v>3480</v>
      </c>
    </row>
    <row r="20" spans="1:5" x14ac:dyDescent="0.2">
      <c r="A20" t="s">
        <v>582</v>
      </c>
      <c r="C20" s="78">
        <v>355.74</v>
      </c>
      <c r="D20" s="199">
        <f t="shared" si="0"/>
        <v>355.74</v>
      </c>
    </row>
    <row r="21" spans="1:5" x14ac:dyDescent="0.2">
      <c r="A21" t="s">
        <v>400</v>
      </c>
      <c r="C21" s="78">
        <v>1500</v>
      </c>
      <c r="D21" s="199">
        <f t="shared" si="0"/>
        <v>1500</v>
      </c>
    </row>
    <row r="22" spans="1:5" x14ac:dyDescent="0.2">
      <c r="A22" t="s">
        <v>399</v>
      </c>
      <c r="C22" s="78">
        <v>945</v>
      </c>
      <c r="D22" s="199">
        <f t="shared" si="0"/>
        <v>945</v>
      </c>
      <c r="E22">
        <f>D16+D22</f>
        <v>41719.910000000003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66A2-5614-0348-9F4B-0EEFB6B0A786}">
  <dimension ref="A1:T90"/>
  <sheetViews>
    <sheetView topLeftCell="A46" zoomScale="138" workbookViewId="0">
      <selection activeCell="F54" sqref="F54"/>
    </sheetView>
  </sheetViews>
  <sheetFormatPr baseColWidth="10" defaultColWidth="8.83203125" defaultRowHeight="15" x14ac:dyDescent="0.2"/>
  <cols>
    <col min="1" max="1" width="14.83203125" bestFit="1" customWidth="1"/>
    <col min="3" max="3" width="15.6640625" customWidth="1"/>
    <col min="4" max="4" width="29" bestFit="1" customWidth="1"/>
    <col min="5" max="5" width="22.83203125" bestFit="1" customWidth="1"/>
    <col min="6" max="6" width="23.6640625" bestFit="1" customWidth="1"/>
    <col min="7" max="7" width="16.6640625" customWidth="1"/>
    <col min="8" max="8" width="13.6640625" bestFit="1" customWidth="1"/>
    <col min="9" max="9" width="19.1640625" bestFit="1" customWidth="1"/>
    <col min="10" max="10" width="22.83203125" bestFit="1" customWidth="1"/>
    <col min="11" max="11" width="11" customWidth="1"/>
    <col min="12" max="16" width="16.83203125" customWidth="1"/>
    <col min="17" max="17" width="15.5" bestFit="1" customWidth="1"/>
  </cols>
  <sheetData>
    <row r="1" spans="1:18" x14ac:dyDescent="0.2"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Q1" s="8" t="s">
        <v>48</v>
      </c>
      <c r="R1" s="9">
        <v>2020</v>
      </c>
    </row>
    <row r="2" spans="1:18" x14ac:dyDescent="0.2">
      <c r="C2" s="44">
        <f>C11</f>
        <v>0.495</v>
      </c>
      <c r="D2" s="44">
        <f t="shared" ref="D2:I2" si="0">D11</f>
        <v>6.25E-2</v>
      </c>
      <c r="E2" s="44">
        <f t="shared" si="0"/>
        <v>0.41249999999999998</v>
      </c>
      <c r="F2" s="44">
        <f>F11</f>
        <v>0.55000000000000004</v>
      </c>
      <c r="G2" s="44">
        <f t="shared" si="0"/>
        <v>8.3333333333333329E-2</v>
      </c>
      <c r="H2" s="44">
        <f t="shared" si="0"/>
        <v>0.33333333333333331</v>
      </c>
      <c r="I2" s="44">
        <f t="shared" si="0"/>
        <v>0.48049242424242394</v>
      </c>
      <c r="J2" s="44">
        <f>J11</f>
        <v>1</v>
      </c>
      <c r="Q2" s="10" t="s">
        <v>49</v>
      </c>
      <c r="R2" s="11" t="s">
        <v>50</v>
      </c>
    </row>
    <row r="3" spans="1:18" x14ac:dyDescent="0.2">
      <c r="A3">
        <v>1</v>
      </c>
      <c r="C3" s="12" t="str">
        <f>D15</f>
        <v>Paper 1</v>
      </c>
      <c r="D3" s="12" t="str">
        <f>D20</f>
        <v>BP - Thermoscan</v>
      </c>
      <c r="E3" s="12" t="str">
        <f>D25</f>
        <v>มูลนิธิ</v>
      </c>
      <c r="F3" s="12" t="str">
        <f>D30</f>
        <v>CFA</v>
      </c>
      <c r="G3" s="12" t="str">
        <f>D35</f>
        <v>Mutual fund: 0.25 M</v>
      </c>
      <c r="H3" s="12" t="str">
        <f>D40</f>
        <v>P’ Pook-together trip</v>
      </c>
      <c r="I3" s="12" t="str">
        <f>D45</f>
        <v>Triathlon-Splint</v>
      </c>
      <c r="J3" s="12" t="str">
        <f>D50</f>
        <v>Buffet less than 24 times</v>
      </c>
    </row>
    <row r="4" spans="1:18" x14ac:dyDescent="0.2">
      <c r="A4">
        <v>2</v>
      </c>
      <c r="C4" s="12" t="str">
        <f>D16</f>
        <v>Paper 2</v>
      </c>
      <c r="D4" s="12" t="str">
        <f t="shared" ref="D4:D6" si="1">D21</f>
        <v>Games</v>
      </c>
      <c r="E4" s="12" t="str">
        <f t="shared" ref="E4:E6" si="2">D26</f>
        <v>ห้องฟอกไต</v>
      </c>
      <c r="F4" s="12" t="str">
        <f t="shared" ref="F4" si="3">D31</f>
        <v>Book: declutter</v>
      </c>
      <c r="G4" s="12" t="str">
        <f t="shared" ref="G4:G5" si="4">D36</f>
        <v>Condo rent/Sell</v>
      </c>
      <c r="H4" s="12" t="str">
        <f t="shared" ref="H4:H5" si="5">D41</f>
        <v>NJ Trip</v>
      </c>
      <c r="I4" s="12" t="str">
        <f t="shared" ref="I4:I5" si="6">D46</f>
        <v>BW: 71</v>
      </c>
      <c r="J4" s="12" t="str">
        <f t="shared" ref="J4" si="7">D51</f>
        <v>Early wake up: 6.30 - 21 days</v>
      </c>
    </row>
    <row r="5" spans="1:18" x14ac:dyDescent="0.2">
      <c r="A5">
        <v>3</v>
      </c>
      <c r="C5" s="33"/>
      <c r="D5" s="12" t="str">
        <f t="shared" si="1"/>
        <v>Agri</v>
      </c>
      <c r="E5" s="12" t="str">
        <f t="shared" si="2"/>
        <v>ขยายพื้นที่ รพ.</v>
      </c>
      <c r="F5" s="33"/>
      <c r="G5" s="12" t="str">
        <f t="shared" si="4"/>
        <v>Gold 5 Baht</v>
      </c>
      <c r="H5" s="12" t="str">
        <f t="shared" si="5"/>
        <v>P’ Pom trip</v>
      </c>
      <c r="I5" s="12" t="str">
        <f t="shared" si="6"/>
        <v>Meditation: 32</v>
      </c>
      <c r="J5" s="33"/>
    </row>
    <row r="6" spans="1:18" x14ac:dyDescent="0.2">
      <c r="A6">
        <v>4</v>
      </c>
      <c r="C6" s="33"/>
      <c r="D6" s="12" t="str">
        <f t="shared" si="1"/>
        <v>IOT-HOS</v>
      </c>
      <c r="E6" s="12" t="str">
        <f t="shared" si="2"/>
        <v>เอ็กซ์เรย์ ดิจิตอล</v>
      </c>
      <c r="F6" s="33"/>
      <c r="G6" s="33"/>
      <c r="H6" s="33"/>
      <c r="I6" s="33"/>
      <c r="J6" s="33"/>
    </row>
    <row r="7" spans="1:18" x14ac:dyDescent="0.2">
      <c r="A7">
        <v>1</v>
      </c>
      <c r="C7" s="13">
        <f>C15</f>
        <v>0.99</v>
      </c>
      <c r="D7" s="13">
        <f>C20</f>
        <v>0.2</v>
      </c>
      <c r="E7" s="13">
        <f>C25</f>
        <v>0.5</v>
      </c>
      <c r="F7" s="13">
        <f>C30</f>
        <v>0.1</v>
      </c>
      <c r="G7" s="13">
        <f>C35</f>
        <v>0</v>
      </c>
      <c r="H7" s="14">
        <f>C40</f>
        <v>0</v>
      </c>
      <c r="I7" s="15">
        <f>C45</f>
        <v>0.23636363636363586</v>
      </c>
      <c r="J7" s="13">
        <f>C50</f>
        <v>1</v>
      </c>
    </row>
    <row r="8" spans="1:18" x14ac:dyDescent="0.2">
      <c r="A8">
        <v>2</v>
      </c>
      <c r="C8" s="13">
        <f>C16</f>
        <v>0</v>
      </c>
      <c r="D8" s="13">
        <f t="shared" ref="D8:D10" si="8">C21</f>
        <v>0</v>
      </c>
      <c r="E8" s="13">
        <f t="shared" ref="E8:E10" si="9">C26</f>
        <v>0.25</v>
      </c>
      <c r="F8" s="13">
        <f t="shared" ref="F8" si="10">C31</f>
        <v>1</v>
      </c>
      <c r="G8" s="13">
        <f t="shared" ref="G8:G9" si="11">C36</f>
        <v>0.25</v>
      </c>
      <c r="H8" s="14">
        <f t="shared" ref="H8:H9" si="12">C41</f>
        <v>1</v>
      </c>
      <c r="I8" s="15">
        <f t="shared" ref="I8:I9" si="13">C46</f>
        <v>0.23636363636363586</v>
      </c>
      <c r="J8" s="13">
        <f>C51</f>
        <v>1</v>
      </c>
    </row>
    <row r="9" spans="1:18" x14ac:dyDescent="0.2">
      <c r="A9">
        <v>3</v>
      </c>
      <c r="C9" s="35"/>
      <c r="D9" s="13">
        <f t="shared" si="8"/>
        <v>0</v>
      </c>
      <c r="E9" s="13">
        <f t="shared" si="9"/>
        <v>0.7</v>
      </c>
      <c r="F9" s="13"/>
      <c r="G9" s="13">
        <f t="shared" si="11"/>
        <v>0</v>
      </c>
      <c r="H9" s="14">
        <f t="shared" si="12"/>
        <v>0</v>
      </c>
      <c r="I9" s="15">
        <f t="shared" si="13"/>
        <v>0.96875</v>
      </c>
      <c r="J9" s="35"/>
    </row>
    <row r="10" spans="1:18" x14ac:dyDescent="0.2">
      <c r="A10">
        <v>4</v>
      </c>
      <c r="C10" s="35"/>
      <c r="D10" s="13">
        <f t="shared" si="8"/>
        <v>0.05</v>
      </c>
      <c r="E10" s="13">
        <f t="shared" si="9"/>
        <v>0.2</v>
      </c>
      <c r="F10" s="35"/>
      <c r="G10" s="35"/>
      <c r="H10" s="41"/>
      <c r="I10" s="42"/>
      <c r="J10" s="35"/>
    </row>
    <row r="11" spans="1:18" x14ac:dyDescent="0.2">
      <c r="A11" s="43" t="s">
        <v>83</v>
      </c>
      <c r="C11" s="13">
        <f>AVERAGE(C7:C8)</f>
        <v>0.495</v>
      </c>
      <c r="D11" s="13">
        <f>AVERAGE(D7:D10)</f>
        <v>6.25E-2</v>
      </c>
      <c r="E11" s="13">
        <f>AVERAGE(E7:E10)</f>
        <v>0.41249999999999998</v>
      </c>
      <c r="F11" s="13">
        <f>AVERAGE(F7:F8)</f>
        <v>0.55000000000000004</v>
      </c>
      <c r="G11" s="13">
        <f t="shared" ref="G11:I11" si="14">AVERAGE(G7:G9)</f>
        <v>8.3333333333333329E-2</v>
      </c>
      <c r="H11" s="13">
        <f t="shared" si="14"/>
        <v>0.33333333333333331</v>
      </c>
      <c r="I11" s="13">
        <f t="shared" si="14"/>
        <v>0.48049242424242394</v>
      </c>
      <c r="J11" s="13">
        <f>AVERAGE(J7:J8)</f>
        <v>1</v>
      </c>
    </row>
    <row r="12" spans="1:18" s="16" customFormat="1" x14ac:dyDescent="0.2"/>
    <row r="13" spans="1:18" s="16" customFormat="1" x14ac:dyDescent="0.2"/>
    <row r="14" spans="1:18" x14ac:dyDescent="0.2">
      <c r="B14" t="s">
        <v>73</v>
      </c>
      <c r="C14" s="17" t="s">
        <v>52</v>
      </c>
      <c r="D14" s="17" t="s">
        <v>53</v>
      </c>
      <c r="E14" s="47" t="s">
        <v>54</v>
      </c>
      <c r="F14" s="17"/>
      <c r="G14" s="17"/>
    </row>
    <row r="15" spans="1:18" x14ac:dyDescent="0.2">
      <c r="A15" s="213" t="s">
        <v>1</v>
      </c>
      <c r="B15">
        <v>1</v>
      </c>
      <c r="C15" s="18">
        <f>E15</f>
        <v>0.99</v>
      </c>
      <c r="D15" s="12" t="s">
        <v>3</v>
      </c>
      <c r="E15" s="19">
        <v>0.99</v>
      </c>
      <c r="G15" s="34"/>
    </row>
    <row r="16" spans="1:18" x14ac:dyDescent="0.2">
      <c r="A16" s="213"/>
      <c r="B16">
        <v>2</v>
      </c>
      <c r="C16" s="18">
        <f>E16</f>
        <v>0</v>
      </c>
      <c r="D16" s="12" t="s">
        <v>4</v>
      </c>
      <c r="E16" s="19">
        <v>0</v>
      </c>
      <c r="G16" s="34"/>
    </row>
    <row r="17" spans="1:9" x14ac:dyDescent="0.2">
      <c r="A17" s="213"/>
      <c r="B17" s="36"/>
      <c r="C17" s="37"/>
      <c r="D17" s="38"/>
      <c r="E17" s="37"/>
      <c r="G17" s="34"/>
    </row>
    <row r="18" spans="1:9" x14ac:dyDescent="0.2">
      <c r="A18" s="213"/>
      <c r="B18" s="36"/>
      <c r="C18" s="37"/>
      <c r="D18" s="38"/>
      <c r="E18" s="37"/>
      <c r="G18" s="34"/>
    </row>
    <row r="19" spans="1:9" x14ac:dyDescent="0.2">
      <c r="D19" s="17"/>
      <c r="E19" s="46" t="s">
        <v>54</v>
      </c>
    </row>
    <row r="20" spans="1:9" x14ac:dyDescent="0.2">
      <c r="A20" s="214" t="s">
        <v>5</v>
      </c>
      <c r="B20">
        <v>3</v>
      </c>
      <c r="C20" s="18">
        <f>E20</f>
        <v>0.2</v>
      </c>
      <c r="D20" s="12" t="s">
        <v>209</v>
      </c>
      <c r="E20" s="19">
        <v>0.2</v>
      </c>
    </row>
    <row r="21" spans="1:9" x14ac:dyDescent="0.2">
      <c r="A21" s="214"/>
      <c r="B21">
        <v>4</v>
      </c>
      <c r="C21" s="18">
        <f t="shared" ref="C21:C23" si="15">E21</f>
        <v>0</v>
      </c>
      <c r="D21" s="12" t="s">
        <v>7</v>
      </c>
      <c r="E21" s="19">
        <v>0</v>
      </c>
    </row>
    <row r="22" spans="1:9" x14ac:dyDescent="0.2">
      <c r="A22" s="214"/>
      <c r="B22">
        <v>5</v>
      </c>
      <c r="C22" s="18">
        <f t="shared" si="15"/>
        <v>0</v>
      </c>
      <c r="D22" s="12" t="s">
        <v>8</v>
      </c>
      <c r="E22" s="19">
        <v>0</v>
      </c>
    </row>
    <row r="23" spans="1:9" x14ac:dyDescent="0.2">
      <c r="A23" s="214"/>
      <c r="B23">
        <v>6</v>
      </c>
      <c r="C23" s="18">
        <f t="shared" si="15"/>
        <v>0.05</v>
      </c>
      <c r="D23" s="12" t="s">
        <v>9</v>
      </c>
      <c r="E23" s="19">
        <v>0.05</v>
      </c>
    </row>
    <row r="24" spans="1:9" x14ac:dyDescent="0.2">
      <c r="E24" s="46" t="s">
        <v>54</v>
      </c>
    </row>
    <row r="25" spans="1:9" x14ac:dyDescent="0.2">
      <c r="A25" s="215" t="s">
        <v>10</v>
      </c>
      <c r="B25">
        <v>7</v>
      </c>
      <c r="C25" s="18">
        <f>E25</f>
        <v>0.5</v>
      </c>
      <c r="D25" s="12" t="s">
        <v>11</v>
      </c>
      <c r="E25" s="19">
        <v>0.5</v>
      </c>
    </row>
    <row r="26" spans="1:9" x14ac:dyDescent="0.2">
      <c r="A26" s="215"/>
      <c r="B26">
        <v>8</v>
      </c>
      <c r="C26" s="18">
        <f t="shared" ref="C26:C28" si="16">E26</f>
        <v>0.25</v>
      </c>
      <c r="D26" s="12" t="s">
        <v>12</v>
      </c>
      <c r="E26" s="19">
        <v>0.25</v>
      </c>
    </row>
    <row r="27" spans="1:9" x14ac:dyDescent="0.2">
      <c r="A27" s="215"/>
      <c r="B27">
        <v>9</v>
      </c>
      <c r="C27" s="18">
        <f t="shared" si="16"/>
        <v>0.7</v>
      </c>
      <c r="D27" s="12" t="s">
        <v>78</v>
      </c>
      <c r="E27" s="19">
        <v>0.7</v>
      </c>
      <c r="F27" t="s">
        <v>123</v>
      </c>
      <c r="G27" t="s">
        <v>124</v>
      </c>
      <c r="H27" t="s">
        <v>125</v>
      </c>
      <c r="I27" t="s">
        <v>126</v>
      </c>
    </row>
    <row r="28" spans="1:9" x14ac:dyDescent="0.2">
      <c r="A28" s="215"/>
      <c r="B28">
        <v>10</v>
      </c>
      <c r="C28" s="18">
        <f t="shared" si="16"/>
        <v>0.2</v>
      </c>
      <c r="D28" s="12" t="s">
        <v>80</v>
      </c>
      <c r="E28" s="19">
        <v>0.2</v>
      </c>
    </row>
    <row r="29" spans="1:9" x14ac:dyDescent="0.2">
      <c r="E29" s="46" t="s">
        <v>54</v>
      </c>
    </row>
    <row r="30" spans="1:9" x14ac:dyDescent="0.2">
      <c r="A30" s="212" t="s">
        <v>13</v>
      </c>
      <c r="B30">
        <v>11</v>
      </c>
      <c r="C30" s="18">
        <f t="shared" ref="C30:C31" si="17">E30</f>
        <v>0.1</v>
      </c>
      <c r="D30" s="12" t="s">
        <v>210</v>
      </c>
      <c r="E30" s="19">
        <v>0.1</v>
      </c>
    </row>
    <row r="31" spans="1:9" x14ac:dyDescent="0.2">
      <c r="A31" s="212"/>
      <c r="B31">
        <v>12</v>
      </c>
      <c r="C31" s="18">
        <f t="shared" si="17"/>
        <v>1</v>
      </c>
      <c r="D31" s="12" t="s">
        <v>15</v>
      </c>
      <c r="E31" s="19">
        <v>1</v>
      </c>
    </row>
    <row r="32" spans="1:9" x14ac:dyDescent="0.2">
      <c r="A32" s="212"/>
    </row>
    <row r="33" spans="1:20" x14ac:dyDescent="0.2">
      <c r="A33" s="212"/>
    </row>
    <row r="34" spans="1:20" x14ac:dyDescent="0.2">
      <c r="E34" s="46" t="s">
        <v>54</v>
      </c>
    </row>
    <row r="35" spans="1:20" x14ac:dyDescent="0.2">
      <c r="A35" s="216" t="s">
        <v>16</v>
      </c>
      <c r="B35">
        <v>13</v>
      </c>
      <c r="C35" s="18">
        <f t="shared" ref="C35:C37" si="18">E35</f>
        <v>0</v>
      </c>
      <c r="D35" s="12" t="s">
        <v>17</v>
      </c>
      <c r="E35" s="19">
        <v>0</v>
      </c>
    </row>
    <row r="36" spans="1:20" x14ac:dyDescent="0.2">
      <c r="A36" s="216"/>
      <c r="B36">
        <v>14</v>
      </c>
      <c r="C36" s="18">
        <f t="shared" si="18"/>
        <v>0.25</v>
      </c>
      <c r="D36" s="12" t="s">
        <v>77</v>
      </c>
      <c r="E36" s="19">
        <v>0.25</v>
      </c>
    </row>
    <row r="37" spans="1:20" x14ac:dyDescent="0.2">
      <c r="A37" s="216"/>
      <c r="B37">
        <v>15</v>
      </c>
      <c r="C37" s="18">
        <f t="shared" si="18"/>
        <v>0</v>
      </c>
      <c r="D37" s="12" t="s">
        <v>51</v>
      </c>
      <c r="E37" s="19">
        <v>0</v>
      </c>
    </row>
    <row r="38" spans="1:20" x14ac:dyDescent="0.2">
      <c r="A38" s="216"/>
      <c r="C38" s="18"/>
      <c r="D38" s="18"/>
      <c r="E38" s="18"/>
    </row>
    <row r="39" spans="1:20" x14ac:dyDescent="0.2">
      <c r="E39" s="46" t="s">
        <v>54</v>
      </c>
    </row>
    <row r="40" spans="1:20" x14ac:dyDescent="0.2">
      <c r="A40" s="214" t="s">
        <v>19</v>
      </c>
      <c r="B40">
        <v>16</v>
      </c>
      <c r="C40" s="18">
        <f t="shared" ref="C40:C42" si="19">E40</f>
        <v>0</v>
      </c>
      <c r="D40" s="12" t="s">
        <v>79</v>
      </c>
      <c r="E40" s="19">
        <v>0</v>
      </c>
    </row>
    <row r="41" spans="1:20" x14ac:dyDescent="0.2">
      <c r="A41" s="214"/>
      <c r="B41">
        <v>17</v>
      </c>
      <c r="C41" s="18">
        <f t="shared" si="19"/>
        <v>1</v>
      </c>
      <c r="D41" s="12" t="s">
        <v>20</v>
      </c>
      <c r="E41" s="19">
        <v>1</v>
      </c>
    </row>
    <row r="42" spans="1:20" x14ac:dyDescent="0.2">
      <c r="A42" s="214"/>
      <c r="B42">
        <v>18</v>
      </c>
      <c r="C42" s="18">
        <f t="shared" si="19"/>
        <v>0</v>
      </c>
      <c r="D42" s="12" t="s">
        <v>22</v>
      </c>
      <c r="E42" s="19">
        <v>0</v>
      </c>
    </row>
    <row r="43" spans="1:20" x14ac:dyDescent="0.2">
      <c r="A43" s="214"/>
      <c r="C43" s="32"/>
      <c r="D43" s="34"/>
      <c r="E43" s="40"/>
    </row>
    <row r="44" spans="1:20" x14ac:dyDescent="0.2">
      <c r="E44" s="46" t="s">
        <v>54</v>
      </c>
    </row>
    <row r="45" spans="1:20" x14ac:dyDescent="0.2">
      <c r="A45" s="211" t="s">
        <v>55</v>
      </c>
      <c r="B45">
        <v>19</v>
      </c>
      <c r="C45" s="18">
        <f>I47</f>
        <v>0.23636363636363586</v>
      </c>
      <c r="D45" s="12" t="s">
        <v>24</v>
      </c>
      <c r="E45" s="45">
        <f>T48</f>
        <v>0.83333333333333337</v>
      </c>
      <c r="F45" s="21" t="s">
        <v>56</v>
      </c>
      <c r="G45" s="22" t="s">
        <v>57</v>
      </c>
      <c r="H45" s="22" t="s">
        <v>58</v>
      </c>
      <c r="I45" s="49">
        <v>79.400000000000006</v>
      </c>
    </row>
    <row r="46" spans="1:20" x14ac:dyDescent="0.2">
      <c r="A46" s="211"/>
      <c r="B46">
        <v>20</v>
      </c>
      <c r="C46" s="18">
        <f>E46</f>
        <v>0.23636363636363586</v>
      </c>
      <c r="D46" s="12" t="s">
        <v>25</v>
      </c>
      <c r="E46" s="45">
        <f>I47</f>
        <v>0.23636363636363586</v>
      </c>
      <c r="F46" s="24" t="s">
        <v>59</v>
      </c>
      <c r="G46" s="23">
        <v>82</v>
      </c>
      <c r="H46" s="23" t="s">
        <v>60</v>
      </c>
      <c r="I46" s="23">
        <f>(G46-G47)</f>
        <v>11</v>
      </c>
    </row>
    <row r="47" spans="1:20" x14ac:dyDescent="0.2">
      <c r="A47" s="211"/>
      <c r="B47">
        <v>21</v>
      </c>
      <c r="C47" s="18">
        <f>E47/32</f>
        <v>0.96875</v>
      </c>
      <c r="D47" s="12" t="s">
        <v>26</v>
      </c>
      <c r="E47" s="48">
        <f>SUM(F59:F90)</f>
        <v>31</v>
      </c>
      <c r="F47" s="24" t="s">
        <v>61</v>
      </c>
      <c r="G47" s="23">
        <v>71</v>
      </c>
      <c r="H47" s="23" t="s">
        <v>62</v>
      </c>
      <c r="I47" s="52">
        <f>(G46-I45)/I46</f>
        <v>0.23636363636363586</v>
      </c>
    </row>
    <row r="48" spans="1:20" x14ac:dyDescent="0.2">
      <c r="A48" s="211"/>
      <c r="B48">
        <v>22</v>
      </c>
      <c r="C48" s="18">
        <f>E48</f>
        <v>1</v>
      </c>
      <c r="D48" s="12" t="s">
        <v>120</v>
      </c>
      <c r="E48" s="58">
        <v>1</v>
      </c>
      <c r="F48" s="22" t="s">
        <v>85</v>
      </c>
      <c r="G48" s="50" t="s">
        <v>86</v>
      </c>
      <c r="H48" s="49">
        <f>5/5</f>
        <v>1</v>
      </c>
      <c r="I48" s="50" t="s">
        <v>87</v>
      </c>
      <c r="J48" s="49">
        <f>1</f>
        <v>1</v>
      </c>
      <c r="K48" s="50" t="s">
        <v>88</v>
      </c>
      <c r="L48" s="49">
        <v>1</v>
      </c>
      <c r="M48" s="50" t="s">
        <v>90</v>
      </c>
      <c r="N48" s="49">
        <v>1</v>
      </c>
      <c r="O48" s="50" t="s">
        <v>91</v>
      </c>
      <c r="P48" s="49">
        <v>1</v>
      </c>
      <c r="Q48" s="50" t="s">
        <v>89</v>
      </c>
      <c r="R48" s="49">
        <v>0</v>
      </c>
      <c r="S48" s="50" t="s">
        <v>83</v>
      </c>
      <c r="T48" s="51">
        <f>(R48+P48+N48+L48+J48+H48)/6</f>
        <v>0.83333333333333337</v>
      </c>
    </row>
    <row r="49" spans="1:10" x14ac:dyDescent="0.2">
      <c r="E49" s="46" t="s">
        <v>54</v>
      </c>
      <c r="G49" s="17" t="s">
        <v>63</v>
      </c>
      <c r="I49" t="s">
        <v>58</v>
      </c>
      <c r="J49" t="s">
        <v>63</v>
      </c>
    </row>
    <row r="50" spans="1:10" x14ac:dyDescent="0.2">
      <c r="A50" s="212" t="s">
        <v>64</v>
      </c>
      <c r="B50">
        <v>23</v>
      </c>
      <c r="C50" s="18">
        <f>IF(E50&lt;=C55*2,1,0)</f>
        <v>1</v>
      </c>
      <c r="D50" s="12" t="s">
        <v>82</v>
      </c>
      <c r="E50" s="48">
        <v>0</v>
      </c>
      <c r="F50" t="s">
        <v>65</v>
      </c>
      <c r="G50">
        <v>24</v>
      </c>
      <c r="H50" s="17" t="s">
        <v>66</v>
      </c>
      <c r="I50" s="25">
        <v>0</v>
      </c>
      <c r="J50">
        <v>4</v>
      </c>
    </row>
    <row r="51" spans="1:10" x14ac:dyDescent="0.2">
      <c r="A51" s="212"/>
      <c r="B51">
        <v>24</v>
      </c>
      <c r="C51" s="18">
        <f>E51</f>
        <v>1</v>
      </c>
      <c r="D51" s="12" t="s">
        <v>306</v>
      </c>
      <c r="E51" s="59">
        <f>21/21</f>
        <v>1</v>
      </c>
    </row>
    <row r="52" spans="1:10" x14ac:dyDescent="0.2">
      <c r="A52" s="212"/>
      <c r="C52" s="20"/>
      <c r="D52" s="20"/>
      <c r="E52" s="20"/>
    </row>
    <row r="53" spans="1:10" x14ac:dyDescent="0.2">
      <c r="A53" s="212"/>
      <c r="C53" s="20"/>
      <c r="D53" s="20"/>
      <c r="E53" s="20"/>
    </row>
    <row r="54" spans="1:10" x14ac:dyDescent="0.2">
      <c r="C54" t="s">
        <v>84</v>
      </c>
    </row>
    <row r="55" spans="1:10" x14ac:dyDescent="0.2">
      <c r="C55" s="53">
        <v>4</v>
      </c>
    </row>
    <row r="58" spans="1:10" x14ac:dyDescent="0.2">
      <c r="A58" s="17" t="s">
        <v>67</v>
      </c>
      <c r="C58" s="26" t="s">
        <v>68</v>
      </c>
      <c r="D58" s="7" t="s">
        <v>69</v>
      </c>
      <c r="E58" s="27" t="s">
        <v>70</v>
      </c>
      <c r="F58" s="27" t="s">
        <v>71</v>
      </c>
    </row>
    <row r="59" spans="1:10" x14ac:dyDescent="0.2">
      <c r="A59">
        <v>1</v>
      </c>
      <c r="C59" s="29" t="s">
        <v>145</v>
      </c>
      <c r="D59" s="29" t="s">
        <v>145</v>
      </c>
      <c r="E59" s="3">
        <v>1</v>
      </c>
      <c r="F59" s="28">
        <v>1</v>
      </c>
    </row>
    <row r="60" spans="1:10" x14ac:dyDescent="0.2">
      <c r="A60">
        <v>2</v>
      </c>
      <c r="C60" s="29" t="s">
        <v>146</v>
      </c>
      <c r="D60" s="29" t="s">
        <v>146</v>
      </c>
      <c r="E60" s="3">
        <v>2</v>
      </c>
      <c r="F60" s="28">
        <v>1</v>
      </c>
    </row>
    <row r="61" spans="1:10" x14ac:dyDescent="0.2">
      <c r="A61">
        <v>3</v>
      </c>
      <c r="C61" s="29" t="s">
        <v>147</v>
      </c>
      <c r="D61" s="29" t="s">
        <v>150</v>
      </c>
      <c r="E61" s="3">
        <v>3</v>
      </c>
      <c r="F61" s="28">
        <v>1</v>
      </c>
    </row>
    <row r="62" spans="1:10" x14ac:dyDescent="0.2">
      <c r="A62">
        <v>4</v>
      </c>
      <c r="C62" s="29" t="s">
        <v>150</v>
      </c>
      <c r="D62" s="29" t="s">
        <v>151</v>
      </c>
      <c r="E62" s="3">
        <v>4</v>
      </c>
      <c r="F62" s="28">
        <v>1</v>
      </c>
    </row>
    <row r="63" spans="1:10" x14ac:dyDescent="0.2">
      <c r="A63">
        <v>5</v>
      </c>
      <c r="C63" s="29" t="s">
        <v>151</v>
      </c>
      <c r="D63" s="29"/>
      <c r="E63" s="3">
        <v>5</v>
      </c>
      <c r="F63" s="28">
        <v>1</v>
      </c>
    </row>
    <row r="64" spans="1:10" x14ac:dyDescent="0.2">
      <c r="A64">
        <v>6</v>
      </c>
      <c r="C64" s="29" t="s">
        <v>152</v>
      </c>
      <c r="D64" s="29"/>
      <c r="E64" s="3">
        <v>6</v>
      </c>
      <c r="F64" s="28">
        <v>1</v>
      </c>
    </row>
    <row r="65" spans="1:6" x14ac:dyDescent="0.2">
      <c r="A65">
        <v>7</v>
      </c>
      <c r="C65" s="29"/>
      <c r="D65" s="29"/>
      <c r="E65" s="3">
        <v>7</v>
      </c>
      <c r="F65" s="28">
        <v>1</v>
      </c>
    </row>
    <row r="66" spans="1:6" x14ac:dyDescent="0.2">
      <c r="A66">
        <v>8</v>
      </c>
      <c r="C66" s="29"/>
      <c r="D66" s="29"/>
      <c r="E66" s="3">
        <v>8</v>
      </c>
      <c r="F66" s="28">
        <v>1</v>
      </c>
    </row>
    <row r="67" spans="1:6" x14ac:dyDescent="0.2">
      <c r="A67">
        <v>9</v>
      </c>
      <c r="C67" s="29"/>
      <c r="D67" s="29"/>
      <c r="E67" s="3">
        <v>9</v>
      </c>
      <c r="F67" s="28">
        <v>1</v>
      </c>
    </row>
    <row r="68" spans="1:6" x14ac:dyDescent="0.2">
      <c r="A68">
        <v>10</v>
      </c>
      <c r="C68" s="29"/>
      <c r="D68" s="29"/>
      <c r="E68" s="3">
        <v>10</v>
      </c>
      <c r="F68" s="28">
        <v>1</v>
      </c>
    </row>
    <row r="69" spans="1:6" x14ac:dyDescent="0.2">
      <c r="A69">
        <v>11</v>
      </c>
      <c r="C69" s="29"/>
      <c r="D69" s="29"/>
      <c r="E69" s="3">
        <v>11</v>
      </c>
      <c r="F69" s="28">
        <v>1</v>
      </c>
    </row>
    <row r="70" spans="1:6" x14ac:dyDescent="0.2">
      <c r="A70">
        <v>12</v>
      </c>
      <c r="C70" s="29"/>
      <c r="D70" s="29"/>
      <c r="E70" s="3">
        <v>12</v>
      </c>
      <c r="F70" s="28">
        <v>1</v>
      </c>
    </row>
    <row r="71" spans="1:6" x14ac:dyDescent="0.2">
      <c r="A71">
        <v>13</v>
      </c>
      <c r="C71" s="29"/>
      <c r="D71" s="29"/>
      <c r="E71" s="3">
        <v>13</v>
      </c>
      <c r="F71" s="28">
        <v>1</v>
      </c>
    </row>
    <row r="72" spans="1:6" x14ac:dyDescent="0.2">
      <c r="A72">
        <v>14</v>
      </c>
      <c r="C72" s="29"/>
      <c r="D72" s="29"/>
      <c r="E72" s="3">
        <v>14</v>
      </c>
      <c r="F72" s="28">
        <v>1</v>
      </c>
    </row>
    <row r="73" spans="1:6" x14ac:dyDescent="0.2">
      <c r="A73">
        <v>15</v>
      </c>
      <c r="C73" s="29"/>
      <c r="D73" s="29"/>
      <c r="E73" s="3">
        <v>15</v>
      </c>
      <c r="F73" s="28">
        <v>1</v>
      </c>
    </row>
    <row r="74" spans="1:6" x14ac:dyDescent="0.2">
      <c r="A74">
        <v>16</v>
      </c>
      <c r="C74" s="29"/>
      <c r="D74" s="29"/>
      <c r="E74" s="3">
        <v>16</v>
      </c>
      <c r="F74" s="28">
        <v>1</v>
      </c>
    </row>
    <row r="75" spans="1:6" x14ac:dyDescent="0.2">
      <c r="A75">
        <v>17</v>
      </c>
      <c r="C75" s="29"/>
      <c r="D75" s="29"/>
      <c r="E75" s="3">
        <v>17</v>
      </c>
      <c r="F75" s="28">
        <v>1</v>
      </c>
    </row>
    <row r="76" spans="1:6" x14ac:dyDescent="0.2">
      <c r="A76">
        <v>18</v>
      </c>
      <c r="C76" s="29"/>
      <c r="D76" s="29"/>
      <c r="E76" s="3">
        <v>18</v>
      </c>
      <c r="F76" s="28">
        <v>1</v>
      </c>
    </row>
    <row r="77" spans="1:6" x14ac:dyDescent="0.2">
      <c r="A77">
        <v>19</v>
      </c>
      <c r="C77" s="29"/>
      <c r="D77" s="29"/>
      <c r="E77" s="3">
        <v>19</v>
      </c>
      <c r="F77" s="28">
        <v>1</v>
      </c>
    </row>
    <row r="78" spans="1:6" x14ac:dyDescent="0.2">
      <c r="A78">
        <v>20</v>
      </c>
      <c r="C78" s="29"/>
      <c r="D78" s="29"/>
      <c r="E78" s="3">
        <v>20</v>
      </c>
      <c r="F78" s="28">
        <v>1</v>
      </c>
    </row>
    <row r="79" spans="1:6" x14ac:dyDescent="0.2">
      <c r="A79">
        <v>21</v>
      </c>
      <c r="C79" s="29"/>
      <c r="D79" s="29"/>
      <c r="E79" s="3">
        <v>21</v>
      </c>
      <c r="F79" s="28">
        <v>1</v>
      </c>
    </row>
    <row r="80" spans="1:6" x14ac:dyDescent="0.2">
      <c r="A80">
        <v>22</v>
      </c>
      <c r="C80" s="29"/>
      <c r="D80" s="29"/>
      <c r="E80" s="3">
        <v>22</v>
      </c>
      <c r="F80" s="28">
        <v>1</v>
      </c>
    </row>
    <row r="81" spans="1:6" x14ac:dyDescent="0.2">
      <c r="A81">
        <v>23</v>
      </c>
      <c r="C81" s="29"/>
      <c r="D81" s="29"/>
      <c r="E81" s="3">
        <v>23</v>
      </c>
      <c r="F81" s="28">
        <v>1</v>
      </c>
    </row>
    <row r="82" spans="1:6" x14ac:dyDescent="0.2">
      <c r="A82">
        <v>24</v>
      </c>
      <c r="C82" s="29"/>
      <c r="D82" s="29"/>
      <c r="E82" s="3">
        <v>24</v>
      </c>
      <c r="F82" s="28">
        <v>1</v>
      </c>
    </row>
    <row r="83" spans="1:6" x14ac:dyDescent="0.2">
      <c r="A83" t="s">
        <v>72</v>
      </c>
      <c r="E83" s="3">
        <v>25</v>
      </c>
      <c r="F83" s="28">
        <v>1</v>
      </c>
    </row>
    <row r="84" spans="1:6" x14ac:dyDescent="0.2">
      <c r="A84">
        <v>1</v>
      </c>
      <c r="C84" s="29"/>
      <c r="D84" s="29"/>
      <c r="E84" s="3">
        <v>26</v>
      </c>
      <c r="F84" s="28">
        <v>1</v>
      </c>
    </row>
    <row r="85" spans="1:6" x14ac:dyDescent="0.2">
      <c r="A85">
        <v>2</v>
      </c>
      <c r="C85" s="29"/>
      <c r="D85" s="29"/>
      <c r="E85" s="3">
        <v>27</v>
      </c>
      <c r="F85" s="28">
        <v>1</v>
      </c>
    </row>
    <row r="86" spans="1:6" x14ac:dyDescent="0.2">
      <c r="A86">
        <v>3</v>
      </c>
      <c r="C86" s="29"/>
      <c r="D86" s="29"/>
      <c r="E86" s="3">
        <v>28</v>
      </c>
      <c r="F86" s="28">
        <v>1</v>
      </c>
    </row>
    <row r="87" spans="1:6" x14ac:dyDescent="0.2">
      <c r="A87">
        <v>4</v>
      </c>
      <c r="C87" s="29"/>
      <c r="D87" s="29"/>
      <c r="E87" s="3">
        <v>29</v>
      </c>
      <c r="F87" s="28">
        <v>1</v>
      </c>
    </row>
    <row r="88" spans="1:6" x14ac:dyDescent="0.2">
      <c r="E88" s="3">
        <v>30</v>
      </c>
      <c r="F88" s="28">
        <v>1</v>
      </c>
    </row>
    <row r="89" spans="1:6" x14ac:dyDescent="0.2">
      <c r="E89" s="3">
        <v>31</v>
      </c>
      <c r="F89" s="28">
        <v>1</v>
      </c>
    </row>
    <row r="90" spans="1:6" x14ac:dyDescent="0.2">
      <c r="E90" s="3">
        <v>32</v>
      </c>
      <c r="F90" s="28">
        <v>0</v>
      </c>
    </row>
  </sheetData>
  <mergeCells count="8">
    <mergeCell ref="A45:A48"/>
    <mergeCell ref="A50:A53"/>
    <mergeCell ref="A15:A18"/>
    <mergeCell ref="A20:A23"/>
    <mergeCell ref="A25:A28"/>
    <mergeCell ref="A30:A33"/>
    <mergeCell ref="A35:A38"/>
    <mergeCell ref="A40:A43"/>
  </mergeCells>
  <pageMargins left="0.7" right="0.7" top="0.75" bottom="0.75" header="0.3" footer="0.3"/>
  <pageSetup paperSize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B1BA-4C29-6047-BA4C-32F212D44E0F}">
  <dimension ref="A1:F21"/>
  <sheetViews>
    <sheetView zoomScale="150" zoomScaleNormal="150" workbookViewId="0">
      <selection activeCell="C18" sqref="C18"/>
    </sheetView>
  </sheetViews>
  <sheetFormatPr baseColWidth="10" defaultColWidth="10.83203125" defaultRowHeight="15" x14ac:dyDescent="0.2"/>
  <cols>
    <col min="2" max="2" width="18.83203125" customWidth="1"/>
    <col min="3" max="3" width="19.1640625" bestFit="1" customWidth="1"/>
    <col min="5" max="5" width="255.6640625" bestFit="1" customWidth="1"/>
  </cols>
  <sheetData>
    <row r="1" spans="1:6" x14ac:dyDescent="0.2">
      <c r="A1" t="s">
        <v>135</v>
      </c>
      <c r="B1" t="s">
        <v>34</v>
      </c>
      <c r="C1" t="s">
        <v>76</v>
      </c>
      <c r="D1" t="s">
        <v>136</v>
      </c>
      <c r="E1" t="s">
        <v>139</v>
      </c>
      <c r="F1" t="s">
        <v>140</v>
      </c>
    </row>
    <row r="2" spans="1:6" x14ac:dyDescent="0.2">
      <c r="A2">
        <v>1</v>
      </c>
      <c r="B2" s="60" t="s">
        <v>35</v>
      </c>
      <c r="C2" s="60" t="s">
        <v>75</v>
      </c>
      <c r="D2" s="60">
        <v>1</v>
      </c>
    </row>
    <row r="3" spans="1:6" x14ac:dyDescent="0.2">
      <c r="A3">
        <v>9</v>
      </c>
      <c r="B3" s="60" t="s">
        <v>129</v>
      </c>
      <c r="C3" s="60" t="s">
        <v>130</v>
      </c>
      <c r="D3" s="60">
        <v>1</v>
      </c>
    </row>
    <row r="4" spans="1:6" x14ac:dyDescent="0.2">
      <c r="A4">
        <v>10</v>
      </c>
      <c r="B4" s="60" t="s">
        <v>133</v>
      </c>
      <c r="C4" s="60" t="s">
        <v>134</v>
      </c>
      <c r="D4" s="60">
        <v>1</v>
      </c>
    </row>
    <row r="5" spans="1:6" x14ac:dyDescent="0.2">
      <c r="A5">
        <v>4</v>
      </c>
      <c r="B5" s="60" t="s">
        <v>131</v>
      </c>
      <c r="C5" s="60" t="s">
        <v>132</v>
      </c>
      <c r="D5" s="60">
        <v>1</v>
      </c>
    </row>
    <row r="6" spans="1:6" x14ac:dyDescent="0.2">
      <c r="A6">
        <v>6</v>
      </c>
      <c r="B6" s="60" t="s">
        <v>148</v>
      </c>
      <c r="C6" s="60" t="s">
        <v>149</v>
      </c>
      <c r="D6" s="60">
        <v>1</v>
      </c>
    </row>
    <row r="7" spans="1:6" x14ac:dyDescent="0.2">
      <c r="A7">
        <v>7</v>
      </c>
      <c r="B7" s="60" t="s">
        <v>39</v>
      </c>
      <c r="C7" s="60" t="s">
        <v>20</v>
      </c>
      <c r="D7" s="60">
        <v>1</v>
      </c>
    </row>
    <row r="8" spans="1:6" x14ac:dyDescent="0.2">
      <c r="A8">
        <v>12</v>
      </c>
      <c r="B8" s="60" t="s">
        <v>137</v>
      </c>
      <c r="C8" s="60" t="s">
        <v>143</v>
      </c>
      <c r="D8" s="60">
        <v>1</v>
      </c>
    </row>
    <row r="9" spans="1:6" x14ac:dyDescent="0.2">
      <c r="A9">
        <v>2</v>
      </c>
      <c r="B9" t="s">
        <v>36</v>
      </c>
      <c r="C9" t="s">
        <v>128</v>
      </c>
      <c r="D9">
        <v>0</v>
      </c>
    </row>
    <row r="10" spans="1:6" x14ac:dyDescent="0.2">
      <c r="A10">
        <v>3</v>
      </c>
      <c r="B10" t="s">
        <v>37</v>
      </c>
      <c r="D10">
        <v>0</v>
      </c>
    </row>
    <row r="11" spans="1:6" x14ac:dyDescent="0.2">
      <c r="A11">
        <v>5</v>
      </c>
      <c r="B11" t="s">
        <v>38</v>
      </c>
      <c r="D11">
        <v>0</v>
      </c>
    </row>
    <row r="12" spans="1:6" x14ac:dyDescent="0.2">
      <c r="A12">
        <v>8</v>
      </c>
      <c r="C12" t="s">
        <v>141</v>
      </c>
      <c r="D12">
        <v>0</v>
      </c>
    </row>
    <row r="13" spans="1:6" x14ac:dyDescent="0.2">
      <c r="A13">
        <v>11</v>
      </c>
      <c r="B13" t="s">
        <v>144</v>
      </c>
      <c r="C13" t="s">
        <v>142</v>
      </c>
      <c r="D13">
        <v>0</v>
      </c>
      <c r="E13" s="61" t="s">
        <v>138</v>
      </c>
      <c r="F13">
        <v>2950</v>
      </c>
    </row>
    <row r="14" spans="1:6" x14ac:dyDescent="0.2">
      <c r="A14">
        <v>13</v>
      </c>
      <c r="D14">
        <v>0</v>
      </c>
    </row>
    <row r="15" spans="1:6" x14ac:dyDescent="0.2">
      <c r="A15">
        <v>14</v>
      </c>
      <c r="D15">
        <v>0</v>
      </c>
    </row>
    <row r="16" spans="1:6" x14ac:dyDescent="0.2">
      <c r="A16">
        <v>15</v>
      </c>
      <c r="D16">
        <v>0</v>
      </c>
    </row>
    <row r="17" spans="1:4" x14ac:dyDescent="0.2">
      <c r="A17">
        <v>16</v>
      </c>
      <c r="D17">
        <v>0</v>
      </c>
    </row>
    <row r="18" spans="1:4" x14ac:dyDescent="0.2">
      <c r="A18">
        <v>17</v>
      </c>
      <c r="D18">
        <v>0</v>
      </c>
    </row>
    <row r="19" spans="1:4" x14ac:dyDescent="0.2">
      <c r="A19">
        <v>18</v>
      </c>
      <c r="D19">
        <v>0</v>
      </c>
    </row>
    <row r="20" spans="1:4" x14ac:dyDescent="0.2">
      <c r="A20">
        <v>19</v>
      </c>
      <c r="D20">
        <v>0</v>
      </c>
    </row>
    <row r="21" spans="1:4" x14ac:dyDescent="0.2">
      <c r="A21">
        <v>20</v>
      </c>
      <c r="D21">
        <v>0</v>
      </c>
    </row>
  </sheetData>
  <phoneticPr fontId="7" type="noConversion"/>
  <conditionalFormatting sqref="B2: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3" r:id="rId1" display="http://www.kendvd.net/category/16/%E0%B8%81%E0%B8%B2%E0%B8%A3%E0%B9%8C%E0%B8%95%E0%B8%B9%E0%B8%99%E0%B8%94%E0%B8%B1%E0%B8%87/%E0%B9%80%E0%B8%8B%E0%B8%99%E0%B8%95%E0%B9%8C%E0%B9%80%E0%B8%8B%E0%B8%A2%E0%B9%88%E0%B8%B2-%E0%B8%84%E0%B8%A3%E0%B8%9A%E0%B8%8A%E0%B8%B8%E0%B8%94-%E0%B8%A1%E0%B8%B5%E0%B8%AA%E0%B8%B4%E0%B8%99%E0%B8%84%E0%B9%89%E0%B8%B2-67-%E0%B9%81%E0%B8%9C%E0%B9%88%E0%B8%99" xr:uid="{D5B86146-8B43-A74C-BCC7-759DDEE38EBE}"/>
  </hyperlinks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5104-365C-CD4E-9803-3D41030B5CCD}">
  <dimension ref="A1:AL36"/>
  <sheetViews>
    <sheetView zoomScaleNormal="80" workbookViewId="0">
      <selection activeCell="T31" sqref="T31"/>
    </sheetView>
  </sheetViews>
  <sheetFormatPr baseColWidth="10" defaultColWidth="10.83203125" defaultRowHeight="15" x14ac:dyDescent="0.2"/>
  <cols>
    <col min="2" max="2" width="26.83203125" bestFit="1" customWidth="1"/>
    <col min="6" max="6" width="10.83203125" customWidth="1"/>
  </cols>
  <sheetData>
    <row r="1" spans="1:38" x14ac:dyDescent="0.2">
      <c r="A1" s="184">
        <f ca="1">TODAY()</f>
        <v>44107</v>
      </c>
      <c r="B1" s="17" t="s">
        <v>449</v>
      </c>
      <c r="C1" s="184">
        <v>44039</v>
      </c>
      <c r="D1" s="184">
        <v>44040</v>
      </c>
      <c r="E1" s="184">
        <v>44041</v>
      </c>
      <c r="F1" s="184">
        <v>44042</v>
      </c>
      <c r="G1" s="186">
        <v>44043</v>
      </c>
      <c r="H1" s="191">
        <v>44044</v>
      </c>
      <c r="I1" s="191">
        <v>44045</v>
      </c>
      <c r="J1" s="187">
        <v>44046</v>
      </c>
      <c r="K1" s="184">
        <v>44047</v>
      </c>
      <c r="L1" s="184">
        <v>44048</v>
      </c>
      <c r="M1" s="184">
        <v>44049</v>
      </c>
      <c r="N1" s="184">
        <v>44050</v>
      </c>
      <c r="O1" s="191">
        <v>44051</v>
      </c>
      <c r="P1" s="191">
        <v>44052</v>
      </c>
      <c r="Q1" s="184">
        <v>44053</v>
      </c>
      <c r="R1" s="184">
        <v>44054</v>
      </c>
      <c r="S1" s="184">
        <v>44055</v>
      </c>
      <c r="T1" s="184">
        <v>44056</v>
      </c>
      <c r="U1" s="184">
        <v>44057</v>
      </c>
      <c r="V1" s="184">
        <v>44058</v>
      </c>
      <c r="W1" s="184">
        <v>44059</v>
      </c>
      <c r="X1" s="184">
        <v>44060</v>
      </c>
      <c r="Y1" s="184">
        <v>44061</v>
      </c>
      <c r="Z1" s="184">
        <v>44062</v>
      </c>
      <c r="AA1" s="184">
        <v>44063</v>
      </c>
      <c r="AB1" s="184">
        <v>44064</v>
      </c>
      <c r="AC1" s="184">
        <v>44065</v>
      </c>
      <c r="AD1" s="184">
        <v>44066</v>
      </c>
      <c r="AE1" s="184">
        <v>44067</v>
      </c>
      <c r="AF1" s="184">
        <v>44068</v>
      </c>
      <c r="AG1" s="184">
        <v>44069</v>
      </c>
      <c r="AH1" s="184">
        <v>44070</v>
      </c>
      <c r="AI1" s="184">
        <v>44071</v>
      </c>
      <c r="AJ1" s="191">
        <v>44072</v>
      </c>
      <c r="AK1" s="191">
        <v>44073</v>
      </c>
      <c r="AL1" s="184">
        <v>44074</v>
      </c>
    </row>
    <row r="2" spans="1:38" x14ac:dyDescent="0.2">
      <c r="A2" s="17">
        <v>1</v>
      </c>
      <c r="B2" s="12" t="s">
        <v>563</v>
      </c>
      <c r="C2" s="184"/>
      <c r="D2" s="184"/>
      <c r="E2" s="184"/>
      <c r="F2" s="184"/>
      <c r="G2" s="184"/>
      <c r="H2" s="184"/>
      <c r="I2" s="184" t="s">
        <v>586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</row>
    <row r="3" spans="1:38" x14ac:dyDescent="0.2">
      <c r="A3" s="17">
        <v>2</v>
      </c>
      <c r="B3" s="12" t="s">
        <v>562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</row>
    <row r="4" spans="1:38" x14ac:dyDescent="0.2">
      <c r="A4" s="17">
        <v>3</v>
      </c>
      <c r="B4" s="12" t="s">
        <v>591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</row>
    <row r="5" spans="1:38" x14ac:dyDescent="0.2">
      <c r="A5" s="17">
        <v>4</v>
      </c>
      <c r="B5" s="12" t="s">
        <v>127</v>
      </c>
      <c r="C5" s="184"/>
      <c r="D5" s="184"/>
      <c r="E5" s="184"/>
      <c r="F5" s="184"/>
      <c r="G5" s="184"/>
      <c r="H5" s="184"/>
      <c r="I5" s="184"/>
      <c r="J5" s="184" t="s">
        <v>589</v>
      </c>
      <c r="K5" s="184" t="s">
        <v>589</v>
      </c>
      <c r="L5" s="184" t="s">
        <v>589</v>
      </c>
      <c r="M5" s="184" t="s">
        <v>589</v>
      </c>
      <c r="N5" s="184" t="s">
        <v>589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</row>
    <row r="6" spans="1:38" x14ac:dyDescent="0.2">
      <c r="A6" s="17">
        <v>5</v>
      </c>
      <c r="B6" s="12" t="s">
        <v>11</v>
      </c>
      <c r="C6" s="184"/>
      <c r="D6" s="184"/>
      <c r="E6" s="184"/>
      <c r="F6" s="184"/>
      <c r="G6" s="184"/>
      <c r="H6" s="184"/>
      <c r="I6" s="184"/>
      <c r="J6" s="184"/>
      <c r="K6" s="184" t="s">
        <v>457</v>
      </c>
      <c r="L6" s="184"/>
      <c r="M6" s="184"/>
      <c r="N6" s="184"/>
      <c r="O6" s="184" t="s">
        <v>590</v>
      </c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</row>
    <row r="7" spans="1:38" x14ac:dyDescent="0.2">
      <c r="A7" s="17">
        <v>6</v>
      </c>
      <c r="B7" s="12" t="s">
        <v>587</v>
      </c>
      <c r="C7" s="184"/>
      <c r="D7" s="184"/>
      <c r="E7" s="184"/>
      <c r="F7" s="184"/>
      <c r="G7" s="184"/>
      <c r="H7" s="184"/>
      <c r="I7" s="184" t="s">
        <v>588</v>
      </c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</row>
    <row r="8" spans="1:38" x14ac:dyDescent="0.2">
      <c r="A8" s="17">
        <v>7</v>
      </c>
      <c r="B8" s="12" t="s">
        <v>9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 t="s">
        <v>471</v>
      </c>
      <c r="R8" s="184" t="s">
        <v>471</v>
      </c>
      <c r="S8" s="184" t="s">
        <v>471</v>
      </c>
      <c r="T8" s="184" t="s">
        <v>471</v>
      </c>
      <c r="U8" s="184" t="s">
        <v>471</v>
      </c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</row>
    <row r="9" spans="1:38" x14ac:dyDescent="0.2">
      <c r="A9" s="17">
        <v>8</v>
      </c>
      <c r="B9" s="12" t="s">
        <v>12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 t="s">
        <v>475</v>
      </c>
      <c r="R9" s="184" t="s">
        <v>475</v>
      </c>
      <c r="S9" s="184" t="s">
        <v>475</v>
      </c>
      <c r="T9" s="184" t="s">
        <v>475</v>
      </c>
      <c r="U9" s="184" t="s">
        <v>475</v>
      </c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</row>
    <row r="10" spans="1:38" x14ac:dyDescent="0.2">
      <c r="A10" s="17">
        <v>9</v>
      </c>
      <c r="B10" s="12" t="s">
        <v>209</v>
      </c>
      <c r="C10" s="184"/>
      <c r="D10" s="184"/>
      <c r="E10" s="184"/>
      <c r="F10" s="184"/>
      <c r="G10" s="184"/>
      <c r="H10" s="184"/>
      <c r="I10" s="184"/>
      <c r="J10" s="184" t="s">
        <v>474</v>
      </c>
      <c r="K10" s="184" t="s">
        <v>474</v>
      </c>
      <c r="L10" s="184" t="s">
        <v>474</v>
      </c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</row>
    <row r="11" spans="1:38" x14ac:dyDescent="0.2">
      <c r="A11" s="17">
        <v>10</v>
      </c>
      <c r="B11" s="12" t="s">
        <v>458</v>
      </c>
      <c r="C11" s="184"/>
      <c r="D11" s="184"/>
      <c r="E11" s="184"/>
      <c r="F11" s="184"/>
      <c r="G11" s="184"/>
      <c r="H11" s="184"/>
      <c r="I11" s="184"/>
      <c r="J11" s="184" t="s">
        <v>473</v>
      </c>
      <c r="K11" s="184" t="s">
        <v>473</v>
      </c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</row>
    <row r="12" spans="1:38" x14ac:dyDescent="0.2">
      <c r="A12" s="17">
        <v>11</v>
      </c>
      <c r="B12" s="12" t="s">
        <v>78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 t="s">
        <v>453</v>
      </c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</row>
    <row r="13" spans="1:38" x14ac:dyDescent="0.2">
      <c r="A13" s="17">
        <v>12</v>
      </c>
      <c r="B13" s="12" t="s">
        <v>210</v>
      </c>
      <c r="C13" s="184"/>
      <c r="D13" s="184"/>
      <c r="E13" s="184"/>
      <c r="F13" s="184"/>
      <c r="G13" s="184"/>
      <c r="H13" s="184"/>
      <c r="I13" s="184" t="s">
        <v>319</v>
      </c>
      <c r="J13" s="184" t="s">
        <v>320</v>
      </c>
      <c r="K13" s="184" t="s">
        <v>321</v>
      </c>
      <c r="L13" s="184" t="s">
        <v>322</v>
      </c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</row>
    <row r="14" spans="1:38" x14ac:dyDescent="0.2">
      <c r="A14" s="17">
        <v>13</v>
      </c>
      <c r="B14" s="12" t="s">
        <v>211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 t="s">
        <v>584</v>
      </c>
      <c r="P14" s="184" t="s">
        <v>584</v>
      </c>
      <c r="Q14" s="184" t="s">
        <v>462</v>
      </c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</row>
    <row r="15" spans="1:38" x14ac:dyDescent="0.2">
      <c r="A15" s="17">
        <v>14</v>
      </c>
      <c r="B15" s="12" t="s">
        <v>51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</row>
    <row r="16" spans="1:38" x14ac:dyDescent="0.2">
      <c r="A16" s="17">
        <v>15</v>
      </c>
      <c r="B16" s="12" t="s">
        <v>24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</row>
    <row r="17" spans="1:38" x14ac:dyDescent="0.2">
      <c r="A17" s="17">
        <v>16</v>
      </c>
      <c r="B17" s="12" t="s">
        <v>26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</row>
    <row r="18" spans="1:38" x14ac:dyDescent="0.2">
      <c r="A18" s="17">
        <v>17</v>
      </c>
      <c r="B18" s="12" t="s">
        <v>119</v>
      </c>
      <c r="C18" s="184"/>
      <c r="D18" s="184"/>
      <c r="E18" s="184"/>
      <c r="F18" s="184"/>
      <c r="G18" s="184"/>
      <c r="H18" s="184"/>
      <c r="I18" s="184" t="s">
        <v>469</v>
      </c>
      <c r="J18" s="184" t="s">
        <v>532</v>
      </c>
      <c r="K18" s="184" t="s">
        <v>533</v>
      </c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</row>
    <row r="19" spans="1:38" x14ac:dyDescent="0.2">
      <c r="A19" s="17">
        <v>18</v>
      </c>
      <c r="B19" s="12" t="s">
        <v>454</v>
      </c>
      <c r="C19" s="184"/>
      <c r="D19" s="184"/>
      <c r="E19" s="184"/>
      <c r="F19" s="184"/>
      <c r="G19" s="184"/>
      <c r="H19" s="184"/>
      <c r="I19" s="184" t="s">
        <v>460</v>
      </c>
      <c r="J19" s="184" t="s">
        <v>461</v>
      </c>
      <c r="K19" s="184" t="s">
        <v>461</v>
      </c>
      <c r="L19" s="184" t="s">
        <v>461</v>
      </c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</row>
    <row r="20" spans="1:38" x14ac:dyDescent="0.2">
      <c r="A20" s="17">
        <v>19</v>
      </c>
      <c r="B20" s="12" t="s">
        <v>463</v>
      </c>
      <c r="C20" s="184"/>
      <c r="D20" s="184"/>
      <c r="E20" s="184"/>
      <c r="F20" s="184"/>
      <c r="G20" s="184"/>
      <c r="H20" s="184"/>
      <c r="I20" s="184" t="s">
        <v>464</v>
      </c>
      <c r="J20" s="184" t="s">
        <v>466</v>
      </c>
      <c r="K20" s="184" t="s">
        <v>467</v>
      </c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</row>
    <row r="21" spans="1:38" x14ac:dyDescent="0.2">
      <c r="A21" s="17">
        <v>20</v>
      </c>
      <c r="B21" s="12" t="s">
        <v>465</v>
      </c>
      <c r="C21" s="184"/>
      <c r="D21" s="184"/>
      <c r="E21" s="184"/>
      <c r="F21" s="184"/>
      <c r="G21" s="184"/>
      <c r="H21" s="184"/>
      <c r="I21" s="184" t="s">
        <v>514</v>
      </c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</row>
    <row r="22" spans="1:38" x14ac:dyDescent="0.2">
      <c r="A22" s="17">
        <v>21</v>
      </c>
      <c r="B22" s="12" t="s">
        <v>468</v>
      </c>
      <c r="C22" s="184"/>
      <c r="D22" s="184"/>
      <c r="E22" s="184"/>
      <c r="F22" s="184"/>
      <c r="G22" s="184"/>
      <c r="H22" s="184"/>
      <c r="I22" s="184"/>
      <c r="J22" s="184" t="s">
        <v>271</v>
      </c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</row>
    <row r="23" spans="1:38" x14ac:dyDescent="0.2">
      <c r="A23" s="17">
        <v>22</v>
      </c>
      <c r="B23" s="12" t="s">
        <v>231</v>
      </c>
      <c r="C23" s="184"/>
      <c r="D23" s="184"/>
      <c r="E23" s="184"/>
      <c r="F23" s="184"/>
      <c r="G23" s="184"/>
      <c r="H23" s="184"/>
      <c r="I23" s="184"/>
      <c r="J23" s="184" t="s">
        <v>517</v>
      </c>
      <c r="K23" s="184" t="s">
        <v>516</v>
      </c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</row>
    <row r="24" spans="1:38" x14ac:dyDescent="0.2">
      <c r="A24" s="17">
        <v>23</v>
      </c>
      <c r="B24" s="12" t="s">
        <v>4</v>
      </c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</row>
    <row r="25" spans="1:38" x14ac:dyDescent="0.2">
      <c r="A25" s="17">
        <v>24</v>
      </c>
      <c r="B25" s="12" t="s">
        <v>8</v>
      </c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</row>
    <row r="26" spans="1:38" x14ac:dyDescent="0.2">
      <c r="A26" s="17">
        <v>25</v>
      </c>
      <c r="B26" s="12" t="s">
        <v>17</v>
      </c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</row>
    <row r="27" spans="1:38" x14ac:dyDescent="0.2">
      <c r="A27" s="17">
        <v>26</v>
      </c>
      <c r="B27" s="12" t="s">
        <v>77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</row>
    <row r="28" spans="1:38" x14ac:dyDescent="0.2">
      <c r="A28" s="17">
        <v>27</v>
      </c>
      <c r="B28" s="12" t="s">
        <v>51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</row>
    <row r="29" spans="1:38" x14ac:dyDescent="0.2">
      <c r="A29" s="17">
        <v>28</v>
      </c>
      <c r="B29" s="12" t="s">
        <v>25</v>
      </c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</row>
    <row r="30" spans="1:38" x14ac:dyDescent="0.2">
      <c r="A30" s="17">
        <v>29</v>
      </c>
      <c r="B30" s="12" t="s">
        <v>82</v>
      </c>
      <c r="C30" s="184"/>
      <c r="D30" s="184"/>
      <c r="E30" s="184"/>
      <c r="F30" s="184"/>
      <c r="G30" s="184"/>
      <c r="H30" s="184" t="s">
        <v>585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</row>
    <row r="31" spans="1:38" x14ac:dyDescent="0.2">
      <c r="A31" s="17">
        <v>30</v>
      </c>
      <c r="B31" s="12" t="s">
        <v>557</v>
      </c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</row>
    <row r="32" spans="1:38" x14ac:dyDescent="0.2">
      <c r="A32" s="17">
        <v>31</v>
      </c>
      <c r="B32" s="12" t="s">
        <v>22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</row>
    <row r="33" spans="1:38" x14ac:dyDescent="0.2">
      <c r="A33" s="17">
        <v>32</v>
      </c>
      <c r="B33" s="12" t="s">
        <v>79</v>
      </c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</row>
    <row r="34" spans="1:38" x14ac:dyDescent="0.2">
      <c r="A34" s="17">
        <v>33</v>
      </c>
      <c r="B34" s="12" t="s">
        <v>8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</row>
    <row r="35" spans="1:38" x14ac:dyDescent="0.2">
      <c r="A35" s="17">
        <v>34</v>
      </c>
      <c r="B35" s="12" t="s">
        <v>80</v>
      </c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</row>
    <row r="36" spans="1:38" x14ac:dyDescent="0.2">
      <c r="A36" s="17">
        <v>35</v>
      </c>
      <c r="B36" s="12" t="s">
        <v>14</v>
      </c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</row>
  </sheetData>
  <sortState xmlns:xlrd2="http://schemas.microsoft.com/office/spreadsheetml/2017/richdata2" ref="A2:AL36">
    <sortCondition ref="A1"/>
  </sortState>
  <conditionalFormatting sqref="A1">
    <cfRule type="expression" dxfId="808" priority="6">
      <formula>A1=$A$1</formula>
    </cfRule>
    <cfRule type="expression" dxfId="807" priority="7">
      <formula>A1&lt;$A$1</formula>
    </cfRule>
  </conditionalFormatting>
  <conditionalFormatting sqref="C2:AL36">
    <cfRule type="expression" dxfId="806" priority="1">
      <formula>C$1=$A$1</formula>
    </cfRule>
    <cfRule type="expression" dxfId="805" priority="4">
      <formula>C$1&lt;$A$1</formula>
    </cfRule>
  </conditionalFormatting>
  <conditionalFormatting sqref="C1">
    <cfRule type="expression" dxfId="804" priority="2">
      <formula>C$1=$A$1</formula>
    </cfRule>
    <cfRule type="expression" dxfId="803" priority="3">
      <formula>C$1&lt;$A$1</formula>
    </cfRule>
  </conditionalFormatting>
  <conditionalFormatting sqref="C2:AL36">
    <cfRule type="expression" dxfId="802" priority="5">
      <formula>OR(WEEKDAY(C$1)=1,WEEKDAY(C$1)=7)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AB09-C307-1046-8934-5CA9610402AA}">
  <dimension ref="A1:Z43"/>
  <sheetViews>
    <sheetView tabSelected="1" topLeftCell="H1" zoomScale="150" workbookViewId="0">
      <selection activeCell="K11" sqref="K11"/>
    </sheetView>
  </sheetViews>
  <sheetFormatPr baseColWidth="10" defaultColWidth="11.5" defaultRowHeight="15" x14ac:dyDescent="0.2"/>
  <cols>
    <col min="1" max="1" width="51.6640625" customWidth="1"/>
    <col min="3" max="3" width="6" style="72" customWidth="1"/>
    <col min="4" max="4" width="7" style="75" customWidth="1"/>
    <col min="5" max="5" width="6" customWidth="1"/>
    <col min="6" max="6" width="19" bestFit="1" customWidth="1"/>
    <col min="7" max="7" width="15.6640625" bestFit="1" customWidth="1"/>
    <col min="8" max="8" width="23.33203125" customWidth="1"/>
    <col min="9" max="10" width="23.83203125" bestFit="1" customWidth="1"/>
    <col min="11" max="11" width="18.1640625" bestFit="1" customWidth="1"/>
    <col min="12" max="13" width="22.6640625" bestFit="1" customWidth="1"/>
    <col min="14" max="14" width="25.83203125" bestFit="1" customWidth="1"/>
    <col min="15" max="15" width="19" bestFit="1" customWidth="1"/>
    <col min="16" max="16" width="15.1640625" bestFit="1" customWidth="1"/>
    <col min="17" max="17" width="15.5" bestFit="1" customWidth="1"/>
    <col min="18" max="18" width="13.83203125" bestFit="1" customWidth="1"/>
    <col min="19" max="19" width="20.1640625" bestFit="1" customWidth="1"/>
    <col min="20" max="20" width="13.83203125" bestFit="1" customWidth="1"/>
    <col min="22" max="22" width="13" bestFit="1" customWidth="1"/>
  </cols>
  <sheetData>
    <row r="1" spans="1:26" ht="21" x14ac:dyDescent="0.25">
      <c r="A1" s="17" t="s">
        <v>191</v>
      </c>
      <c r="B1" s="63" t="s">
        <v>122</v>
      </c>
      <c r="C1" s="70" t="s">
        <v>232</v>
      </c>
      <c r="D1" s="73" t="s">
        <v>57</v>
      </c>
      <c r="E1" s="63" t="s">
        <v>199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  <c r="Z1" t="s">
        <v>703</v>
      </c>
    </row>
    <row r="2" spans="1:26" x14ac:dyDescent="0.2">
      <c r="A2" s="57">
        <f ca="1">TODAY()</f>
        <v>44107</v>
      </c>
      <c r="B2" s="62">
        <v>44104</v>
      </c>
      <c r="C2" s="71">
        <v>0.22847222222222222</v>
      </c>
      <c r="D2" s="74"/>
      <c r="E2" s="3">
        <f t="shared" ref="E2" si="0">IF(COUNTIF(F2:Y2,"*")=0,"",COUNTIF(F2:Y2,"*"))</f>
        <v>4</v>
      </c>
      <c r="F2" s="3" t="s">
        <v>233</v>
      </c>
      <c r="G2" s="3" t="s">
        <v>835</v>
      </c>
      <c r="H2" s="3"/>
      <c r="I2" s="3" t="s">
        <v>277</v>
      </c>
      <c r="J2" s="3" t="s">
        <v>823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>
        <v>457</v>
      </c>
    </row>
    <row r="3" spans="1:26" x14ac:dyDescent="0.2">
      <c r="A3" s="65" t="str">
        <f t="shared" ref="A3:A33" si="1">TEXT(B3,"ddd")</f>
        <v>Thu</v>
      </c>
      <c r="B3" s="62">
        <v>44105</v>
      </c>
      <c r="C3" s="71">
        <v>0.30624999999999997</v>
      </c>
      <c r="D3" s="74"/>
      <c r="E3" s="3">
        <f>IF(COUNTIF(F3:Y3,"*")=0,"",COUNTIF(F3:Y3,"*"))</f>
        <v>7</v>
      </c>
      <c r="F3" s="3" t="s">
        <v>233</v>
      </c>
      <c r="G3" s="3" t="s">
        <v>674</v>
      </c>
      <c r="H3" s="3"/>
      <c r="I3" s="3" t="s">
        <v>829</v>
      </c>
      <c r="J3" s="3" t="s">
        <v>830</v>
      </c>
      <c r="K3" s="3" t="s">
        <v>831</v>
      </c>
      <c r="L3" s="3" t="s">
        <v>832</v>
      </c>
      <c r="M3" s="3" t="s">
        <v>836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>
        <f>VALUE(RIGHT(G3,1))</f>
        <v>1</v>
      </c>
    </row>
    <row r="4" spans="1:26" x14ac:dyDescent="0.2">
      <c r="A4" s="65" t="str">
        <f t="shared" si="1"/>
        <v>Fri</v>
      </c>
      <c r="B4" s="62">
        <v>44106</v>
      </c>
      <c r="C4" s="71">
        <v>0.26458333333333334</v>
      </c>
      <c r="D4" s="74"/>
      <c r="E4" s="3">
        <f>IF(COUNTIF(F4:Y4,"*")=0,"",COUNTIF(F4:Y4,"*"))</f>
        <v>7</v>
      </c>
      <c r="F4" s="3" t="s">
        <v>233</v>
      </c>
      <c r="G4" s="3" t="s">
        <v>674</v>
      </c>
      <c r="H4" s="3"/>
      <c r="I4" s="3" t="s">
        <v>612</v>
      </c>
      <c r="J4" s="3" t="s">
        <v>833</v>
      </c>
      <c r="K4" s="3" t="s">
        <v>668</v>
      </c>
      <c r="L4" s="3" t="s">
        <v>834</v>
      </c>
      <c r="M4" s="3" t="s">
        <v>616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x14ac:dyDescent="0.2">
      <c r="A5" s="65" t="str">
        <f t="shared" si="1"/>
        <v>Sat</v>
      </c>
      <c r="B5" s="62">
        <v>44107</v>
      </c>
      <c r="C5" s="71">
        <v>0.33680555555555558</v>
      </c>
      <c r="D5" s="74"/>
      <c r="E5" s="3">
        <f t="shared" ref="E5:E33" si="2">IF(COUNTIF(F5:Y5,"*")=0,"",COUNTIF(F5:Y5,"*"))</f>
        <v>7</v>
      </c>
      <c r="F5" s="3" t="s">
        <v>233</v>
      </c>
      <c r="G5" s="3" t="s">
        <v>674</v>
      </c>
      <c r="H5" s="3" t="s">
        <v>273</v>
      </c>
      <c r="I5" s="3" t="s">
        <v>277</v>
      </c>
      <c r="J5" s="3" t="s">
        <v>839</v>
      </c>
      <c r="K5" s="3" t="s">
        <v>837</v>
      </c>
      <c r="L5" s="3" t="s">
        <v>838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x14ac:dyDescent="0.2">
      <c r="A6" s="65" t="str">
        <f t="shared" si="1"/>
        <v>Sun</v>
      </c>
      <c r="B6" s="62">
        <v>44108</v>
      </c>
      <c r="C6" s="71"/>
      <c r="D6" s="74"/>
      <c r="E6" s="3" t="str">
        <f t="shared" si="2"/>
        <v/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x14ac:dyDescent="0.2">
      <c r="A7" s="65" t="str">
        <f t="shared" si="1"/>
        <v>Mon</v>
      </c>
      <c r="B7" s="62">
        <v>44109</v>
      </c>
      <c r="C7" s="71"/>
      <c r="D7" s="74"/>
      <c r="E7" s="3" t="str">
        <f t="shared" si="2"/>
        <v/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x14ac:dyDescent="0.2">
      <c r="A8" s="65" t="str">
        <f t="shared" si="1"/>
        <v>Tue</v>
      </c>
      <c r="B8" s="62">
        <v>44110</v>
      </c>
      <c r="C8" s="71"/>
      <c r="D8" s="74"/>
      <c r="E8" s="3" t="str">
        <f t="shared" si="2"/>
        <v/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x14ac:dyDescent="0.2">
      <c r="A9" s="65" t="str">
        <f t="shared" si="1"/>
        <v>Wed</v>
      </c>
      <c r="B9" s="62">
        <v>44111</v>
      </c>
      <c r="C9" s="71"/>
      <c r="D9" s="74"/>
      <c r="E9" s="3" t="str">
        <f t="shared" si="2"/>
        <v/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x14ac:dyDescent="0.2">
      <c r="A10" s="65" t="str">
        <f t="shared" si="1"/>
        <v>Thu</v>
      </c>
      <c r="B10" s="62">
        <v>44112</v>
      </c>
      <c r="C10" s="71"/>
      <c r="D10" s="74"/>
      <c r="E10" s="3" t="str">
        <f t="shared" si="2"/>
        <v/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x14ac:dyDescent="0.2">
      <c r="A11" s="65" t="str">
        <f t="shared" si="1"/>
        <v>Fri</v>
      </c>
      <c r="B11" s="62">
        <v>44113</v>
      </c>
      <c r="C11" s="71"/>
      <c r="D11" s="74"/>
      <c r="E11" s="3" t="str">
        <f t="shared" si="2"/>
        <v/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x14ac:dyDescent="0.2">
      <c r="A12" s="65" t="str">
        <f t="shared" si="1"/>
        <v>Sat</v>
      </c>
      <c r="B12" s="62">
        <v>44114</v>
      </c>
      <c r="C12" s="71"/>
      <c r="D12" s="74"/>
      <c r="E12" s="3" t="str">
        <f t="shared" si="2"/>
        <v/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x14ac:dyDescent="0.2">
      <c r="A13" s="65" t="str">
        <f t="shared" si="1"/>
        <v>Sun</v>
      </c>
      <c r="B13" s="62">
        <v>44115</v>
      </c>
      <c r="C13" s="71"/>
      <c r="D13" s="74"/>
      <c r="E13" s="3" t="str">
        <f t="shared" si="2"/>
        <v/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x14ac:dyDescent="0.2">
      <c r="A14" s="65" t="str">
        <f t="shared" si="1"/>
        <v>Mon</v>
      </c>
      <c r="B14" s="62">
        <v>44116</v>
      </c>
      <c r="C14" s="71"/>
      <c r="D14" s="74"/>
      <c r="E14" s="3" t="str">
        <f t="shared" si="2"/>
        <v/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 x14ac:dyDescent="0.2">
      <c r="A15" s="65" t="str">
        <f t="shared" si="1"/>
        <v>Tue</v>
      </c>
      <c r="B15" s="62">
        <v>44117</v>
      </c>
      <c r="C15" s="71"/>
      <c r="D15" s="74"/>
      <c r="E15" s="3" t="str">
        <f t="shared" si="2"/>
        <v/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x14ac:dyDescent="0.2">
      <c r="A16" s="65" t="str">
        <f t="shared" si="1"/>
        <v>Wed</v>
      </c>
      <c r="B16" s="62">
        <v>44118</v>
      </c>
      <c r="C16" s="71"/>
      <c r="D16" s="74"/>
      <c r="E16" s="3" t="str">
        <f t="shared" si="2"/>
        <v/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65" t="str">
        <f t="shared" si="1"/>
        <v>Thu</v>
      </c>
      <c r="B17" s="62">
        <v>44119</v>
      </c>
      <c r="C17" s="71"/>
      <c r="D17" s="74"/>
      <c r="E17" s="3" t="str">
        <f t="shared" si="2"/>
        <v/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65" t="str">
        <f t="shared" si="1"/>
        <v>Fri</v>
      </c>
      <c r="B18" s="62">
        <v>44120</v>
      </c>
      <c r="C18" s="71"/>
      <c r="D18" s="74"/>
      <c r="E18" s="3" t="str">
        <f t="shared" si="2"/>
        <v/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">
      <c r="A19" s="65" t="str">
        <f t="shared" si="1"/>
        <v>Sat</v>
      </c>
      <c r="B19" s="62">
        <v>44121</v>
      </c>
      <c r="C19" s="71"/>
      <c r="D19" s="74"/>
      <c r="E19" s="3" t="str">
        <f t="shared" si="2"/>
        <v/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">
      <c r="A20" s="65" t="str">
        <f t="shared" si="1"/>
        <v>Sun</v>
      </c>
      <c r="B20" s="62">
        <v>44122</v>
      </c>
      <c r="C20" s="71"/>
      <c r="D20" s="74"/>
      <c r="E20" s="3" t="str">
        <f t="shared" si="2"/>
        <v/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">
      <c r="A21" s="65" t="str">
        <f t="shared" si="1"/>
        <v>Mon</v>
      </c>
      <c r="B21" s="62">
        <v>44123</v>
      </c>
      <c r="C21" s="71"/>
      <c r="D21" s="74"/>
      <c r="E21" s="3" t="str">
        <f t="shared" si="2"/>
        <v/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">
      <c r="A22" s="65" t="str">
        <f t="shared" si="1"/>
        <v>Tue</v>
      </c>
      <c r="B22" s="62">
        <v>44124</v>
      </c>
      <c r="C22" s="71"/>
      <c r="D22" s="74"/>
      <c r="E22" s="3" t="str">
        <f t="shared" si="2"/>
        <v/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65" t="str">
        <f t="shared" si="1"/>
        <v>Wed</v>
      </c>
      <c r="B23" s="62">
        <v>44125</v>
      </c>
      <c r="C23" s="71"/>
      <c r="D23" s="74"/>
      <c r="E23" s="3" t="str">
        <f t="shared" si="2"/>
        <v/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">
      <c r="A24" s="65" t="str">
        <f t="shared" si="1"/>
        <v>Thu</v>
      </c>
      <c r="B24" s="62">
        <v>44126</v>
      </c>
      <c r="C24" s="71"/>
      <c r="D24" s="74"/>
      <c r="E24" s="3" t="str">
        <f t="shared" si="2"/>
        <v/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">
      <c r="A25" s="65" t="str">
        <f t="shared" si="1"/>
        <v>Fri</v>
      </c>
      <c r="B25" s="62">
        <v>44127</v>
      </c>
      <c r="C25" s="71"/>
      <c r="D25" s="74"/>
      <c r="E25" s="3" t="str">
        <f t="shared" si="2"/>
        <v/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">
      <c r="A26" s="65" t="str">
        <f t="shared" si="1"/>
        <v>Sat</v>
      </c>
      <c r="B26" s="62">
        <v>44128</v>
      </c>
      <c r="C26" s="71"/>
      <c r="D26" s="74"/>
      <c r="E26" s="3" t="str">
        <f t="shared" si="2"/>
        <v/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">
      <c r="A27" s="65" t="str">
        <f t="shared" si="1"/>
        <v>Sun</v>
      </c>
      <c r="B27" s="62">
        <v>44129</v>
      </c>
      <c r="C27" s="71"/>
      <c r="D27" s="74"/>
      <c r="E27" s="3" t="str">
        <f t="shared" si="2"/>
        <v/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">
      <c r="A28" s="65" t="str">
        <f t="shared" si="1"/>
        <v>Mon</v>
      </c>
      <c r="B28" s="62">
        <v>44130</v>
      </c>
      <c r="C28" s="71"/>
      <c r="D28" s="74"/>
      <c r="E28" s="3" t="str">
        <f t="shared" si="2"/>
        <v/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">
      <c r="A29" s="65" t="str">
        <f t="shared" si="1"/>
        <v>Tue</v>
      </c>
      <c r="B29" s="62">
        <v>44131</v>
      </c>
      <c r="C29" s="71"/>
      <c r="D29" s="74"/>
      <c r="E29" s="3" t="str">
        <f t="shared" si="2"/>
        <v/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">
      <c r="A30" s="65" t="str">
        <f t="shared" si="1"/>
        <v>Wed</v>
      </c>
      <c r="B30" s="62">
        <v>44132</v>
      </c>
      <c r="C30" s="71"/>
      <c r="D30" s="74"/>
      <c r="E30" s="3" t="str">
        <f t="shared" si="2"/>
        <v/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">
      <c r="A31" s="65" t="str">
        <f t="shared" si="1"/>
        <v>Thu</v>
      </c>
      <c r="B31" s="62">
        <v>44133</v>
      </c>
      <c r="C31" s="71"/>
      <c r="D31" s="74"/>
      <c r="E31" s="3" t="str">
        <f t="shared" si="2"/>
        <v/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">
      <c r="A32" s="65" t="str">
        <f t="shared" si="1"/>
        <v>Fri</v>
      </c>
      <c r="B32" s="62">
        <v>44134</v>
      </c>
      <c r="C32" s="71"/>
      <c r="D32" s="74"/>
      <c r="E32" s="3" t="str">
        <f t="shared" si="2"/>
        <v/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">
      <c r="A33" s="65" t="str">
        <f t="shared" si="1"/>
        <v>Sat</v>
      </c>
      <c r="B33" s="62">
        <v>44135</v>
      </c>
      <c r="C33" s="71"/>
      <c r="D33" s="74"/>
      <c r="E33" s="3" t="str">
        <f t="shared" si="2"/>
        <v/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B34" s="179" t="s">
        <v>570</v>
      </c>
      <c r="C34" s="192">
        <f>AVERAGE(C3:C32)</f>
        <v>0.30254629629629631</v>
      </c>
      <c r="D34" s="196" t="e">
        <f>AVERAGE(D3:D32)</f>
        <v>#DIV/0!</v>
      </c>
      <c r="E34" s="196">
        <f>AVERAGE(E3:E32)</f>
        <v>7</v>
      </c>
    </row>
    <row r="35" spans="1:25" x14ac:dyDescent="0.2">
      <c r="B35" s="179" t="s">
        <v>571</v>
      </c>
      <c r="C35" s="194">
        <f>MIN(C3:C32)</f>
        <v>0.26458333333333334</v>
      </c>
      <c r="D35" s="197">
        <f>MIN(D3:D32)</f>
        <v>0</v>
      </c>
      <c r="E35" s="197">
        <f>MIN(E3:E32)</f>
        <v>7</v>
      </c>
    </row>
    <row r="36" spans="1:25" x14ac:dyDescent="0.2">
      <c r="B36" s="179" t="s">
        <v>572</v>
      </c>
      <c r="C36" s="192">
        <f>MAX(C3:C32)</f>
        <v>0.33680555555555558</v>
      </c>
      <c r="D36" s="196">
        <f>MAX(D3:D32)</f>
        <v>0</v>
      </c>
      <c r="E36" s="196">
        <f>MAX(E3:E32)</f>
        <v>7</v>
      </c>
    </row>
    <row r="38" spans="1:25" ht="28" x14ac:dyDescent="0.35">
      <c r="F38" s="68"/>
    </row>
    <row r="39" spans="1:25" ht="31" x14ac:dyDescent="0.4">
      <c r="F39" s="69"/>
    </row>
    <row r="40" spans="1:25" ht="28" x14ac:dyDescent="0.35">
      <c r="F40" s="68"/>
    </row>
    <row r="41" spans="1:25" ht="31" x14ac:dyDescent="0.4">
      <c r="F41" s="69"/>
    </row>
    <row r="42" spans="1:25" ht="28" x14ac:dyDescent="0.35">
      <c r="F42" s="68"/>
    </row>
    <row r="43" spans="1:25" ht="31" x14ac:dyDescent="0.4">
      <c r="F43" s="69"/>
    </row>
  </sheetData>
  <phoneticPr fontId="7" type="noConversion"/>
  <conditionalFormatting sqref="D3:D4 C5:D33">
    <cfRule type="cellIs" dxfId="801" priority="154" operator="equal">
      <formula>$A$2</formula>
    </cfRule>
  </conditionalFormatting>
  <conditionalFormatting sqref="J4:Y4 G4:G5 N3:Y3 J5:L5 R5:Y5">
    <cfRule type="cellIs" dxfId="800" priority="152" operator="equal">
      <formula>""</formula>
    </cfRule>
    <cfRule type="cellIs" dxfId="799" priority="153" operator="notEqual">
      <formula>""""""</formula>
    </cfRule>
  </conditionalFormatting>
  <conditionalFormatting sqref="F4">
    <cfRule type="cellIs" dxfId="797" priority="149" operator="equal">
      <formula>""</formula>
    </cfRule>
    <cfRule type="cellIs" dxfId="796" priority="150" operator="notEqual">
      <formula>""""""</formula>
    </cfRule>
  </conditionalFormatting>
  <conditionalFormatting sqref="C2:D2 C3:C4">
    <cfRule type="cellIs" dxfId="795" priority="148" operator="equal">
      <formula>$A$2</formula>
    </cfRule>
  </conditionalFormatting>
  <conditionalFormatting sqref="X2:Y2">
    <cfRule type="cellIs" dxfId="788" priority="140" operator="equal">
      <formula>""</formula>
    </cfRule>
    <cfRule type="cellIs" dxfId="787" priority="141" operator="notEqual">
      <formula>""""""</formula>
    </cfRule>
  </conditionalFormatting>
  <conditionalFormatting sqref="H4:I4">
    <cfRule type="cellIs" dxfId="785" priority="137" operator="equal">
      <formula>""</formula>
    </cfRule>
    <cfRule type="cellIs" dxfId="784" priority="138" operator="notEqual">
      <formula>""""""</formula>
    </cfRule>
  </conditionalFormatting>
  <conditionalFormatting sqref="F5">
    <cfRule type="cellIs" dxfId="781" priority="133" operator="equal">
      <formula>""</formula>
    </cfRule>
    <cfRule type="cellIs" dxfId="780" priority="134" operator="notEqual">
      <formula>""""""</formula>
    </cfRule>
  </conditionalFormatting>
  <conditionalFormatting sqref="H5:I5">
    <cfRule type="cellIs" dxfId="779" priority="131" operator="equal">
      <formula>""</formula>
    </cfRule>
    <cfRule type="cellIs" dxfId="778" priority="132" operator="notEqual">
      <formula>""""""</formula>
    </cfRule>
  </conditionalFormatting>
  <conditionalFormatting sqref="G6:G33 J6:J33 L6:L33 V6:V33 T6:T33 Y6:Y33 Q5:Q33 O5:O33">
    <cfRule type="cellIs" dxfId="777" priority="129" operator="equal">
      <formula>""</formula>
    </cfRule>
    <cfRule type="cellIs" dxfId="776" priority="130" operator="notEqual">
      <formula>""""""</formula>
    </cfRule>
  </conditionalFormatting>
  <conditionalFormatting sqref="F6:F33 I6:I33 K6:K33 U6:U33 S6:S33 X6:X33 P5:P33 N5:N33">
    <cfRule type="cellIs" dxfId="775" priority="127" operator="equal">
      <formula>""</formula>
    </cfRule>
    <cfRule type="cellIs" dxfId="774" priority="128" operator="notEqual">
      <formula>""""""</formula>
    </cfRule>
  </conditionalFormatting>
  <conditionalFormatting sqref="H6:H33 R6:R33 W6:W33 M5:M33">
    <cfRule type="cellIs" dxfId="773" priority="125" operator="equal">
      <formula>""</formula>
    </cfRule>
    <cfRule type="cellIs" dxfId="772" priority="126" operator="notEqual">
      <formula>""""""</formula>
    </cfRule>
  </conditionalFormatting>
  <conditionalFormatting sqref="B3 B5 B7 B9 B11 B13 B15 B27 B17 B29 B19 B31 B21 B33 B23 B25">
    <cfRule type="cellIs" dxfId="653" priority="6" operator="equal">
      <formula>$A$2</formula>
    </cfRule>
  </conditionalFormatting>
  <conditionalFormatting sqref="B2 B4 B6 B8 B10 B12 B14 B26 B16 B28 B18 B30 B20 B32 B22 B24">
    <cfRule type="cellIs" dxfId="652" priority="5" operator="equal">
      <formula>$A$2</formula>
    </cfRule>
  </conditionalFormatting>
  <conditionalFormatting sqref="G2:W2 G3:M3">
    <cfRule type="cellIs" dxfId="651" priority="3" operator="equal">
      <formula>""</formula>
    </cfRule>
    <cfRule type="cellIs" dxfId="650" priority="4" operator="notEqual">
      <formula>""""""</formula>
    </cfRule>
  </conditionalFormatting>
  <conditionalFormatting sqref="F2:F3">
    <cfRule type="cellIs" dxfId="649" priority="1" operator="equal">
      <formula>""</formula>
    </cfRule>
    <cfRule type="cellIs" dxfId="648" priority="2" operator="notEqual">
      <formula>""""""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1C5D-B268-2D41-8773-13CE077C787C}">
  <dimension ref="A1:AA43"/>
  <sheetViews>
    <sheetView topLeftCell="V1" zoomScale="150" workbookViewId="0">
      <selection activeCell="Z3" sqref="Z3"/>
    </sheetView>
  </sheetViews>
  <sheetFormatPr baseColWidth="10" defaultColWidth="11.5" defaultRowHeight="15" x14ac:dyDescent="0.2"/>
  <cols>
    <col min="1" max="1" width="51.6640625" customWidth="1"/>
    <col min="3" max="3" width="6" style="72" customWidth="1"/>
    <col min="4" max="4" width="7" style="75" customWidth="1"/>
    <col min="5" max="5" width="6" customWidth="1"/>
    <col min="6" max="6" width="19" bestFit="1" customWidth="1"/>
    <col min="7" max="7" width="15.6640625" bestFit="1" customWidth="1"/>
    <col min="8" max="8" width="23.33203125" customWidth="1"/>
    <col min="9" max="10" width="23.83203125" bestFit="1" customWidth="1"/>
    <col min="11" max="11" width="18.1640625" bestFit="1" customWidth="1"/>
    <col min="12" max="13" width="22.6640625" bestFit="1" customWidth="1"/>
    <col min="14" max="14" width="25.83203125" bestFit="1" customWidth="1"/>
    <col min="15" max="15" width="19" bestFit="1" customWidth="1"/>
    <col min="16" max="16" width="15.1640625" bestFit="1" customWidth="1"/>
    <col min="17" max="17" width="15.5" bestFit="1" customWidth="1"/>
    <col min="18" max="18" width="13.83203125" bestFit="1" customWidth="1"/>
    <col min="19" max="19" width="20.1640625" bestFit="1" customWidth="1"/>
    <col min="20" max="20" width="13.83203125" bestFit="1" customWidth="1"/>
    <col min="22" max="22" width="13" bestFit="1" customWidth="1"/>
  </cols>
  <sheetData>
    <row r="1" spans="1:26" ht="21" x14ac:dyDescent="0.25">
      <c r="A1" s="17" t="s">
        <v>191</v>
      </c>
      <c r="B1" s="63" t="s">
        <v>122</v>
      </c>
      <c r="C1" s="70" t="s">
        <v>232</v>
      </c>
      <c r="D1" s="73" t="s">
        <v>57</v>
      </c>
      <c r="E1" s="63" t="s">
        <v>199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  <c r="Z1" t="s">
        <v>703</v>
      </c>
    </row>
    <row r="2" spans="1:26" x14ac:dyDescent="0.2">
      <c r="A2" s="57">
        <f ca="1">TODAY()</f>
        <v>44107</v>
      </c>
      <c r="B2" s="62">
        <v>44074</v>
      </c>
      <c r="C2" s="71">
        <v>0.27083333333333331</v>
      </c>
      <c r="D2" s="74">
        <v>81.599999999999994</v>
      </c>
      <c r="E2" s="3">
        <f t="shared" ref="E2" si="0">IF(COUNTIF(F2:Y2,"*")=0,"",COUNTIF(F2:Y2,"*"))</f>
        <v>14</v>
      </c>
      <c r="F2" s="3" t="s">
        <v>233</v>
      </c>
      <c r="G2" s="3" t="s">
        <v>702</v>
      </c>
      <c r="H2" s="3" t="s">
        <v>273</v>
      </c>
      <c r="I2" s="3" t="s">
        <v>277</v>
      </c>
      <c r="J2" s="3" t="s">
        <v>568</v>
      </c>
      <c r="K2" s="3" t="s">
        <v>694</v>
      </c>
      <c r="L2" s="3" t="s">
        <v>696</v>
      </c>
      <c r="M2" s="3" t="s">
        <v>178</v>
      </c>
      <c r="N2" s="3" t="s">
        <v>697</v>
      </c>
      <c r="O2" s="3" t="s">
        <v>698</v>
      </c>
      <c r="P2" s="3" t="s">
        <v>699</v>
      </c>
      <c r="Q2" s="3" t="s">
        <v>616</v>
      </c>
      <c r="R2" s="3" t="s">
        <v>700</v>
      </c>
      <c r="S2" s="3" t="s">
        <v>701</v>
      </c>
      <c r="T2" s="3"/>
      <c r="U2" s="3"/>
      <c r="V2" s="3"/>
      <c r="W2" s="3"/>
      <c r="X2" s="3"/>
      <c r="Y2" s="3"/>
      <c r="Z2">
        <v>366</v>
      </c>
    </row>
    <row r="3" spans="1:26" x14ac:dyDescent="0.2">
      <c r="A3" s="65" t="str">
        <f t="shared" ref="A3:A33" si="1">TEXT(B3,"ddd")</f>
        <v>Tue</v>
      </c>
      <c r="B3" s="62">
        <v>44075</v>
      </c>
      <c r="C3" s="71">
        <v>0.27083333333333331</v>
      </c>
      <c r="D3" s="74">
        <v>80.599999999999994</v>
      </c>
      <c r="E3" s="3">
        <f>IF(COUNTIF(F3:Y3,"*")=0,"",COUNTIF(F3:Y3,"*"))</f>
        <v>13</v>
      </c>
      <c r="F3" s="3" t="s">
        <v>233</v>
      </c>
      <c r="G3" s="3" t="s">
        <v>437</v>
      </c>
      <c r="H3" s="3" t="s">
        <v>273</v>
      </c>
      <c r="I3" s="3" t="s">
        <v>277</v>
      </c>
      <c r="J3" s="3" t="s">
        <v>568</v>
      </c>
      <c r="K3" s="3" t="s">
        <v>657</v>
      </c>
      <c r="L3" s="3" t="s">
        <v>669</v>
      </c>
      <c r="M3" s="3" t="s">
        <v>656</v>
      </c>
      <c r="N3" s="3" t="s">
        <v>704</v>
      </c>
      <c r="O3" s="3" t="s">
        <v>575</v>
      </c>
      <c r="P3" s="3" t="s">
        <v>705</v>
      </c>
      <c r="Q3" s="3" t="s">
        <v>169</v>
      </c>
      <c r="R3" s="3" t="s">
        <v>164</v>
      </c>
      <c r="S3" s="3"/>
      <c r="T3" s="3"/>
      <c r="U3" s="3"/>
      <c r="V3" s="3"/>
      <c r="W3" s="3"/>
      <c r="X3" s="3"/>
      <c r="Y3" s="3"/>
      <c r="Z3">
        <f>VALUE(RIGHT(G3,1))</f>
        <v>5</v>
      </c>
    </row>
    <row r="4" spans="1:26" x14ac:dyDescent="0.2">
      <c r="A4" s="65" t="str">
        <f t="shared" si="1"/>
        <v>Wed</v>
      </c>
      <c r="B4" s="62">
        <v>44076</v>
      </c>
      <c r="C4" s="71">
        <v>0.27083333333333331</v>
      </c>
      <c r="D4" s="74">
        <v>80.599999999999994</v>
      </c>
      <c r="E4" s="3">
        <f>IF(COUNTIF(F4:Y4,"*")=0,"",COUNTIF(F4:Y4,"*"))</f>
        <v>6</v>
      </c>
      <c r="F4" s="3" t="s">
        <v>233</v>
      </c>
      <c r="G4" s="3" t="s">
        <v>499</v>
      </c>
      <c r="H4" s="3" t="s">
        <v>273</v>
      </c>
      <c r="I4" s="3" t="s">
        <v>277</v>
      </c>
      <c r="J4" s="3" t="s">
        <v>568</v>
      </c>
      <c r="K4" s="3" t="s">
        <v>230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>
        <f t="shared" ref="Z4:Z32" si="2">VALUE(RIGHT(G4,1))</f>
        <v>2</v>
      </c>
    </row>
    <row r="5" spans="1:26" x14ac:dyDescent="0.2">
      <c r="A5" s="65" t="str">
        <f t="shared" si="1"/>
        <v>Thu</v>
      </c>
      <c r="B5" s="62">
        <v>44077</v>
      </c>
      <c r="C5" s="71">
        <v>0.27083333333333331</v>
      </c>
      <c r="D5" s="74">
        <v>80.2</v>
      </c>
      <c r="E5" s="3">
        <f t="shared" ref="E5:E33" si="3">IF(COUNTIF(F5:Y5,"*")=0,"",COUNTIF(F5:Y5,"*"))</f>
        <v>12</v>
      </c>
      <c r="F5" s="3" t="s">
        <v>233</v>
      </c>
      <c r="G5" s="3" t="s">
        <v>706</v>
      </c>
      <c r="H5" s="3" t="s">
        <v>273</v>
      </c>
      <c r="I5" s="3" t="s">
        <v>277</v>
      </c>
      <c r="J5" s="3" t="s">
        <v>657</v>
      </c>
      <c r="K5" s="3" t="s">
        <v>611</v>
      </c>
      <c r="L5" s="3" t="s">
        <v>707</v>
      </c>
      <c r="M5" s="3" t="s">
        <v>708</v>
      </c>
      <c r="N5" s="3" t="s">
        <v>568</v>
      </c>
      <c r="O5" s="3" t="s">
        <v>709</v>
      </c>
      <c r="P5" s="3" t="s">
        <v>710</v>
      </c>
      <c r="Q5" s="3" t="s">
        <v>711</v>
      </c>
      <c r="R5" s="3"/>
      <c r="S5" s="3"/>
      <c r="T5" s="3"/>
      <c r="U5" s="3"/>
      <c r="V5" s="3"/>
      <c r="W5" s="3"/>
      <c r="X5" s="3"/>
      <c r="Y5" s="3"/>
      <c r="Z5">
        <f t="shared" si="2"/>
        <v>3</v>
      </c>
    </row>
    <row r="6" spans="1:26" x14ac:dyDescent="0.2">
      <c r="A6" s="65" t="str">
        <f t="shared" si="1"/>
        <v>Fri</v>
      </c>
      <c r="B6" s="62">
        <v>44078</v>
      </c>
      <c r="C6" s="71">
        <v>0.27083333333333331</v>
      </c>
      <c r="D6" s="74"/>
      <c r="E6" s="3">
        <f t="shared" si="3"/>
        <v>5</v>
      </c>
      <c r="F6" s="3" t="s">
        <v>233</v>
      </c>
      <c r="G6" s="3" t="s">
        <v>499</v>
      </c>
      <c r="H6" s="3" t="s">
        <v>273</v>
      </c>
      <c r="I6" s="3" t="s">
        <v>277</v>
      </c>
      <c r="J6" s="3" t="s">
        <v>568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>
        <f t="shared" si="2"/>
        <v>2</v>
      </c>
    </row>
    <row r="7" spans="1:26" x14ac:dyDescent="0.2">
      <c r="A7" s="65" t="str">
        <f t="shared" si="1"/>
        <v>Sat</v>
      </c>
      <c r="B7" s="62">
        <v>44079</v>
      </c>
      <c r="C7" s="71">
        <v>0.27083333333333298</v>
      </c>
      <c r="D7" s="74">
        <v>81.099999999999994</v>
      </c>
      <c r="E7" s="3">
        <f t="shared" si="3"/>
        <v>5</v>
      </c>
      <c r="F7" s="3" t="s">
        <v>233</v>
      </c>
      <c r="G7" s="3" t="s">
        <v>229</v>
      </c>
      <c r="H7" s="3" t="s">
        <v>277</v>
      </c>
      <c r="I7" s="3" t="s">
        <v>568</v>
      </c>
      <c r="J7" s="3" t="s">
        <v>735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>
        <f t="shared" si="2"/>
        <v>4</v>
      </c>
    </row>
    <row r="8" spans="1:26" x14ac:dyDescent="0.2">
      <c r="A8" s="65" t="str">
        <f t="shared" si="1"/>
        <v>Sun</v>
      </c>
      <c r="B8" s="62">
        <v>44080</v>
      </c>
      <c r="C8" s="71">
        <v>0.27083333333333298</v>
      </c>
      <c r="D8" s="74">
        <v>81</v>
      </c>
      <c r="E8" s="3">
        <f t="shared" si="3"/>
        <v>9</v>
      </c>
      <c r="F8" s="3" t="s">
        <v>233</v>
      </c>
      <c r="G8" s="3" t="s">
        <v>229</v>
      </c>
      <c r="H8" s="3" t="s">
        <v>273</v>
      </c>
      <c r="I8" s="3" t="s">
        <v>277</v>
      </c>
      <c r="J8" s="3" t="s">
        <v>568</v>
      </c>
      <c r="K8" s="3" t="s">
        <v>736</v>
      </c>
      <c r="L8" s="3" t="s">
        <v>178</v>
      </c>
      <c r="M8" s="3" t="s">
        <v>737</v>
      </c>
      <c r="N8" s="3" t="s">
        <v>738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>
        <f t="shared" si="2"/>
        <v>4</v>
      </c>
    </row>
    <row r="9" spans="1:26" x14ac:dyDescent="0.2">
      <c r="A9" s="65" t="str">
        <f t="shared" si="1"/>
        <v>Mon</v>
      </c>
      <c r="B9" s="62">
        <v>44081</v>
      </c>
      <c r="C9" s="71">
        <v>0.3263888888888889</v>
      </c>
      <c r="D9" s="74"/>
      <c r="E9" s="3">
        <f t="shared" si="3"/>
        <v>4</v>
      </c>
      <c r="F9" s="3" t="s">
        <v>233</v>
      </c>
      <c r="G9" s="3" t="s">
        <v>229</v>
      </c>
      <c r="H9" s="3" t="s">
        <v>273</v>
      </c>
      <c r="I9" s="3"/>
      <c r="J9" s="3" t="s">
        <v>704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>
        <f t="shared" si="2"/>
        <v>4</v>
      </c>
    </row>
    <row r="10" spans="1:26" x14ac:dyDescent="0.2">
      <c r="A10" s="65" t="str">
        <f t="shared" si="1"/>
        <v>Tue</v>
      </c>
      <c r="B10" s="62">
        <v>44082</v>
      </c>
      <c r="C10" s="71">
        <v>0.27083333333333331</v>
      </c>
      <c r="D10" s="74"/>
      <c r="E10" s="3">
        <f t="shared" si="3"/>
        <v>4</v>
      </c>
      <c r="F10" s="3" t="s">
        <v>233</v>
      </c>
      <c r="G10" s="3" t="s">
        <v>229</v>
      </c>
      <c r="H10" s="3" t="s">
        <v>273</v>
      </c>
      <c r="I10" s="3" t="s">
        <v>277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>
        <f t="shared" si="2"/>
        <v>4</v>
      </c>
    </row>
    <row r="11" spans="1:26" x14ac:dyDescent="0.2">
      <c r="A11" s="65" t="str">
        <f t="shared" si="1"/>
        <v>Wed</v>
      </c>
      <c r="B11" s="62">
        <v>44083</v>
      </c>
      <c r="C11" s="71">
        <v>0.14583333333333334</v>
      </c>
      <c r="D11" s="74"/>
      <c r="E11" s="3">
        <f t="shared" si="3"/>
        <v>4</v>
      </c>
      <c r="F11" s="3" t="s">
        <v>233</v>
      </c>
      <c r="G11" s="3" t="s">
        <v>229</v>
      </c>
      <c r="H11" s="3" t="s">
        <v>273</v>
      </c>
      <c r="I11" s="3" t="s">
        <v>277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>
        <f t="shared" si="2"/>
        <v>4</v>
      </c>
    </row>
    <row r="12" spans="1:26" x14ac:dyDescent="0.2">
      <c r="A12" s="65" t="str">
        <f t="shared" si="1"/>
        <v>Thu</v>
      </c>
      <c r="B12" s="62">
        <v>44084</v>
      </c>
      <c r="C12" s="71">
        <v>0.31875000000000003</v>
      </c>
      <c r="D12" s="74"/>
      <c r="E12" s="3">
        <f t="shared" si="3"/>
        <v>7</v>
      </c>
      <c r="F12" s="3" t="s">
        <v>233</v>
      </c>
      <c r="G12" s="3" t="s">
        <v>229</v>
      </c>
      <c r="H12" s="3" t="s">
        <v>273</v>
      </c>
      <c r="I12" s="3" t="s">
        <v>707</v>
      </c>
      <c r="J12" s="3" t="s">
        <v>616</v>
      </c>
      <c r="K12" s="3" t="s">
        <v>739</v>
      </c>
      <c r="L12" s="3" t="s">
        <v>740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>
        <f t="shared" si="2"/>
        <v>4</v>
      </c>
    </row>
    <row r="13" spans="1:26" x14ac:dyDescent="0.2">
      <c r="A13" s="65" t="str">
        <f t="shared" si="1"/>
        <v>Fri</v>
      </c>
      <c r="B13" s="62">
        <v>44085</v>
      </c>
      <c r="C13" s="71">
        <v>0.31875000000000003</v>
      </c>
      <c r="D13" s="74"/>
      <c r="E13" s="3">
        <f t="shared" si="3"/>
        <v>11</v>
      </c>
      <c r="F13" s="3" t="s">
        <v>233</v>
      </c>
      <c r="G13" s="3" t="s">
        <v>499</v>
      </c>
      <c r="H13" s="3" t="s">
        <v>273</v>
      </c>
      <c r="I13" s="3" t="s">
        <v>707</v>
      </c>
      <c r="J13" s="3" t="s">
        <v>616</v>
      </c>
      <c r="K13" s="3" t="s">
        <v>739</v>
      </c>
      <c r="L13" s="3" t="s">
        <v>669</v>
      </c>
      <c r="M13" s="3" t="s">
        <v>657</v>
      </c>
      <c r="N13" s="3" t="s">
        <v>741</v>
      </c>
      <c r="O13" s="3" t="s">
        <v>742</v>
      </c>
      <c r="P13" s="3" t="s">
        <v>171</v>
      </c>
      <c r="Q13" s="3"/>
      <c r="R13" s="3"/>
      <c r="S13" s="3"/>
      <c r="T13" s="3"/>
      <c r="U13" s="3"/>
      <c r="V13" s="3"/>
      <c r="W13" s="3"/>
      <c r="X13" s="3"/>
      <c r="Y13" s="3"/>
      <c r="Z13">
        <f t="shared" si="2"/>
        <v>2</v>
      </c>
    </row>
    <row r="14" spans="1:26" x14ac:dyDescent="0.2">
      <c r="A14" s="65" t="str">
        <f t="shared" si="1"/>
        <v>Sat</v>
      </c>
      <c r="B14" s="62">
        <v>44086</v>
      </c>
      <c r="C14" s="71">
        <v>0.27083333333333331</v>
      </c>
      <c r="D14" s="74">
        <v>80</v>
      </c>
      <c r="E14" s="3">
        <f t="shared" si="3"/>
        <v>11</v>
      </c>
      <c r="F14" s="3" t="s">
        <v>233</v>
      </c>
      <c r="G14" s="3" t="s">
        <v>229</v>
      </c>
      <c r="H14" s="3" t="s">
        <v>273</v>
      </c>
      <c r="I14" s="3" t="s">
        <v>277</v>
      </c>
      <c r="J14" s="3" t="s">
        <v>271</v>
      </c>
      <c r="K14" s="3" t="s">
        <v>231</v>
      </c>
      <c r="L14" s="3" t="s">
        <v>743</v>
      </c>
      <c r="M14" s="3" t="s">
        <v>744</v>
      </c>
      <c r="N14" s="3" t="s">
        <v>745</v>
      </c>
      <c r="O14" s="3" t="s">
        <v>746</v>
      </c>
      <c r="P14" s="3" t="s">
        <v>747</v>
      </c>
      <c r="Q14" s="3"/>
      <c r="R14" s="3"/>
      <c r="S14" s="3"/>
      <c r="T14" s="3"/>
      <c r="U14" s="3"/>
      <c r="V14" s="3"/>
      <c r="W14" s="3"/>
      <c r="X14" s="3"/>
      <c r="Y14" s="3"/>
      <c r="Z14">
        <f t="shared" si="2"/>
        <v>4</v>
      </c>
    </row>
    <row r="15" spans="1:26" x14ac:dyDescent="0.2">
      <c r="A15" s="65" t="str">
        <f t="shared" si="1"/>
        <v>Sun</v>
      </c>
      <c r="B15" s="62">
        <v>44087</v>
      </c>
      <c r="C15" s="71">
        <v>0.3125</v>
      </c>
      <c r="D15" s="74">
        <v>80.400000000000006</v>
      </c>
      <c r="E15" s="3">
        <f t="shared" si="3"/>
        <v>7</v>
      </c>
      <c r="F15" s="3" t="s">
        <v>233</v>
      </c>
      <c r="G15" s="3" t="s">
        <v>229</v>
      </c>
      <c r="H15" s="3" t="s">
        <v>273</v>
      </c>
      <c r="I15" s="3" t="s">
        <v>748</v>
      </c>
      <c r="J15" s="3" t="s">
        <v>178</v>
      </c>
      <c r="K15" s="3" t="s">
        <v>259</v>
      </c>
      <c r="L15" s="3" t="s">
        <v>568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>
        <f t="shared" si="2"/>
        <v>4</v>
      </c>
    </row>
    <row r="16" spans="1:26" x14ac:dyDescent="0.2">
      <c r="A16" s="65" t="str">
        <f t="shared" si="1"/>
        <v>Mon</v>
      </c>
      <c r="B16" s="62">
        <v>44088</v>
      </c>
      <c r="C16" s="71">
        <v>0.27083333333333331</v>
      </c>
      <c r="D16" s="74">
        <v>81.5</v>
      </c>
      <c r="E16" s="3">
        <f t="shared" si="3"/>
        <v>8</v>
      </c>
      <c r="F16" s="3" t="s">
        <v>233</v>
      </c>
      <c r="G16" s="3" t="s">
        <v>499</v>
      </c>
      <c r="H16" s="3" t="s">
        <v>273</v>
      </c>
      <c r="I16" s="3" t="s">
        <v>277</v>
      </c>
      <c r="J16" s="3" t="s">
        <v>568</v>
      </c>
      <c r="K16" s="3" t="s">
        <v>749</v>
      </c>
      <c r="L16" s="3" t="s">
        <v>750</v>
      </c>
      <c r="M16" s="3" t="s">
        <v>751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>
        <f t="shared" si="2"/>
        <v>2</v>
      </c>
    </row>
    <row r="17" spans="1:27" x14ac:dyDescent="0.2">
      <c r="A17" s="65" t="str">
        <f t="shared" si="1"/>
        <v>Tue</v>
      </c>
      <c r="B17" s="62">
        <v>44089</v>
      </c>
      <c r="C17" s="71">
        <v>0.27083333333333331</v>
      </c>
      <c r="D17" s="74">
        <v>80</v>
      </c>
      <c r="E17" s="3">
        <f t="shared" si="3"/>
        <v>13</v>
      </c>
      <c r="F17" s="3" t="s">
        <v>233</v>
      </c>
      <c r="G17" s="3" t="s">
        <v>229</v>
      </c>
      <c r="H17" s="3" t="s">
        <v>273</v>
      </c>
      <c r="I17" s="3" t="s">
        <v>277</v>
      </c>
      <c r="J17" s="3" t="s">
        <v>568</v>
      </c>
      <c r="K17" s="3" t="s">
        <v>230</v>
      </c>
      <c r="L17" s="3" t="s">
        <v>669</v>
      </c>
      <c r="M17" s="3" t="s">
        <v>656</v>
      </c>
      <c r="N17" s="3" t="s">
        <v>752</v>
      </c>
      <c r="O17" s="3" t="s">
        <v>753</v>
      </c>
      <c r="P17" s="3" t="s">
        <v>754</v>
      </c>
      <c r="Q17" s="3" t="s">
        <v>559</v>
      </c>
      <c r="R17" s="3" t="s">
        <v>755</v>
      </c>
      <c r="S17" s="3"/>
      <c r="T17" s="3"/>
      <c r="U17" s="3"/>
      <c r="V17" s="3"/>
      <c r="W17" s="3"/>
      <c r="X17" s="3"/>
      <c r="Y17" s="3"/>
      <c r="Z17">
        <f t="shared" si="2"/>
        <v>4</v>
      </c>
    </row>
    <row r="18" spans="1:27" x14ac:dyDescent="0.2">
      <c r="A18" s="65" t="str">
        <f t="shared" si="1"/>
        <v>Wed</v>
      </c>
      <c r="B18" s="62">
        <v>44090</v>
      </c>
      <c r="C18" s="71">
        <v>0.26944444444444443</v>
      </c>
      <c r="D18" s="74">
        <v>80</v>
      </c>
      <c r="E18" s="3">
        <f t="shared" si="3"/>
        <v>18</v>
      </c>
      <c r="F18" s="3" t="s">
        <v>233</v>
      </c>
      <c r="G18" s="3" t="s">
        <v>229</v>
      </c>
      <c r="H18" s="3" t="s">
        <v>273</v>
      </c>
      <c r="I18" s="3" t="s">
        <v>277</v>
      </c>
      <c r="J18" s="3" t="s">
        <v>568</v>
      </c>
      <c r="K18" s="3" t="s">
        <v>178</v>
      </c>
      <c r="L18" s="3" t="s">
        <v>756</v>
      </c>
      <c r="M18" s="3" t="s">
        <v>757</v>
      </c>
      <c r="N18" s="3" t="s">
        <v>758</v>
      </c>
      <c r="O18" s="3" t="s">
        <v>759</v>
      </c>
      <c r="P18" s="3" t="s">
        <v>760</v>
      </c>
      <c r="Q18" s="3" t="s">
        <v>761</v>
      </c>
      <c r="R18" s="3" t="s">
        <v>762</v>
      </c>
      <c r="S18" s="3" t="s">
        <v>763</v>
      </c>
      <c r="T18" s="3" t="s">
        <v>764</v>
      </c>
      <c r="U18" s="3" t="s">
        <v>765</v>
      </c>
      <c r="V18" s="3" t="s">
        <v>766</v>
      </c>
      <c r="W18" s="3" t="s">
        <v>767</v>
      </c>
      <c r="X18" s="3"/>
      <c r="Y18" s="3"/>
      <c r="Z18">
        <f t="shared" si="2"/>
        <v>4</v>
      </c>
    </row>
    <row r="19" spans="1:27" x14ac:dyDescent="0.2">
      <c r="A19" s="65" t="str">
        <f t="shared" si="1"/>
        <v>Thu</v>
      </c>
      <c r="B19" s="62">
        <v>44091</v>
      </c>
      <c r="C19" s="71">
        <v>0.2673611111111111</v>
      </c>
      <c r="D19" s="74">
        <v>80.599999999999994</v>
      </c>
      <c r="E19" s="3">
        <f t="shared" si="3"/>
        <v>6</v>
      </c>
      <c r="F19" s="3" t="s">
        <v>233</v>
      </c>
      <c r="G19" s="3" t="s">
        <v>229</v>
      </c>
      <c r="H19" s="3" t="s">
        <v>273</v>
      </c>
      <c r="I19" s="3" t="s">
        <v>277</v>
      </c>
      <c r="J19" s="3" t="s">
        <v>568</v>
      </c>
      <c r="K19" s="3" t="s">
        <v>768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>
        <f t="shared" si="2"/>
        <v>4</v>
      </c>
    </row>
    <row r="20" spans="1:27" x14ac:dyDescent="0.2">
      <c r="A20" s="65" t="str">
        <f t="shared" si="1"/>
        <v>Fri</v>
      </c>
      <c r="B20" s="62">
        <v>44092</v>
      </c>
      <c r="C20" s="71">
        <v>0.27083333333333331</v>
      </c>
      <c r="D20" s="74"/>
      <c r="E20" s="3">
        <f t="shared" si="3"/>
        <v>3</v>
      </c>
      <c r="F20" s="3" t="s">
        <v>233</v>
      </c>
      <c r="G20" s="3" t="s">
        <v>499</v>
      </c>
      <c r="H20" s="3"/>
      <c r="I20" s="3" t="s">
        <v>277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>
        <f t="shared" si="2"/>
        <v>2</v>
      </c>
    </row>
    <row r="21" spans="1:27" x14ac:dyDescent="0.2">
      <c r="A21" s="65" t="str">
        <f t="shared" si="1"/>
        <v>Sat</v>
      </c>
      <c r="B21" s="62">
        <v>44093</v>
      </c>
      <c r="C21" s="71">
        <v>0.3125</v>
      </c>
      <c r="D21" s="74"/>
      <c r="E21" s="3">
        <f t="shared" si="3"/>
        <v>2</v>
      </c>
      <c r="F21" s="3" t="s">
        <v>233</v>
      </c>
      <c r="G21" s="3" t="s">
        <v>499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>
        <f t="shared" si="2"/>
        <v>2</v>
      </c>
    </row>
    <row r="22" spans="1:27" x14ac:dyDescent="0.2">
      <c r="A22" s="65" t="str">
        <f t="shared" si="1"/>
        <v>Sun</v>
      </c>
      <c r="B22" s="62">
        <v>44094</v>
      </c>
      <c r="C22" s="71">
        <v>0.29166666666666669</v>
      </c>
      <c r="D22" s="74"/>
      <c r="E22" s="3">
        <f t="shared" si="3"/>
        <v>3</v>
      </c>
      <c r="F22" s="3" t="s">
        <v>233</v>
      </c>
      <c r="G22" s="3" t="s">
        <v>499</v>
      </c>
      <c r="H22" s="3" t="s">
        <v>273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>
        <f t="shared" si="2"/>
        <v>2</v>
      </c>
    </row>
    <row r="23" spans="1:27" x14ac:dyDescent="0.2">
      <c r="A23" s="65" t="str">
        <f t="shared" si="1"/>
        <v>Mon</v>
      </c>
      <c r="B23" s="62">
        <v>44095</v>
      </c>
      <c r="C23" s="71">
        <v>0.28958333333333336</v>
      </c>
      <c r="D23" s="74">
        <v>80.599999999999994</v>
      </c>
      <c r="E23" s="3">
        <f t="shared" si="3"/>
        <v>3</v>
      </c>
      <c r="F23" s="3" t="s">
        <v>233</v>
      </c>
      <c r="G23" s="3" t="s">
        <v>499</v>
      </c>
      <c r="H23" s="3" t="s">
        <v>273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>
        <f t="shared" si="2"/>
        <v>2</v>
      </c>
    </row>
    <row r="24" spans="1:27" x14ac:dyDescent="0.2">
      <c r="A24" s="65" t="str">
        <f t="shared" si="1"/>
        <v>Tue</v>
      </c>
      <c r="B24" s="62">
        <v>44096</v>
      </c>
      <c r="C24" s="71">
        <v>0.25</v>
      </c>
      <c r="D24" s="74">
        <v>80.400000000000006</v>
      </c>
      <c r="E24" s="3">
        <f t="shared" si="3"/>
        <v>10</v>
      </c>
      <c r="F24" s="3" t="s">
        <v>233</v>
      </c>
      <c r="G24" s="3" t="s">
        <v>706</v>
      </c>
      <c r="H24" s="3" t="s">
        <v>273</v>
      </c>
      <c r="I24" s="3" t="s">
        <v>277</v>
      </c>
      <c r="J24" s="3" t="s">
        <v>568</v>
      </c>
      <c r="K24" s="3" t="s">
        <v>178</v>
      </c>
      <c r="L24" s="3" t="s">
        <v>769</v>
      </c>
      <c r="M24" s="3" t="s">
        <v>770</v>
      </c>
      <c r="N24" s="3" t="s">
        <v>771</v>
      </c>
      <c r="O24" s="3" t="s">
        <v>775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>
        <f t="shared" si="2"/>
        <v>3</v>
      </c>
    </row>
    <row r="25" spans="1:27" x14ac:dyDescent="0.2">
      <c r="A25" s="65" t="str">
        <f t="shared" si="1"/>
        <v>Wed</v>
      </c>
      <c r="B25" s="62">
        <v>44097</v>
      </c>
      <c r="C25" s="71">
        <v>0.32013888888888892</v>
      </c>
      <c r="D25" s="74">
        <v>80.400000000000006</v>
      </c>
      <c r="E25" s="3">
        <f t="shared" si="3"/>
        <v>20</v>
      </c>
      <c r="F25" s="3" t="s">
        <v>233</v>
      </c>
      <c r="G25" s="3" t="s">
        <v>229</v>
      </c>
      <c r="H25" s="3" t="s">
        <v>273</v>
      </c>
      <c r="I25" s="3" t="s">
        <v>772</v>
      </c>
      <c r="J25" s="3" t="s">
        <v>568</v>
      </c>
      <c r="K25" s="3" t="s">
        <v>271</v>
      </c>
      <c r="L25" s="3" t="s">
        <v>773</v>
      </c>
      <c r="M25" s="3" t="s">
        <v>656</v>
      </c>
      <c r="N25" s="3" t="s">
        <v>752</v>
      </c>
      <c r="O25" s="3" t="s">
        <v>668</v>
      </c>
      <c r="P25" s="3" t="s">
        <v>774</v>
      </c>
      <c r="Q25" s="3" t="s">
        <v>775</v>
      </c>
      <c r="R25" s="3" t="s">
        <v>776</v>
      </c>
      <c r="S25" s="3" t="s">
        <v>777</v>
      </c>
      <c r="T25" s="3" t="s">
        <v>778</v>
      </c>
      <c r="U25" s="3" t="s">
        <v>779</v>
      </c>
      <c r="V25" s="3" t="s">
        <v>631</v>
      </c>
      <c r="W25" s="3" t="s">
        <v>780</v>
      </c>
      <c r="X25" s="3" t="s">
        <v>243</v>
      </c>
      <c r="Y25" s="3" t="s">
        <v>796</v>
      </c>
      <c r="Z25">
        <f t="shared" si="2"/>
        <v>4</v>
      </c>
    </row>
    <row r="26" spans="1:27" x14ac:dyDescent="0.2">
      <c r="A26" s="65" t="str">
        <f t="shared" si="1"/>
        <v>Thu</v>
      </c>
      <c r="B26" s="62">
        <v>44098</v>
      </c>
      <c r="C26" s="71">
        <v>0.26111111111111113</v>
      </c>
      <c r="D26" s="74"/>
      <c r="E26" s="3">
        <f t="shared" si="3"/>
        <v>6</v>
      </c>
      <c r="F26" s="3" t="s">
        <v>233</v>
      </c>
      <c r="G26" s="3" t="s">
        <v>499</v>
      </c>
      <c r="H26" s="3" t="s">
        <v>273</v>
      </c>
      <c r="I26" s="3" t="s">
        <v>277</v>
      </c>
      <c r="J26" s="3" t="s">
        <v>616</v>
      </c>
      <c r="K26" s="3" t="s">
        <v>781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>
        <f t="shared" si="2"/>
        <v>2</v>
      </c>
    </row>
    <row r="27" spans="1:27" x14ac:dyDescent="0.2">
      <c r="A27" s="65" t="str">
        <f t="shared" si="1"/>
        <v>Fri</v>
      </c>
      <c r="B27" s="62">
        <v>44099</v>
      </c>
      <c r="C27" s="71">
        <v>0.26180555555555557</v>
      </c>
      <c r="D27" s="74"/>
      <c r="E27" s="3">
        <f t="shared" si="3"/>
        <v>7</v>
      </c>
      <c r="F27" s="3" t="s">
        <v>233</v>
      </c>
      <c r="G27" s="3" t="s">
        <v>229</v>
      </c>
      <c r="H27" s="3"/>
      <c r="I27" s="3" t="s">
        <v>277</v>
      </c>
      <c r="J27" s="3" t="s">
        <v>782</v>
      </c>
      <c r="K27" s="3" t="s">
        <v>783</v>
      </c>
      <c r="L27" s="3" t="s">
        <v>784</v>
      </c>
      <c r="M27" s="3" t="s">
        <v>785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>
        <f t="shared" si="2"/>
        <v>4</v>
      </c>
    </row>
    <row r="28" spans="1:27" x14ac:dyDescent="0.2">
      <c r="A28" s="65" t="str">
        <f t="shared" si="1"/>
        <v>Sat</v>
      </c>
      <c r="B28" s="62">
        <v>44100</v>
      </c>
      <c r="C28" s="71">
        <v>0.3034722222222222</v>
      </c>
      <c r="D28" s="74">
        <v>80.2</v>
      </c>
      <c r="E28" s="3">
        <f t="shared" si="3"/>
        <v>6</v>
      </c>
      <c r="F28" s="3" t="s">
        <v>233</v>
      </c>
      <c r="G28" s="3" t="s">
        <v>706</v>
      </c>
      <c r="H28" s="3" t="s">
        <v>273</v>
      </c>
      <c r="I28" s="3" t="s">
        <v>786</v>
      </c>
      <c r="J28" s="3" t="s">
        <v>568</v>
      </c>
      <c r="K28" s="3" t="s">
        <v>767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>
        <f t="shared" si="2"/>
        <v>3</v>
      </c>
    </row>
    <row r="29" spans="1:27" x14ac:dyDescent="0.2">
      <c r="A29" s="65" t="str">
        <f t="shared" si="1"/>
        <v>Sun</v>
      </c>
      <c r="B29" s="62">
        <v>44101</v>
      </c>
      <c r="C29" s="71">
        <v>0.27083333333333331</v>
      </c>
      <c r="D29" s="74"/>
      <c r="E29" s="3">
        <f t="shared" si="3"/>
        <v>13</v>
      </c>
      <c r="F29" s="3" t="s">
        <v>233</v>
      </c>
      <c r="G29" s="3" t="s">
        <v>706</v>
      </c>
      <c r="H29" s="3" t="s">
        <v>273</v>
      </c>
      <c r="I29" s="3" t="s">
        <v>277</v>
      </c>
      <c r="J29" s="3" t="s">
        <v>178</v>
      </c>
      <c r="K29" s="3" t="s">
        <v>791</v>
      </c>
      <c r="L29" s="3" t="s">
        <v>767</v>
      </c>
      <c r="M29" s="3" t="s">
        <v>792</v>
      </c>
      <c r="N29" s="3" t="s">
        <v>793</v>
      </c>
      <c r="O29" s="3" t="s">
        <v>794</v>
      </c>
      <c r="P29" s="3" t="s">
        <v>795</v>
      </c>
      <c r="Q29" s="3" t="s">
        <v>822</v>
      </c>
      <c r="R29" s="3" t="s">
        <v>504</v>
      </c>
      <c r="S29" s="3"/>
      <c r="T29" s="3"/>
      <c r="U29" s="3"/>
      <c r="V29" s="3"/>
      <c r="W29" s="3"/>
      <c r="X29" s="3"/>
      <c r="Y29" s="3"/>
      <c r="Z29">
        <f t="shared" si="2"/>
        <v>3</v>
      </c>
    </row>
    <row r="30" spans="1:27" x14ac:dyDescent="0.2">
      <c r="A30" s="65" t="str">
        <f t="shared" si="1"/>
        <v>Mon</v>
      </c>
      <c r="B30" s="62">
        <v>44102</v>
      </c>
      <c r="C30" s="71">
        <v>0.2638888888888889</v>
      </c>
      <c r="D30" s="74"/>
      <c r="E30" s="3">
        <f t="shared" si="3"/>
        <v>7</v>
      </c>
      <c r="F30" s="3" t="s">
        <v>233</v>
      </c>
      <c r="G30" s="3" t="s">
        <v>499</v>
      </c>
      <c r="H30" s="3" t="s">
        <v>273</v>
      </c>
      <c r="I30" s="3" t="s">
        <v>277</v>
      </c>
      <c r="J30" s="3" t="s">
        <v>820</v>
      </c>
      <c r="K30" s="3" t="s">
        <v>821</v>
      </c>
      <c r="L30" s="3" t="s">
        <v>791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>
        <f t="shared" si="2"/>
        <v>2</v>
      </c>
    </row>
    <row r="31" spans="1:27" x14ac:dyDescent="0.2">
      <c r="A31" s="65" t="str">
        <f t="shared" si="1"/>
        <v>Tue</v>
      </c>
      <c r="B31" s="62">
        <v>44103</v>
      </c>
      <c r="C31" s="71">
        <v>0.32361111111111113</v>
      </c>
      <c r="D31" s="74"/>
      <c r="E31" s="3">
        <f t="shared" si="3"/>
        <v>6</v>
      </c>
      <c r="F31" s="3" t="s">
        <v>233</v>
      </c>
      <c r="G31" s="3" t="s">
        <v>674</v>
      </c>
      <c r="H31" s="3"/>
      <c r="I31" s="3" t="s">
        <v>824</v>
      </c>
      <c r="J31" s="3" t="s">
        <v>825</v>
      </c>
      <c r="K31" s="3" t="s">
        <v>826</v>
      </c>
      <c r="L31" s="3" t="s">
        <v>827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>
        <f t="shared" si="2"/>
        <v>1</v>
      </c>
    </row>
    <row r="32" spans="1:27" x14ac:dyDescent="0.2">
      <c r="A32" s="65" t="str">
        <f t="shared" si="1"/>
        <v>Wed</v>
      </c>
      <c r="B32" s="62">
        <v>44104</v>
      </c>
      <c r="C32" s="71">
        <v>0.22847222222222222</v>
      </c>
      <c r="D32" s="74"/>
      <c r="E32" s="3">
        <f t="shared" si="3"/>
        <v>5</v>
      </c>
      <c r="F32" s="3" t="s">
        <v>233</v>
      </c>
      <c r="G32" s="3" t="s">
        <v>674</v>
      </c>
      <c r="H32" s="3"/>
      <c r="I32" s="3" t="s">
        <v>277</v>
      </c>
      <c r="J32" s="3" t="s">
        <v>823</v>
      </c>
      <c r="K32" s="3"/>
      <c r="L32" s="3" t="s">
        <v>828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>
        <f t="shared" si="2"/>
        <v>1</v>
      </c>
      <c r="AA32">
        <f>SUM(Z2:Z32)</f>
        <v>457</v>
      </c>
    </row>
    <row r="33" spans="1:25" x14ac:dyDescent="0.2">
      <c r="A33" s="65" t="str">
        <f t="shared" si="1"/>
        <v>Thu</v>
      </c>
      <c r="B33" s="62">
        <v>44105</v>
      </c>
      <c r="C33" s="71">
        <v>0.30624999999999997</v>
      </c>
      <c r="D33" s="74"/>
      <c r="E33" s="3">
        <f t="shared" si="3"/>
        <v>6</v>
      </c>
      <c r="F33" s="3" t="s">
        <v>233</v>
      </c>
      <c r="G33" s="3" t="s">
        <v>674</v>
      </c>
      <c r="H33" s="3"/>
      <c r="I33" s="3" t="s">
        <v>829</v>
      </c>
      <c r="J33" s="3" t="s">
        <v>830</v>
      </c>
      <c r="K33" s="3" t="s">
        <v>831</v>
      </c>
      <c r="L33" s="3" t="s">
        <v>832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B34" s="179" t="s">
        <v>570</v>
      </c>
      <c r="C34" s="192">
        <f>AVERAGE(C3:C32)</f>
        <v>0.27717592592592594</v>
      </c>
      <c r="D34" s="196">
        <f>AVERAGE(D3:D32)</f>
        <v>80.506666666666675</v>
      </c>
      <c r="E34" s="196">
        <f>AVERAGE(E3:E32)</f>
        <v>7.8</v>
      </c>
    </row>
    <row r="35" spans="1:25" x14ac:dyDescent="0.2">
      <c r="B35" s="179" t="s">
        <v>571</v>
      </c>
      <c r="C35" s="194">
        <f>MIN(C3:C32)</f>
        <v>0.14583333333333334</v>
      </c>
      <c r="D35" s="197">
        <f>MIN(D3:D32)</f>
        <v>80</v>
      </c>
      <c r="E35" s="197">
        <f>MIN(E3:E32)</f>
        <v>2</v>
      </c>
    </row>
    <row r="36" spans="1:25" x14ac:dyDescent="0.2">
      <c r="B36" s="179" t="s">
        <v>572</v>
      </c>
      <c r="C36" s="192">
        <f>MAX(C3:C32)</f>
        <v>0.3263888888888889</v>
      </c>
      <c r="D36" s="196">
        <f>MAX(D3:D32)</f>
        <v>81.5</v>
      </c>
      <c r="E36" s="196">
        <f>MAX(E3:E32)</f>
        <v>20</v>
      </c>
    </row>
    <row r="38" spans="1:25" ht="28" x14ac:dyDescent="0.35">
      <c r="F38" s="68"/>
    </row>
    <row r="39" spans="1:25" ht="31" x14ac:dyDescent="0.4">
      <c r="F39" s="69"/>
    </row>
    <row r="40" spans="1:25" ht="28" x14ac:dyDescent="0.35">
      <c r="F40" s="68"/>
    </row>
    <row r="41" spans="1:25" ht="31" x14ac:dyDescent="0.4">
      <c r="F41" s="69"/>
    </row>
    <row r="42" spans="1:25" ht="28" x14ac:dyDescent="0.35">
      <c r="F42" s="68"/>
    </row>
    <row r="43" spans="1:25" ht="31" x14ac:dyDescent="0.4">
      <c r="F43" s="69"/>
    </row>
  </sheetData>
  <phoneticPr fontId="7" type="noConversion"/>
  <conditionalFormatting sqref="C5:D6 D3:D15 C8 C9:D31 D32:D33">
    <cfRule type="cellIs" dxfId="647" priority="306" operator="equal">
      <formula>$A$2</formula>
    </cfRule>
  </conditionalFormatting>
  <conditionalFormatting sqref="G3:G4 J3:Y6 I7:Y7 J8:Y8 I9:Y9 H10:H11 J10:Y11 I12:Y12 K13:Y13 J14:Y14 J16:Y16 L15:Y15 K17:Y19 H21:Y21 H20 J20:Y20 I22:Y26 H27:Y27 I28:Y30 G30:G33 G31:Y33">
    <cfRule type="cellIs" dxfId="646" priority="298" operator="equal">
      <formula>""</formula>
    </cfRule>
    <cfRule type="cellIs" dxfId="645" priority="299" operator="notEqual">
      <formula>""""""</formula>
    </cfRule>
  </conditionalFormatting>
  <conditionalFormatting sqref="B3 B5 B7 B9 B11 B13 B15 B17 B19 B21 B23 B25 B27 B29 B31 B33">
    <cfRule type="cellIs" dxfId="644" priority="295" operator="equal">
      <formula>$A$2</formula>
    </cfRule>
  </conditionalFormatting>
  <conditionalFormatting sqref="F2:T2 F3:F4">
    <cfRule type="cellIs" dxfId="643" priority="145" operator="equal">
      <formula>""</formula>
    </cfRule>
    <cfRule type="cellIs" dxfId="642" priority="146" operator="notEqual">
      <formula>""""""</formula>
    </cfRule>
  </conditionalFormatting>
  <conditionalFormatting sqref="C2:D2 C3:C4 C7">
    <cfRule type="cellIs" dxfId="641" priority="144" operator="equal">
      <formula>$A$2</formula>
    </cfRule>
  </conditionalFormatting>
  <conditionalFormatting sqref="U2">
    <cfRule type="cellIs" dxfId="640" priority="142" operator="equal">
      <formula>""</formula>
    </cfRule>
    <cfRule type="cellIs" dxfId="639" priority="143" operator="notEqual">
      <formula>""""""</formula>
    </cfRule>
  </conditionalFormatting>
  <conditionalFormatting sqref="V2">
    <cfRule type="cellIs" dxfId="638" priority="140" operator="equal">
      <formula>""</formula>
    </cfRule>
    <cfRule type="cellIs" dxfId="637" priority="141" operator="notEqual">
      <formula>""""""</formula>
    </cfRule>
  </conditionalFormatting>
  <conditionalFormatting sqref="W2">
    <cfRule type="cellIs" dxfId="636" priority="138" operator="equal">
      <formula>""</formula>
    </cfRule>
    <cfRule type="cellIs" dxfId="635" priority="139" operator="notEqual">
      <formula>""""""</formula>
    </cfRule>
  </conditionalFormatting>
  <conditionalFormatting sqref="X2:Y2">
    <cfRule type="cellIs" dxfId="634" priority="136" operator="equal">
      <formula>""</formula>
    </cfRule>
    <cfRule type="cellIs" dxfId="633" priority="137" operator="notEqual">
      <formula>""""""</formula>
    </cfRule>
  </conditionalFormatting>
  <conditionalFormatting sqref="B2 B4 B6 B8 B10 B12 B14 B16 B18 B20 B22 B24 B26 B28 B30 B32">
    <cfRule type="cellIs" dxfId="632" priority="135" operator="equal">
      <formula>$A$2</formula>
    </cfRule>
  </conditionalFormatting>
  <conditionalFormatting sqref="H3:I4">
    <cfRule type="cellIs" dxfId="631" priority="133" operator="equal">
      <formula>""</formula>
    </cfRule>
    <cfRule type="cellIs" dxfId="630" priority="134" operator="notEqual">
      <formula>""""""</formula>
    </cfRule>
  </conditionalFormatting>
  <conditionalFormatting sqref="G5">
    <cfRule type="cellIs" dxfId="629" priority="131" operator="equal">
      <formula>""</formula>
    </cfRule>
    <cfRule type="cellIs" dxfId="628" priority="132" operator="notEqual">
      <formula>""""""</formula>
    </cfRule>
  </conditionalFormatting>
  <conditionalFormatting sqref="F5">
    <cfRule type="cellIs" dxfId="627" priority="129" operator="equal">
      <formula>""</formula>
    </cfRule>
    <cfRule type="cellIs" dxfId="626" priority="130" operator="notEqual">
      <formula>""""""</formula>
    </cfRule>
  </conditionalFormatting>
  <conditionalFormatting sqref="H5:I5">
    <cfRule type="cellIs" dxfId="625" priority="127" operator="equal">
      <formula>""</formula>
    </cfRule>
    <cfRule type="cellIs" dxfId="624" priority="128" operator="notEqual">
      <formula>""""""</formula>
    </cfRule>
  </conditionalFormatting>
  <conditionalFormatting sqref="G6:G9">
    <cfRule type="cellIs" dxfId="623" priority="125" operator="equal">
      <formula>""</formula>
    </cfRule>
    <cfRule type="cellIs" dxfId="622" priority="126" operator="notEqual">
      <formula>""""""</formula>
    </cfRule>
  </conditionalFormatting>
  <conditionalFormatting sqref="F6:F9">
    <cfRule type="cellIs" dxfId="621" priority="123" operator="equal">
      <formula>""</formula>
    </cfRule>
    <cfRule type="cellIs" dxfId="620" priority="124" operator="notEqual">
      <formula>""""""</formula>
    </cfRule>
  </conditionalFormatting>
  <conditionalFormatting sqref="H6:I6">
    <cfRule type="cellIs" dxfId="619" priority="121" operator="equal">
      <formula>""</formula>
    </cfRule>
    <cfRule type="cellIs" dxfId="618" priority="122" operator="notEqual">
      <formula>""""""</formula>
    </cfRule>
  </conditionalFormatting>
  <conditionalFormatting sqref="H8:H11">
    <cfRule type="cellIs" dxfId="617" priority="119" operator="equal">
      <formula>""</formula>
    </cfRule>
    <cfRule type="cellIs" dxfId="616" priority="120" operator="notEqual">
      <formula>""""""</formula>
    </cfRule>
  </conditionalFormatting>
  <conditionalFormatting sqref="H7">
    <cfRule type="cellIs" dxfId="615" priority="117" operator="equal">
      <formula>""</formula>
    </cfRule>
    <cfRule type="cellIs" dxfId="614" priority="118" operator="notEqual">
      <formula>""""""</formula>
    </cfRule>
  </conditionalFormatting>
  <conditionalFormatting sqref="I8">
    <cfRule type="cellIs" dxfId="613" priority="115" operator="equal">
      <formula>""</formula>
    </cfRule>
    <cfRule type="cellIs" dxfId="612" priority="116" operator="notEqual">
      <formula>""""""</formula>
    </cfRule>
  </conditionalFormatting>
  <conditionalFormatting sqref="F10">
    <cfRule type="cellIs" dxfId="611" priority="113" operator="equal">
      <formula>""</formula>
    </cfRule>
    <cfRule type="cellIs" dxfId="610" priority="114" operator="notEqual">
      <formula>""""""</formula>
    </cfRule>
  </conditionalFormatting>
  <conditionalFormatting sqref="F11">
    <cfRule type="cellIs" dxfId="609" priority="111" operator="equal">
      <formula>""</formula>
    </cfRule>
    <cfRule type="cellIs" dxfId="608" priority="112" operator="notEqual">
      <formula>""""""</formula>
    </cfRule>
  </conditionalFormatting>
  <conditionalFormatting sqref="G10:G11">
    <cfRule type="cellIs" dxfId="607" priority="109" operator="equal">
      <formula>""</formula>
    </cfRule>
    <cfRule type="cellIs" dxfId="606" priority="110" operator="notEqual">
      <formula>""""""</formula>
    </cfRule>
  </conditionalFormatting>
  <conditionalFormatting sqref="I10:I11">
    <cfRule type="cellIs" dxfId="605" priority="107" operator="equal">
      <formula>""</formula>
    </cfRule>
    <cfRule type="cellIs" dxfId="604" priority="108" operator="notEqual">
      <formula>""""""</formula>
    </cfRule>
  </conditionalFormatting>
  <conditionalFormatting sqref="H12">
    <cfRule type="cellIs" dxfId="603" priority="105" operator="equal">
      <formula>""</formula>
    </cfRule>
    <cfRule type="cellIs" dxfId="602" priority="106" operator="notEqual">
      <formula>""""""</formula>
    </cfRule>
  </conditionalFormatting>
  <conditionalFormatting sqref="H12">
    <cfRule type="cellIs" dxfId="601" priority="103" operator="equal">
      <formula>""</formula>
    </cfRule>
    <cfRule type="cellIs" dxfId="600" priority="104" operator="notEqual">
      <formula>""""""</formula>
    </cfRule>
  </conditionalFormatting>
  <conditionalFormatting sqref="F12">
    <cfRule type="cellIs" dxfId="599" priority="101" operator="equal">
      <formula>""</formula>
    </cfRule>
    <cfRule type="cellIs" dxfId="598" priority="102" operator="notEqual">
      <formula>""""""</formula>
    </cfRule>
  </conditionalFormatting>
  <conditionalFormatting sqref="G12">
    <cfRule type="cellIs" dxfId="597" priority="99" operator="equal">
      <formula>""</formula>
    </cfRule>
    <cfRule type="cellIs" dxfId="596" priority="100" operator="notEqual">
      <formula>""""""</formula>
    </cfRule>
  </conditionalFormatting>
  <conditionalFormatting sqref="I13:J13">
    <cfRule type="cellIs" dxfId="595" priority="97" operator="equal">
      <formula>""</formula>
    </cfRule>
    <cfRule type="cellIs" dxfId="594" priority="98" operator="notEqual">
      <formula>""""""</formula>
    </cfRule>
  </conditionalFormatting>
  <conditionalFormatting sqref="H13">
    <cfRule type="cellIs" dxfId="593" priority="95" operator="equal">
      <formula>""</formula>
    </cfRule>
    <cfRule type="cellIs" dxfId="592" priority="96" operator="notEqual">
      <formula>""""""</formula>
    </cfRule>
  </conditionalFormatting>
  <conditionalFormatting sqref="H13">
    <cfRule type="cellIs" dxfId="591" priority="93" operator="equal">
      <formula>""</formula>
    </cfRule>
    <cfRule type="cellIs" dxfId="590" priority="94" operator="notEqual">
      <formula>""""""</formula>
    </cfRule>
  </conditionalFormatting>
  <conditionalFormatting sqref="F13">
    <cfRule type="cellIs" dxfId="589" priority="91" operator="equal">
      <formula>""</formula>
    </cfRule>
    <cfRule type="cellIs" dxfId="588" priority="92" operator="notEqual">
      <formula>""""""</formula>
    </cfRule>
  </conditionalFormatting>
  <conditionalFormatting sqref="G13">
    <cfRule type="cellIs" dxfId="587" priority="89" operator="equal">
      <formula>""</formula>
    </cfRule>
    <cfRule type="cellIs" dxfId="586" priority="90" operator="notEqual">
      <formula>""""""</formula>
    </cfRule>
  </conditionalFormatting>
  <conditionalFormatting sqref="I14">
    <cfRule type="cellIs" dxfId="585" priority="87" operator="equal">
      <formula>""</formula>
    </cfRule>
    <cfRule type="cellIs" dxfId="584" priority="88" operator="notEqual">
      <formula>""""""</formula>
    </cfRule>
  </conditionalFormatting>
  <conditionalFormatting sqref="H14">
    <cfRule type="cellIs" dxfId="583" priority="85" operator="equal">
      <formula>""</formula>
    </cfRule>
    <cfRule type="cellIs" dxfId="582" priority="86" operator="notEqual">
      <formula>""""""</formula>
    </cfRule>
  </conditionalFormatting>
  <conditionalFormatting sqref="H14">
    <cfRule type="cellIs" dxfId="581" priority="83" operator="equal">
      <formula>""</formula>
    </cfRule>
    <cfRule type="cellIs" dxfId="580" priority="84" operator="notEqual">
      <formula>""""""</formula>
    </cfRule>
  </conditionalFormatting>
  <conditionalFormatting sqref="F14">
    <cfRule type="cellIs" dxfId="579" priority="81" operator="equal">
      <formula>""</formula>
    </cfRule>
    <cfRule type="cellIs" dxfId="578" priority="82" operator="notEqual">
      <formula>""""""</formula>
    </cfRule>
  </conditionalFormatting>
  <conditionalFormatting sqref="G14">
    <cfRule type="cellIs" dxfId="577" priority="79" operator="equal">
      <formula>""</formula>
    </cfRule>
    <cfRule type="cellIs" dxfId="576" priority="80" operator="notEqual">
      <formula>""""""</formula>
    </cfRule>
  </conditionalFormatting>
  <conditionalFormatting sqref="J15:K15">
    <cfRule type="cellIs" dxfId="575" priority="77" operator="equal">
      <formula>""</formula>
    </cfRule>
    <cfRule type="cellIs" dxfId="574" priority="78" operator="notEqual">
      <formula>""""""</formula>
    </cfRule>
  </conditionalFormatting>
  <conditionalFormatting sqref="I15">
    <cfRule type="cellIs" dxfId="573" priority="75" operator="equal">
      <formula>""</formula>
    </cfRule>
    <cfRule type="cellIs" dxfId="572" priority="76" operator="notEqual">
      <formula>""""""</formula>
    </cfRule>
  </conditionalFormatting>
  <conditionalFormatting sqref="H15">
    <cfRule type="cellIs" dxfId="571" priority="73" operator="equal">
      <formula>""</formula>
    </cfRule>
    <cfRule type="cellIs" dxfId="570" priority="74" operator="notEqual">
      <formula>""""""</formula>
    </cfRule>
  </conditionalFormatting>
  <conditionalFormatting sqref="H15">
    <cfRule type="cellIs" dxfId="569" priority="71" operator="equal">
      <formula>""</formula>
    </cfRule>
    <cfRule type="cellIs" dxfId="568" priority="72" operator="notEqual">
      <formula>""""""</formula>
    </cfRule>
  </conditionalFormatting>
  <conditionalFormatting sqref="F15">
    <cfRule type="cellIs" dxfId="567" priority="69" operator="equal">
      <formula>""</formula>
    </cfRule>
    <cfRule type="cellIs" dxfId="566" priority="70" operator="notEqual">
      <formula>""""""</formula>
    </cfRule>
  </conditionalFormatting>
  <conditionalFormatting sqref="G15">
    <cfRule type="cellIs" dxfId="565" priority="67" operator="equal">
      <formula>""</formula>
    </cfRule>
    <cfRule type="cellIs" dxfId="564" priority="68" operator="notEqual">
      <formula>""""""</formula>
    </cfRule>
  </conditionalFormatting>
  <conditionalFormatting sqref="I16">
    <cfRule type="cellIs" dxfId="563" priority="65" operator="equal">
      <formula>""</formula>
    </cfRule>
    <cfRule type="cellIs" dxfId="562" priority="66" operator="notEqual">
      <formula>""""""</formula>
    </cfRule>
  </conditionalFormatting>
  <conditionalFormatting sqref="H16">
    <cfRule type="cellIs" dxfId="561" priority="63" operator="equal">
      <formula>""</formula>
    </cfRule>
    <cfRule type="cellIs" dxfId="560" priority="64" operator="notEqual">
      <formula>""""""</formula>
    </cfRule>
  </conditionalFormatting>
  <conditionalFormatting sqref="H16">
    <cfRule type="cellIs" dxfId="559" priority="61" operator="equal">
      <formula>""</formula>
    </cfRule>
    <cfRule type="cellIs" dxfId="558" priority="62" operator="notEqual">
      <formula>""""""</formula>
    </cfRule>
  </conditionalFormatting>
  <conditionalFormatting sqref="F16">
    <cfRule type="cellIs" dxfId="557" priority="59" operator="equal">
      <formula>""</formula>
    </cfRule>
    <cfRule type="cellIs" dxfId="556" priority="60" operator="notEqual">
      <formula>""""""</formula>
    </cfRule>
  </conditionalFormatting>
  <conditionalFormatting sqref="G16">
    <cfRule type="cellIs" dxfId="555" priority="57" operator="equal">
      <formula>""</formula>
    </cfRule>
    <cfRule type="cellIs" dxfId="554" priority="58" operator="notEqual">
      <formula>""""""</formula>
    </cfRule>
  </conditionalFormatting>
  <conditionalFormatting sqref="J17">
    <cfRule type="cellIs" dxfId="553" priority="55" operator="equal">
      <formula>""</formula>
    </cfRule>
    <cfRule type="cellIs" dxfId="552" priority="56" operator="notEqual">
      <formula>""""""</formula>
    </cfRule>
  </conditionalFormatting>
  <conditionalFormatting sqref="I17">
    <cfRule type="cellIs" dxfId="551" priority="53" operator="equal">
      <formula>""</formula>
    </cfRule>
    <cfRule type="cellIs" dxfId="550" priority="54" operator="notEqual">
      <formula>""""""</formula>
    </cfRule>
  </conditionalFormatting>
  <conditionalFormatting sqref="H17">
    <cfRule type="cellIs" dxfId="549" priority="51" operator="equal">
      <formula>""</formula>
    </cfRule>
    <cfRule type="cellIs" dxfId="548" priority="52" operator="notEqual">
      <formula>""""""</formula>
    </cfRule>
  </conditionalFormatting>
  <conditionalFormatting sqref="H17">
    <cfRule type="cellIs" dxfId="547" priority="49" operator="equal">
      <formula>""</formula>
    </cfRule>
    <cfRule type="cellIs" dxfId="546" priority="50" operator="notEqual">
      <formula>""""""</formula>
    </cfRule>
  </conditionalFormatting>
  <conditionalFormatting sqref="F17">
    <cfRule type="cellIs" dxfId="545" priority="47" operator="equal">
      <formula>""</formula>
    </cfRule>
    <cfRule type="cellIs" dxfId="544" priority="48" operator="notEqual">
      <formula>""""""</formula>
    </cfRule>
  </conditionalFormatting>
  <conditionalFormatting sqref="G17">
    <cfRule type="cellIs" dxfId="543" priority="45" operator="equal">
      <formula>""</formula>
    </cfRule>
    <cfRule type="cellIs" dxfId="542" priority="46" operator="notEqual">
      <formula>""""""</formula>
    </cfRule>
  </conditionalFormatting>
  <conditionalFormatting sqref="J18">
    <cfRule type="cellIs" dxfId="541" priority="43" operator="equal">
      <formula>""</formula>
    </cfRule>
    <cfRule type="cellIs" dxfId="540" priority="44" operator="notEqual">
      <formula>""""""</formula>
    </cfRule>
  </conditionalFormatting>
  <conditionalFormatting sqref="I18">
    <cfRule type="cellIs" dxfId="539" priority="41" operator="equal">
      <formula>""</formula>
    </cfRule>
    <cfRule type="cellIs" dxfId="538" priority="42" operator="notEqual">
      <formula>""""""</formula>
    </cfRule>
  </conditionalFormatting>
  <conditionalFormatting sqref="H18">
    <cfRule type="cellIs" dxfId="537" priority="39" operator="equal">
      <formula>""</formula>
    </cfRule>
    <cfRule type="cellIs" dxfId="536" priority="40" operator="notEqual">
      <formula>""""""</formula>
    </cfRule>
  </conditionalFormatting>
  <conditionalFormatting sqref="H18">
    <cfRule type="cellIs" dxfId="535" priority="37" operator="equal">
      <formula>""</formula>
    </cfRule>
    <cfRule type="cellIs" dxfId="534" priority="38" operator="notEqual">
      <formula>""""""</formula>
    </cfRule>
  </conditionalFormatting>
  <conditionalFormatting sqref="F18">
    <cfRule type="cellIs" dxfId="533" priority="35" operator="equal">
      <formula>""</formula>
    </cfRule>
    <cfRule type="cellIs" dxfId="532" priority="36" operator="notEqual">
      <formula>""""""</formula>
    </cfRule>
  </conditionalFormatting>
  <conditionalFormatting sqref="G18">
    <cfRule type="cellIs" dxfId="531" priority="33" operator="equal">
      <formula>""</formula>
    </cfRule>
    <cfRule type="cellIs" dxfId="530" priority="34" operator="notEqual">
      <formula>""""""</formula>
    </cfRule>
  </conditionalFormatting>
  <conditionalFormatting sqref="J19">
    <cfRule type="cellIs" dxfId="529" priority="31" operator="equal">
      <formula>""</formula>
    </cfRule>
    <cfRule type="cellIs" dxfId="528" priority="32" operator="notEqual">
      <formula>""""""</formula>
    </cfRule>
  </conditionalFormatting>
  <conditionalFormatting sqref="I19">
    <cfRule type="cellIs" dxfId="527" priority="29" operator="equal">
      <formula>""</formula>
    </cfRule>
    <cfRule type="cellIs" dxfId="526" priority="30" operator="notEqual">
      <formula>""""""</formula>
    </cfRule>
  </conditionalFormatting>
  <conditionalFormatting sqref="H19">
    <cfRule type="cellIs" dxfId="525" priority="27" operator="equal">
      <formula>""</formula>
    </cfRule>
    <cfRule type="cellIs" dxfId="524" priority="28" operator="notEqual">
      <formula>""""""</formula>
    </cfRule>
  </conditionalFormatting>
  <conditionalFormatting sqref="H19">
    <cfRule type="cellIs" dxfId="523" priority="25" operator="equal">
      <formula>""</formula>
    </cfRule>
    <cfRule type="cellIs" dxfId="522" priority="26" operator="notEqual">
      <formula>""""""</formula>
    </cfRule>
  </conditionalFormatting>
  <conditionalFormatting sqref="F19">
    <cfRule type="cellIs" dxfId="521" priority="23" operator="equal">
      <formula>""</formula>
    </cfRule>
    <cfRule type="cellIs" dxfId="520" priority="24" operator="notEqual">
      <formula>""""""</formula>
    </cfRule>
  </conditionalFormatting>
  <conditionalFormatting sqref="G19">
    <cfRule type="cellIs" dxfId="519" priority="21" operator="equal">
      <formula>""</formula>
    </cfRule>
    <cfRule type="cellIs" dxfId="518" priority="22" operator="notEqual">
      <formula>""""""</formula>
    </cfRule>
  </conditionalFormatting>
  <conditionalFormatting sqref="F20:F21">
    <cfRule type="cellIs" dxfId="517" priority="19" operator="equal">
      <formula>""</formula>
    </cfRule>
    <cfRule type="cellIs" dxfId="516" priority="20" operator="notEqual">
      <formula>""""""</formula>
    </cfRule>
  </conditionalFormatting>
  <conditionalFormatting sqref="G20:G21">
    <cfRule type="cellIs" dxfId="515" priority="17" operator="equal">
      <formula>""</formula>
    </cfRule>
    <cfRule type="cellIs" dxfId="514" priority="18" operator="notEqual">
      <formula>""""""</formula>
    </cfRule>
  </conditionalFormatting>
  <conditionalFormatting sqref="H22:H26">
    <cfRule type="cellIs" dxfId="513" priority="15" operator="equal">
      <formula>""</formula>
    </cfRule>
    <cfRule type="cellIs" dxfId="512" priority="16" operator="notEqual">
      <formula>""""""</formula>
    </cfRule>
  </conditionalFormatting>
  <conditionalFormatting sqref="H22:H26">
    <cfRule type="cellIs" dxfId="511" priority="13" operator="equal">
      <formula>""</formula>
    </cfRule>
    <cfRule type="cellIs" dxfId="510" priority="14" operator="notEqual">
      <formula>""""""</formula>
    </cfRule>
  </conditionalFormatting>
  <conditionalFormatting sqref="F22:F33">
    <cfRule type="cellIs" dxfId="509" priority="11" operator="equal">
      <formula>""</formula>
    </cfRule>
    <cfRule type="cellIs" dxfId="508" priority="12" operator="notEqual">
      <formula>""""""</formula>
    </cfRule>
  </conditionalFormatting>
  <conditionalFormatting sqref="G22:G29">
    <cfRule type="cellIs" dxfId="507" priority="9" operator="equal">
      <formula>""</formula>
    </cfRule>
    <cfRule type="cellIs" dxfId="506" priority="10" operator="notEqual">
      <formula>""""""</formula>
    </cfRule>
  </conditionalFormatting>
  <conditionalFormatting sqref="I20">
    <cfRule type="cellIs" dxfId="505" priority="7" operator="equal">
      <formula>""</formula>
    </cfRule>
    <cfRule type="cellIs" dxfId="504" priority="8" operator="notEqual">
      <formula>""""""</formula>
    </cfRule>
  </conditionalFormatting>
  <conditionalFormatting sqref="H28:H30">
    <cfRule type="cellIs" dxfId="503" priority="5" operator="equal">
      <formula>""</formula>
    </cfRule>
    <cfRule type="cellIs" dxfId="502" priority="6" operator="notEqual">
      <formula>""""""</formula>
    </cfRule>
  </conditionalFormatting>
  <conditionalFormatting sqref="H28:H30">
    <cfRule type="cellIs" dxfId="501" priority="3" operator="equal">
      <formula>""</formula>
    </cfRule>
    <cfRule type="cellIs" dxfId="500" priority="4" operator="notEqual">
      <formula>""""""</formula>
    </cfRule>
  </conditionalFormatting>
  <conditionalFormatting sqref="C33">
    <cfRule type="cellIs" dxfId="499" priority="2" operator="equal">
      <formula>$A$2</formula>
    </cfRule>
  </conditionalFormatting>
  <conditionalFormatting sqref="C32">
    <cfRule type="cellIs" dxfId="498" priority="1" operator="equal">
      <formula>$A$2</formula>
    </cfRule>
  </conditionalFormatting>
  <pageMargins left="0.7" right="0.7" top="0.75" bottom="0.75" header="0.3" footer="0.3"/>
  <pageSetup paperSize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D1A3D5277EAD4F8C1A577D9A493AD3" ma:contentTypeVersion="4" ma:contentTypeDescription="Create a new document." ma:contentTypeScope="" ma:versionID="2924ceab24c679b968b59518e89c1559">
  <xsd:schema xmlns:xsd="http://www.w3.org/2001/XMLSchema" xmlns:xs="http://www.w3.org/2001/XMLSchema" xmlns:p="http://schemas.microsoft.com/office/2006/metadata/properties" xmlns:ns3="5102589c-ee10-4e86-9c9c-d1a1063f4719" targetNamespace="http://schemas.microsoft.com/office/2006/metadata/properties" ma:root="true" ma:fieldsID="fea07e8e45c59e89a91ce1c167040d14" ns3:_="">
    <xsd:import namespace="5102589c-ee10-4e86-9c9c-d1a1063f47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2589c-ee10-4e86-9c9c-d1a1063f4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EBA5D4-87F2-440E-A980-F3E660855053}">
  <ds:schemaRefs>
    <ds:schemaRef ds:uri="http://schemas.microsoft.com/office/2006/documentManagement/types"/>
    <ds:schemaRef ds:uri="5102589c-ee10-4e86-9c9c-d1a1063f4719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D7C8630-CBB8-41AA-8BC4-65F6F79F5D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BADEC6-17AA-499B-984A-6DB713E5854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102589c-ee10-4e86-9c9c-d1a1063f471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</vt:lpstr>
      <vt:lpstr>EasyPlan</vt:lpstr>
      <vt:lpstr>InvestmentPlan</vt:lpstr>
      <vt:lpstr>TaxInfo</vt:lpstr>
      <vt:lpstr>Summary</vt:lpstr>
      <vt:lpstr>Reward</vt:lpstr>
      <vt:lpstr>Targets</vt:lpstr>
      <vt:lpstr>Oct</vt:lpstr>
      <vt:lpstr>Sep</vt:lpstr>
      <vt:lpstr>Aug</vt:lpstr>
      <vt:lpstr>July</vt:lpstr>
      <vt:lpstr>June</vt:lpstr>
      <vt:lpstr>CollectAll</vt:lpstr>
      <vt:lpstr>TmpHelper</vt:lpstr>
      <vt:lpstr>CFA_Plan</vt:lpstr>
      <vt:lpstr>MonthTemplate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Thanawat Wongphan</dc:creator>
  <cp:lastModifiedBy>Microsoft Office User</cp:lastModifiedBy>
  <dcterms:created xsi:type="dcterms:W3CDTF">2019-12-29T21:14:10Z</dcterms:created>
  <dcterms:modified xsi:type="dcterms:W3CDTF">2020-10-03T16:17:15Z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0x010100FAD1A3D5277EAD4F8C1A577D9A493AD3</vt:lpwstr>
  </property>
</Properties>
</file>