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桌面所有文件\"/>
    </mc:Choice>
  </mc:AlternateContent>
  <xr:revisionPtr revIDLastSave="0" documentId="13_ncr:1_{BD5F01B1-2955-40FF-BF02-7325D0C89BF8}" xr6:coauthVersionLast="47" xr6:coauthVersionMax="47" xr10:uidLastSave="{00000000-0000-0000-0000-000000000000}"/>
  <bookViews>
    <workbookView xWindow="-120" yWindow="-120" windowWidth="29040" windowHeight="15720" firstSheet="1" activeTab="3" xr2:uid="{00000000-000D-0000-FFFF-FFFF00000000}"/>
  </bookViews>
  <sheets>
    <sheet name="三相变压器空载试验" sheetId="1" r:id="rId1"/>
    <sheet name="三相变压器短路试验" sheetId="2" r:id="rId2"/>
    <sheet name="三相异步电机负载试验" sheetId="3" r:id="rId3"/>
    <sheet name="三相异步电机空载试验" sheetId="4" r:id="rId4"/>
    <sheet name="三相异步电机短路试验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" i="4" l="1"/>
  <c r="M9" i="4"/>
  <c r="M10" i="4"/>
  <c r="M11" i="4"/>
  <c r="M12" i="4"/>
  <c r="M13" i="4"/>
  <c r="M14" i="4"/>
  <c r="M15" i="4"/>
  <c r="M7" i="4"/>
  <c r="J25" i="3"/>
  <c r="K25" i="3"/>
  <c r="L25" i="3"/>
  <c r="L38" i="3"/>
  <c r="K38" i="3"/>
  <c r="J38" i="3"/>
  <c r="L37" i="3"/>
  <c r="K37" i="3"/>
  <c r="J37" i="3"/>
  <c r="L36" i="3"/>
  <c r="K36" i="3"/>
  <c r="J36" i="3"/>
  <c r="L35" i="3"/>
  <c r="K35" i="3"/>
  <c r="J35" i="3"/>
  <c r="L34" i="3"/>
  <c r="K34" i="3"/>
  <c r="J34" i="3"/>
  <c r="L33" i="3"/>
  <c r="K33" i="3"/>
  <c r="J33" i="3"/>
  <c r="L32" i="3"/>
  <c r="K32" i="3"/>
  <c r="J32" i="3"/>
  <c r="L31" i="3"/>
  <c r="K31" i="3"/>
  <c r="J31" i="3"/>
  <c r="L30" i="3"/>
  <c r="K30" i="3"/>
  <c r="J30" i="3"/>
  <c r="L24" i="3"/>
  <c r="K24" i="3"/>
  <c r="J24" i="3"/>
  <c r="L23" i="3"/>
  <c r="K23" i="3"/>
  <c r="J23" i="3"/>
  <c r="L22" i="3"/>
  <c r="K22" i="3"/>
  <c r="J22" i="3"/>
  <c r="L21" i="3"/>
  <c r="K21" i="3"/>
  <c r="J21" i="3"/>
  <c r="L20" i="3"/>
  <c r="K20" i="3"/>
  <c r="J20" i="3"/>
  <c r="L19" i="3"/>
  <c r="K19" i="3"/>
  <c r="J19" i="3"/>
  <c r="L18" i="3"/>
  <c r="K18" i="3"/>
  <c r="J18" i="3"/>
  <c r="L17" i="3"/>
  <c r="K17" i="3"/>
  <c r="J17" i="3"/>
  <c r="N8" i="5"/>
  <c r="N9" i="5"/>
  <c r="N10" i="5"/>
  <c r="N11" i="5"/>
  <c r="N12" i="5"/>
  <c r="N13" i="5"/>
  <c r="N14" i="5"/>
  <c r="N15" i="5"/>
  <c r="N7" i="5"/>
  <c r="M8" i="5"/>
  <c r="M9" i="5"/>
  <c r="M10" i="5"/>
  <c r="M11" i="5"/>
  <c r="M12" i="5"/>
  <c r="M13" i="5"/>
  <c r="M14" i="5"/>
  <c r="M15" i="5"/>
  <c r="M7" i="5"/>
  <c r="L8" i="5"/>
  <c r="L9" i="5"/>
  <c r="L10" i="5"/>
  <c r="L11" i="5"/>
  <c r="L12" i="5"/>
  <c r="L13" i="5"/>
  <c r="L14" i="5"/>
  <c r="L15" i="5"/>
  <c r="L7" i="5"/>
  <c r="K8" i="5"/>
  <c r="K9" i="5"/>
  <c r="K10" i="5"/>
  <c r="K11" i="5"/>
  <c r="K12" i="5"/>
  <c r="K13" i="5"/>
  <c r="K14" i="5"/>
  <c r="K15" i="5"/>
  <c r="K7" i="5"/>
  <c r="O12" i="4"/>
  <c r="O13" i="4"/>
  <c r="N8" i="4"/>
  <c r="N9" i="4"/>
  <c r="N10" i="4"/>
  <c r="N11" i="4"/>
  <c r="N12" i="4"/>
  <c r="N13" i="4"/>
  <c r="N14" i="4"/>
  <c r="O14" i="4" s="1"/>
  <c r="N15" i="4"/>
  <c r="O15" i="4" s="1"/>
  <c r="N7" i="4"/>
  <c r="O7" i="4" s="1"/>
  <c r="L8" i="4"/>
  <c r="O8" i="4" s="1"/>
  <c r="L9" i="4"/>
  <c r="O9" i="4" s="1"/>
  <c r="L10" i="4"/>
  <c r="O10" i="4" s="1"/>
  <c r="L11" i="4"/>
  <c r="O11" i="4" s="1"/>
  <c r="L12" i="4"/>
  <c r="L13" i="4"/>
  <c r="L14" i="4"/>
  <c r="L15" i="4"/>
  <c r="L7" i="4"/>
  <c r="K8" i="4"/>
  <c r="K9" i="4"/>
  <c r="K10" i="4"/>
  <c r="K11" i="4"/>
  <c r="K12" i="4"/>
  <c r="K13" i="4"/>
  <c r="K14" i="4"/>
  <c r="K15" i="4"/>
  <c r="K7" i="4"/>
  <c r="N6" i="3"/>
  <c r="N7" i="3"/>
  <c r="N8" i="3"/>
  <c r="N9" i="3"/>
  <c r="N10" i="3"/>
  <c r="N11" i="3"/>
  <c r="N12" i="3"/>
  <c r="N5" i="3"/>
  <c r="K6" i="3"/>
  <c r="K7" i="3"/>
  <c r="K8" i="3"/>
  <c r="K9" i="3"/>
  <c r="K10" i="3"/>
  <c r="K11" i="3"/>
  <c r="K12" i="3"/>
  <c r="K5" i="3"/>
  <c r="J6" i="3"/>
  <c r="J7" i="3"/>
  <c r="J8" i="3"/>
  <c r="J9" i="3"/>
  <c r="J10" i="3"/>
  <c r="J11" i="3"/>
  <c r="J12" i="3"/>
  <c r="J5" i="3"/>
  <c r="I6" i="3" a="1"/>
  <c r="I6" i="3" s="1"/>
  <c r="I7" i="3" a="1"/>
  <c r="I7" i="3" s="1"/>
  <c r="I8" i="3" a="1"/>
  <c r="I8" i="3" s="1"/>
  <c r="I9" i="3" a="1"/>
  <c r="I9" i="3" s="1"/>
  <c r="I10" i="3" a="1"/>
  <c r="I10" i="3" s="1"/>
  <c r="I11" i="3" a="1"/>
  <c r="I11" i="3" s="1"/>
  <c r="M11" i="3" s="1"/>
  <c r="I12" i="3" a="1"/>
  <c r="I12" i="3" s="1"/>
  <c r="I5" i="3" a="1"/>
  <c r="I5" i="3" s="1"/>
  <c r="M11" i="2"/>
  <c r="L11" i="2"/>
  <c r="K11" i="2"/>
  <c r="M10" i="2"/>
  <c r="L10" i="2"/>
  <c r="K10" i="2"/>
  <c r="M9" i="2"/>
  <c r="L9" i="2"/>
  <c r="K9" i="2"/>
  <c r="M8" i="2"/>
  <c r="N8" i="2" s="1"/>
  <c r="L8" i="2"/>
  <c r="K8" i="2"/>
  <c r="M7" i="2"/>
  <c r="L7" i="2"/>
  <c r="K7" i="2"/>
  <c r="M6" i="2"/>
  <c r="L6" i="2"/>
  <c r="K6" i="2"/>
  <c r="O14" i="1"/>
  <c r="L14" i="1"/>
  <c r="N14" i="1" s="1"/>
  <c r="K14" i="1"/>
  <c r="M14" i="1" s="1"/>
  <c r="O13" i="1"/>
  <c r="L13" i="1"/>
  <c r="N13" i="1" s="1"/>
  <c r="K13" i="1"/>
  <c r="M13" i="1" s="1"/>
  <c r="O12" i="1"/>
  <c r="L12" i="1"/>
  <c r="N12" i="1" s="1"/>
  <c r="K12" i="1"/>
  <c r="M12" i="1" s="1"/>
  <c r="O11" i="1"/>
  <c r="L11" i="1"/>
  <c r="N11" i="1" s="1"/>
  <c r="K11" i="1"/>
  <c r="M11" i="1" s="1"/>
  <c r="O10" i="1"/>
  <c r="L10" i="1"/>
  <c r="N10" i="1" s="1"/>
  <c r="K10" i="1"/>
  <c r="M10" i="1" s="1"/>
  <c r="O9" i="1"/>
  <c r="L9" i="1"/>
  <c r="N9" i="1" s="1"/>
  <c r="K9" i="1"/>
  <c r="O8" i="1"/>
  <c r="L8" i="1"/>
  <c r="N8" i="1" s="1"/>
  <c r="K8" i="1"/>
  <c r="M8" i="1" s="1"/>
  <c r="O7" i="1"/>
  <c r="L7" i="1"/>
  <c r="N7" i="1" s="1"/>
  <c r="K7" i="1"/>
  <c r="M7" i="1" s="1"/>
  <c r="O6" i="1"/>
  <c r="L6" i="1"/>
  <c r="N6" i="1" s="1"/>
  <c r="K6" i="1"/>
  <c r="M6" i="1" s="1"/>
  <c r="M25" i="3" l="1"/>
  <c r="L11" i="3"/>
  <c r="M22" i="3"/>
  <c r="L5" i="3"/>
  <c r="M32" i="3"/>
  <c r="L12" i="3"/>
  <c r="M20" i="3"/>
  <c r="M9" i="3"/>
  <c r="L9" i="3"/>
  <c r="M18" i="3"/>
  <c r="M37" i="3"/>
  <c r="L6" i="3"/>
  <c r="M23" i="3"/>
  <c r="M5" i="3"/>
  <c r="M12" i="3"/>
  <c r="M34" i="3"/>
  <c r="L7" i="3"/>
  <c r="M35" i="3"/>
  <c r="L8" i="3"/>
  <c r="M8" i="3"/>
  <c r="M7" i="3"/>
  <c r="M6" i="3"/>
  <c r="M33" i="3"/>
  <c r="M21" i="3"/>
  <c r="M30" i="3"/>
  <c r="M17" i="3"/>
  <c r="M36" i="3"/>
  <c r="M31" i="3"/>
  <c r="M19" i="3"/>
  <c r="M10" i="3"/>
  <c r="M24" i="3"/>
  <c r="M38" i="3"/>
  <c r="L10" i="3"/>
  <c r="N9" i="2"/>
  <c r="N6" i="2"/>
  <c r="N11" i="2"/>
  <c r="P9" i="1"/>
  <c r="N7" i="2"/>
  <c r="N10" i="2"/>
  <c r="P12" i="1"/>
  <c r="P13" i="1"/>
  <c r="P10" i="1"/>
  <c r="P6" i="1"/>
  <c r="P7" i="1"/>
  <c r="P8" i="1"/>
  <c r="P11" i="1"/>
  <c r="P14" i="1"/>
  <c r="M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<sst xmlns="http://schemas.openxmlformats.org/spreadsheetml/2006/main" count="115" uniqueCount="47">
  <si>
    <t>序号</t>
  </si>
  <si>
    <t>记录数据</t>
  </si>
  <si>
    <t>Uab/V</t>
  </si>
  <si>
    <t>Ubc/V</t>
  </si>
  <si>
    <t>Uca/V</t>
  </si>
  <si>
    <t>Ia/A</t>
  </si>
  <si>
    <t>Ib/A</t>
  </si>
  <si>
    <t>Ic/A</t>
  </si>
  <si>
    <t>P1</t>
  </si>
  <si>
    <t>P2</t>
  </si>
  <si>
    <t>计算数据</t>
  </si>
  <si>
    <t>Uo</t>
  </si>
  <si>
    <t>Io</t>
  </si>
  <si>
    <t>Io*</t>
  </si>
  <si>
    <t>P0</t>
  </si>
  <si>
    <t>cosφ0</t>
  </si>
  <si>
    <t>IA/A</t>
  </si>
  <si>
    <t>IB/A</t>
  </si>
  <si>
    <t>IC/A</t>
  </si>
  <si>
    <t>UAB/V</t>
  </si>
  <si>
    <t>UBC/V</t>
  </si>
  <si>
    <t>UCA/V</t>
  </si>
  <si>
    <t>Ik</t>
  </si>
  <si>
    <t>Uk</t>
  </si>
  <si>
    <t>Pk</t>
  </si>
  <si>
    <t>cosφk</t>
  </si>
  <si>
    <t>Uo*</t>
    <phoneticPr fontId="1" type="noConversion"/>
  </si>
  <si>
    <t>变压器短路试验</t>
    <phoneticPr fontId="1" type="noConversion"/>
  </si>
  <si>
    <t>变压器空载试验</t>
    <phoneticPr fontId="1" type="noConversion"/>
  </si>
  <si>
    <t>三相异步电机负载试验</t>
    <phoneticPr fontId="1" type="noConversion"/>
  </si>
  <si>
    <t>T2</t>
    <phoneticPr fontId="3" type="noConversion"/>
  </si>
  <si>
    <t>n</t>
    <phoneticPr fontId="3" type="noConversion"/>
  </si>
  <si>
    <t>I1</t>
    <phoneticPr fontId="3" type="noConversion"/>
  </si>
  <si>
    <t>P1</t>
    <phoneticPr fontId="3" type="noConversion"/>
  </si>
  <si>
    <t>P2</t>
    <phoneticPr fontId="3" type="noConversion"/>
  </si>
  <si>
    <t>η</t>
    <phoneticPr fontId="3" type="noConversion"/>
  </si>
  <si>
    <t>cosφ1</t>
    <phoneticPr fontId="3" type="noConversion"/>
  </si>
  <si>
    <t>s</t>
    <phoneticPr fontId="3" type="noConversion"/>
  </si>
  <si>
    <t>三相异步电机空载试验</t>
    <phoneticPr fontId="1" type="noConversion"/>
  </si>
  <si>
    <t>P0</t>
    <phoneticPr fontId="3" type="noConversion"/>
  </si>
  <si>
    <t>三相异步电机短路试验</t>
    <phoneticPr fontId="1" type="noConversion"/>
  </si>
  <si>
    <t>Uk</t>
    <phoneticPr fontId="3" type="noConversion"/>
  </si>
  <si>
    <t>Ik</t>
    <phoneticPr fontId="3" type="noConversion"/>
  </si>
  <si>
    <t>Pk</t>
    <phoneticPr fontId="3" type="noConversion"/>
  </si>
  <si>
    <t>cosφk</t>
    <phoneticPr fontId="3" type="noConversion"/>
  </si>
  <si>
    <t>Pi</t>
    <phoneticPr fontId="3" type="noConversion"/>
  </si>
  <si>
    <t>Pii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</si>
</sst>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_);[Red]\(0\)"/>
    <numFmt numFmtId="178" formatCode="0.00_);[Red]\(0.00\)"/>
    <numFmt numFmtId="179" formatCode="0.0000_ "/>
  </numFmts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5" xfId="0" applyBorder="1" applyAlignment="1">
      <alignment horizontal="center"/>
    </xf>
    <xf numFmtId="176" fontId="0" fillId="0" borderId="9" xfId="0" applyNumberFormat="1" applyBorder="1" applyAlignment="1">
      <alignment horizontal="center"/>
    </xf>
    <xf numFmtId="176" fontId="0" fillId="0" borderId="5" xfId="0" applyNumberFormat="1" applyBorder="1" applyAlignment="1">
      <alignment horizontal="center"/>
    </xf>
    <xf numFmtId="0" fontId="4" fillId="0" borderId="9" xfId="0" applyFont="1" applyBorder="1" applyAlignment="1">
      <alignment horizontal="center"/>
    </xf>
    <xf numFmtId="177" fontId="0" fillId="0" borderId="9" xfId="0" applyNumberFormat="1" applyBorder="1" applyAlignment="1">
      <alignment horizontal="center"/>
    </xf>
    <xf numFmtId="178" fontId="0" fillId="0" borderId="9" xfId="0" applyNumberFormat="1" applyBorder="1" applyAlignment="1">
      <alignment horizontal="center"/>
    </xf>
    <xf numFmtId="0" fontId="0" fillId="0" borderId="0" xfId="0" applyAlignment="1">
      <alignment vertical="center"/>
    </xf>
    <xf numFmtId="179" fontId="0" fillId="0" borderId="9" xfId="0" applyNumberFormat="1" applyBorder="1" applyAlignment="1">
      <alignment horizontal="center"/>
    </xf>
    <xf numFmtId="0" fontId="2" fillId="0" borderId="5" xfId="0" applyFont="1" applyBorder="1" applyAlignment="1">
      <alignment horizontal="center"/>
    </xf>
    <xf numFmtId="179" fontId="0" fillId="0" borderId="5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空载特性</a:t>
            </a:r>
            <a:r>
              <a:rPr lang="en-US"/>
              <a:t>cosφo=f(Uo)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三相变压器空载试验!$K$6:$K$14</c:f>
              <c:numCache>
                <c:formatCode>0.00_ </c:formatCode>
                <c:ptCount val="9"/>
                <c:pt idx="0">
                  <c:v>265.33333333333331</c:v>
                </c:pt>
                <c:pt idx="1">
                  <c:v>252.13333333333335</c:v>
                </c:pt>
                <c:pt idx="2">
                  <c:v>231.29999999999998</c:v>
                </c:pt>
                <c:pt idx="3">
                  <c:v>211.36666666666667</c:v>
                </c:pt>
                <c:pt idx="4">
                  <c:v>189.5</c:v>
                </c:pt>
                <c:pt idx="5">
                  <c:v>170.4</c:v>
                </c:pt>
                <c:pt idx="6">
                  <c:v>150.89999999999998</c:v>
                </c:pt>
                <c:pt idx="7">
                  <c:v>130.56666666666669</c:v>
                </c:pt>
                <c:pt idx="8">
                  <c:v>110.5</c:v>
                </c:pt>
              </c:numCache>
            </c:numRef>
          </c:xVal>
          <c:yVal>
            <c:numRef>
              <c:f>三相变压器空载试验!$P$6:$P$14</c:f>
              <c:numCache>
                <c:formatCode>0.00_ </c:formatCode>
                <c:ptCount val="9"/>
                <c:pt idx="0">
                  <c:v>0.11486956097877041</c:v>
                </c:pt>
                <c:pt idx="1">
                  <c:v>0.12252632911515324</c:v>
                </c:pt>
                <c:pt idx="2">
                  <c:v>0.1442705845260194</c:v>
                </c:pt>
                <c:pt idx="3">
                  <c:v>0.17141092784795567</c:v>
                </c:pt>
                <c:pt idx="4">
                  <c:v>0.21097035262256561</c:v>
                </c:pt>
                <c:pt idx="5">
                  <c:v>0.26428005279806815</c:v>
                </c:pt>
                <c:pt idx="6">
                  <c:v>0.33206047710009878</c:v>
                </c:pt>
                <c:pt idx="7">
                  <c:v>0.38922602976038362</c:v>
                </c:pt>
                <c:pt idx="8">
                  <c:v>0.4616902193766485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F1-41B3-9FCE-07BAE2565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7981312"/>
        <c:axId val="1985153040"/>
      </c:scatterChart>
      <c:valAx>
        <c:axId val="1787981312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Uo/V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5153040"/>
        <c:crosses val="autoZero"/>
        <c:crossBetween val="midCat"/>
      </c:valAx>
      <c:valAx>
        <c:axId val="19851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cosφo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87981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空载特性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Po=f(Uo)</a:t>
            </a:r>
            <a:endParaRPr lang="zh-CN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三相变压器空载试验!$K$6:$K$14</c:f>
              <c:numCache>
                <c:formatCode>0.00_ </c:formatCode>
                <c:ptCount val="9"/>
                <c:pt idx="0">
                  <c:v>265.33333333333331</c:v>
                </c:pt>
                <c:pt idx="1">
                  <c:v>252.13333333333335</c:v>
                </c:pt>
                <c:pt idx="2">
                  <c:v>231.29999999999998</c:v>
                </c:pt>
                <c:pt idx="3">
                  <c:v>211.36666666666667</c:v>
                </c:pt>
                <c:pt idx="4">
                  <c:v>189.5</c:v>
                </c:pt>
                <c:pt idx="5">
                  <c:v>170.4</c:v>
                </c:pt>
                <c:pt idx="6">
                  <c:v>150.89999999999998</c:v>
                </c:pt>
                <c:pt idx="7">
                  <c:v>130.56666666666669</c:v>
                </c:pt>
                <c:pt idx="8">
                  <c:v>110.5</c:v>
                </c:pt>
              </c:numCache>
            </c:numRef>
          </c:xVal>
          <c:yVal>
            <c:numRef>
              <c:f>三相变压器空载试验!$O$6:$O$14</c:f>
              <c:numCache>
                <c:formatCode>0.00_ </c:formatCode>
                <c:ptCount val="9"/>
                <c:pt idx="0">
                  <c:v>68.100000000000023</c:v>
                </c:pt>
                <c:pt idx="1">
                  <c:v>54.400000000000006</c:v>
                </c:pt>
                <c:pt idx="2">
                  <c:v>42</c:v>
                </c:pt>
                <c:pt idx="3">
                  <c:v>33.049999999999997</c:v>
                </c:pt>
                <c:pt idx="4">
                  <c:v>25.39</c:v>
                </c:pt>
                <c:pt idx="5">
                  <c:v>20.8</c:v>
                </c:pt>
                <c:pt idx="6">
                  <c:v>16.489999999999998</c:v>
                </c:pt>
                <c:pt idx="7">
                  <c:v>12.91</c:v>
                </c:pt>
                <c:pt idx="8">
                  <c:v>9.7200000000000006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56-42A0-B837-BE0E9DAB7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9298608"/>
        <c:axId val="1998681392"/>
      </c:scatterChart>
      <c:valAx>
        <c:axId val="1999298608"/>
        <c:scaling>
          <c:orientation val="minMax"/>
          <c:max val="28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Uo/V</a:t>
                </a:r>
                <a:endParaRPr lang="zh-CN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8681392"/>
        <c:crosses val="autoZero"/>
        <c:crossBetween val="midCat"/>
      </c:valAx>
      <c:valAx>
        <c:axId val="199868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Po/W</a:t>
                </a:r>
                <a:endParaRPr lang="zh-CN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9298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空载特性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Uo*=f(Io*)</a:t>
            </a:r>
            <a:endParaRPr lang="zh-CN" altLang="zh-CN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Uo*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三相变压器空载试验!$N$6:$N$14</c:f>
              <c:numCache>
                <c:formatCode>0.00_ </c:formatCode>
                <c:ptCount val="9"/>
                <c:pt idx="0">
                  <c:v>0.32741116751269034</c:v>
                </c:pt>
                <c:pt idx="1">
                  <c:v>0.2580372250423012</c:v>
                </c:pt>
                <c:pt idx="2">
                  <c:v>0.18443316412859559</c:v>
                </c:pt>
                <c:pt idx="3">
                  <c:v>0.13367174280879868</c:v>
                </c:pt>
                <c:pt idx="4">
                  <c:v>9.3062605752961075E-2</c:v>
                </c:pt>
                <c:pt idx="5">
                  <c:v>6.7681895093062605E-2</c:v>
                </c:pt>
                <c:pt idx="6">
                  <c:v>4.8223350253807098E-2</c:v>
                </c:pt>
                <c:pt idx="7">
                  <c:v>3.7225042301184438E-2</c:v>
                </c:pt>
                <c:pt idx="8">
                  <c:v>2.7918781725888325E-2</c:v>
                </c:pt>
              </c:numCache>
            </c:numRef>
          </c:xVal>
          <c:yVal>
            <c:numRef>
              <c:f>三相变压器空载试验!$M$6:$M$14</c:f>
              <c:numCache>
                <c:formatCode>0.00_ </c:formatCode>
                <c:ptCount val="9"/>
                <c:pt idx="0">
                  <c:v>1.2060606060606061</c:v>
                </c:pt>
                <c:pt idx="1">
                  <c:v>1.1460606060606062</c:v>
                </c:pt>
                <c:pt idx="2">
                  <c:v>1.0513636363636363</c:v>
                </c:pt>
                <c:pt idx="3">
                  <c:v>0.96075757575757581</c:v>
                </c:pt>
                <c:pt idx="4">
                  <c:v>0.86136363636363633</c:v>
                </c:pt>
                <c:pt idx="5">
                  <c:v>0.77454545454545454</c:v>
                </c:pt>
                <c:pt idx="6">
                  <c:v>0.6859090909090908</c:v>
                </c:pt>
                <c:pt idx="7">
                  <c:v>0.59348484848484861</c:v>
                </c:pt>
                <c:pt idx="8">
                  <c:v>0.50227272727272732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773-4743-891E-4C2DF76C7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878127"/>
        <c:axId val="1651898319"/>
      </c:scatterChart>
      <c:valAx>
        <c:axId val="653878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Io*/A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1898319"/>
        <c:crosses val="autoZero"/>
        <c:crossBetween val="midCat"/>
      </c:valAx>
      <c:valAx>
        <c:axId val="1651898319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Uo*/V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3878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短路特性</a:t>
            </a:r>
            <a:r>
              <a:rPr lang="en-US" altLang="zh-CN"/>
              <a:t>Uk=f(Ik)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三相变压器短路试验!$K$6:$K$11</c:f>
              <c:numCache>
                <c:formatCode>0.00_ </c:formatCode>
                <c:ptCount val="6"/>
                <c:pt idx="0">
                  <c:v>2.6133333333333333</c:v>
                </c:pt>
                <c:pt idx="1">
                  <c:v>2.3866666666666667</c:v>
                </c:pt>
                <c:pt idx="2">
                  <c:v>2.1133333333333333</c:v>
                </c:pt>
                <c:pt idx="3">
                  <c:v>1.8033333333333335</c:v>
                </c:pt>
                <c:pt idx="4">
                  <c:v>1.4100000000000001</c:v>
                </c:pt>
                <c:pt idx="5">
                  <c:v>1.1533333333333333</c:v>
                </c:pt>
              </c:numCache>
            </c:numRef>
          </c:xVal>
          <c:yVal>
            <c:numRef>
              <c:f>三相变压器短路试验!$L$6:$L$11</c:f>
              <c:numCache>
                <c:formatCode>0.00_ </c:formatCode>
                <c:ptCount val="6"/>
                <c:pt idx="0">
                  <c:v>19.416666666666668</c:v>
                </c:pt>
                <c:pt idx="1">
                  <c:v>17.763333333333335</c:v>
                </c:pt>
                <c:pt idx="2">
                  <c:v>15.746666666666668</c:v>
                </c:pt>
                <c:pt idx="3">
                  <c:v>13.473333333333334</c:v>
                </c:pt>
                <c:pt idx="4">
                  <c:v>10.51</c:v>
                </c:pt>
                <c:pt idx="5">
                  <c:v>8.6333333333333329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C4-40B5-AAF4-2A698F2DE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9307248"/>
        <c:axId val="1998662544"/>
      </c:scatterChart>
      <c:valAx>
        <c:axId val="1999307248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Ik/A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8662544"/>
        <c:crosses val="autoZero"/>
        <c:crossBetween val="midCat"/>
      </c:valAx>
      <c:valAx>
        <c:axId val="199866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Uk/V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9307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短路特性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Pk=f(Ik)</a:t>
            </a:r>
            <a:endParaRPr lang="zh-CN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三相变压器短路试验!$K$6:$K$11</c:f>
              <c:numCache>
                <c:formatCode>0.00_ </c:formatCode>
                <c:ptCount val="6"/>
                <c:pt idx="0">
                  <c:v>2.6133333333333333</c:v>
                </c:pt>
                <c:pt idx="1">
                  <c:v>2.3866666666666667</c:v>
                </c:pt>
                <c:pt idx="2">
                  <c:v>2.1133333333333333</c:v>
                </c:pt>
                <c:pt idx="3">
                  <c:v>1.8033333333333335</c:v>
                </c:pt>
                <c:pt idx="4">
                  <c:v>1.4100000000000001</c:v>
                </c:pt>
                <c:pt idx="5">
                  <c:v>1.1533333333333333</c:v>
                </c:pt>
              </c:numCache>
            </c:numRef>
          </c:xVal>
          <c:yVal>
            <c:numRef>
              <c:f>三相变压器短路试验!$M$6:$M$11</c:f>
              <c:numCache>
                <c:formatCode>0.00_ </c:formatCode>
                <c:ptCount val="6"/>
                <c:pt idx="0">
                  <c:v>79.099999999999994</c:v>
                </c:pt>
                <c:pt idx="1">
                  <c:v>66.400000000000006</c:v>
                </c:pt>
                <c:pt idx="2">
                  <c:v>51.290000000000006</c:v>
                </c:pt>
                <c:pt idx="3">
                  <c:v>37.64</c:v>
                </c:pt>
                <c:pt idx="4">
                  <c:v>22.66</c:v>
                </c:pt>
                <c:pt idx="5">
                  <c:v>15.27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C4D-4BDC-841C-31107DC22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9315888"/>
        <c:axId val="1998651136"/>
      </c:scatterChart>
      <c:valAx>
        <c:axId val="1999315888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Ik/A</a:t>
                </a:r>
                <a:endParaRPr lang="zh-CN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8651136"/>
        <c:crosses val="autoZero"/>
        <c:crossBetween val="midCat"/>
      </c:valAx>
      <c:valAx>
        <c:axId val="199865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Pk/W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9315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短路特性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cosφk=f(Ik)</a:t>
            </a:r>
            <a:endParaRPr lang="zh-CN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三相变压器短路试验!$K$6:$K$11</c:f>
              <c:numCache>
                <c:formatCode>0.00_ </c:formatCode>
                <c:ptCount val="6"/>
                <c:pt idx="0">
                  <c:v>2.6133333333333333</c:v>
                </c:pt>
                <c:pt idx="1">
                  <c:v>2.3866666666666667</c:v>
                </c:pt>
                <c:pt idx="2">
                  <c:v>2.1133333333333333</c:v>
                </c:pt>
                <c:pt idx="3">
                  <c:v>1.8033333333333335</c:v>
                </c:pt>
                <c:pt idx="4">
                  <c:v>1.4100000000000001</c:v>
                </c:pt>
                <c:pt idx="5">
                  <c:v>1.1533333333333333</c:v>
                </c:pt>
              </c:numCache>
            </c:numRef>
          </c:xVal>
          <c:yVal>
            <c:numRef>
              <c:f>三相变压器短路试验!$N$6:$N$11</c:f>
              <c:numCache>
                <c:formatCode>0.00_ </c:formatCode>
                <c:ptCount val="6"/>
                <c:pt idx="0">
                  <c:v>0.90000800699854289</c:v>
                </c:pt>
                <c:pt idx="1">
                  <c:v>0.90425562477190868</c:v>
                </c:pt>
                <c:pt idx="2">
                  <c:v>0.88984719200372608</c:v>
                </c:pt>
                <c:pt idx="3">
                  <c:v>0.89441262854024239</c:v>
                </c:pt>
                <c:pt idx="4">
                  <c:v>0.88283074544587181</c:v>
                </c:pt>
                <c:pt idx="5">
                  <c:v>0.8854112917036433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EA-452A-86F5-2F20D6F88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9316368"/>
        <c:axId val="1998639232"/>
      </c:scatterChart>
      <c:valAx>
        <c:axId val="1999316368"/>
        <c:scaling>
          <c:orientation val="minMax"/>
          <c:max val="2.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Ik/A</a:t>
                </a:r>
                <a:endParaRPr lang="zh-CN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8639232"/>
        <c:crosses val="autoZero"/>
        <c:crossBetween val="midCat"/>
      </c:valAx>
      <c:valAx>
        <c:axId val="1998639232"/>
        <c:scaling>
          <c:orientation val="minMax"/>
          <c:max val="1.2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cosφk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931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altLang="zh-CN" sz="1400" b="0" i="0" u="none" strike="noStrike" baseline="0">
                <a:effectLst/>
              </a:rPr>
              <a:t>η</a:t>
            </a:r>
            <a:r>
              <a:rPr lang="el-GR" altLang="zh-CN" sz="1400" b="0" i="0" u="none" strike="noStrike" baseline="0"/>
              <a:t> </a:t>
            </a:r>
            <a:r>
              <a:rPr lang="en-US" altLang="zh-CN" sz="1400" b="0" i="0" u="none" strike="noStrike" baseline="0"/>
              <a:t>=f(P2)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三相异步电机负载试验!$K$5:$K$12</c:f>
              <c:numCache>
                <c:formatCode>0.00_);[Red]\(0.00\)</c:formatCode>
                <c:ptCount val="8"/>
                <c:pt idx="0">
                  <c:v>61.496759999999995</c:v>
                </c:pt>
                <c:pt idx="1">
                  <c:v>987.97399999999993</c:v>
                </c:pt>
                <c:pt idx="2">
                  <c:v>1242.1564999999998</c:v>
                </c:pt>
                <c:pt idx="3">
                  <c:v>1536.74118</c:v>
                </c:pt>
                <c:pt idx="4">
                  <c:v>1814.2982</c:v>
                </c:pt>
                <c:pt idx="5">
                  <c:v>1814.25712</c:v>
                </c:pt>
                <c:pt idx="6">
                  <c:v>2333.12833</c:v>
                </c:pt>
                <c:pt idx="7">
                  <c:v>2351.4191999999998</c:v>
                </c:pt>
              </c:numCache>
            </c:numRef>
          </c:xVal>
          <c:yVal>
            <c:numRef>
              <c:f>三相异步电机负载试验!$L$5:$L$12</c:f>
              <c:numCache>
                <c:formatCode>General</c:formatCode>
                <c:ptCount val="8"/>
                <c:pt idx="0">
                  <c:v>0.33476733805117026</c:v>
                </c:pt>
                <c:pt idx="1">
                  <c:v>0.93288702138709223</c:v>
                </c:pt>
                <c:pt idx="2">
                  <c:v>0.96907200811359018</c:v>
                </c:pt>
                <c:pt idx="3">
                  <c:v>0.9666254749025035</c:v>
                </c:pt>
                <c:pt idx="4">
                  <c:v>0.97182398628742828</c:v>
                </c:pt>
                <c:pt idx="5">
                  <c:v>0.93494311775315642</c:v>
                </c:pt>
                <c:pt idx="6">
                  <c:v>0.98882319559228649</c:v>
                </c:pt>
                <c:pt idx="7">
                  <c:v>0.902760087534073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F1-4EC3-AA8E-88BD6AACC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994032"/>
        <c:axId val="888243584"/>
      </c:scatterChart>
      <c:valAx>
        <c:axId val="64199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8243584"/>
        <c:crosses val="autoZero"/>
        <c:crossBetween val="midCat"/>
      </c:valAx>
      <c:valAx>
        <c:axId val="88824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199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cos</a:t>
            </a:r>
            <a:r>
              <a:rPr lang="el-GR" altLang="zh-CN" sz="1400" b="0" i="0" u="none" strike="noStrike" baseline="0">
                <a:effectLst/>
              </a:rPr>
              <a:t>φ1</a:t>
            </a:r>
            <a:r>
              <a:rPr lang="el-GR" altLang="zh-CN" sz="1400" b="0" i="0" u="none" strike="noStrike" baseline="0"/>
              <a:t> </a:t>
            </a:r>
            <a:r>
              <a:rPr lang="en-US" altLang="zh-CN" sz="1400" b="0" i="0" u="none" strike="noStrike" baseline="0"/>
              <a:t>=f(P2)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三相异步电机负载试验!$K$5:$K$12</c:f>
              <c:numCache>
                <c:formatCode>0.00_);[Red]\(0.00\)</c:formatCode>
                <c:ptCount val="8"/>
                <c:pt idx="0">
                  <c:v>61.496759999999995</c:v>
                </c:pt>
                <c:pt idx="1">
                  <c:v>987.97399999999993</c:v>
                </c:pt>
                <c:pt idx="2">
                  <c:v>1242.1564999999998</c:v>
                </c:pt>
                <c:pt idx="3">
                  <c:v>1536.74118</c:v>
                </c:pt>
                <c:pt idx="4">
                  <c:v>1814.2982</c:v>
                </c:pt>
                <c:pt idx="5">
                  <c:v>1814.25712</c:v>
                </c:pt>
                <c:pt idx="6">
                  <c:v>2333.12833</c:v>
                </c:pt>
                <c:pt idx="7">
                  <c:v>2351.4191999999998</c:v>
                </c:pt>
              </c:numCache>
            </c:numRef>
          </c:xVal>
          <c:yVal>
            <c:numRef>
              <c:f>三相异步电机负载试验!$M$5:$M$12</c:f>
              <c:numCache>
                <c:formatCode>0.0000_ </c:formatCode>
                <c:ptCount val="8"/>
                <c:pt idx="0">
                  <c:v>9.8391283737523316E-2</c:v>
                </c:pt>
                <c:pt idx="1">
                  <c:v>0.50126479962721204</c:v>
                </c:pt>
                <c:pt idx="2">
                  <c:v>0.57279224074865498</c:v>
                </c:pt>
                <c:pt idx="3">
                  <c:v>0.6516505049869844</c:v>
                </c:pt>
                <c:pt idx="4">
                  <c:v>0.70441914705697495</c:v>
                </c:pt>
                <c:pt idx="5">
                  <c:v>0.68194712333875884</c:v>
                </c:pt>
                <c:pt idx="6">
                  <c:v>0.77205083319960066</c:v>
                </c:pt>
                <c:pt idx="7">
                  <c:v>0.79254316957252735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40-4490-BF29-AE1D79CC6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055392"/>
        <c:axId val="896894080"/>
      </c:scatterChart>
      <c:valAx>
        <c:axId val="64205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6894080"/>
        <c:crosses val="autoZero"/>
        <c:crossBetween val="midCat"/>
      </c:valAx>
      <c:valAx>
        <c:axId val="896894080"/>
        <c:scaling>
          <c:orientation val="minMax"/>
          <c:max val="1.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205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I1=f(P2)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三相异步电机负载试验!$K$5:$K$12</c:f>
              <c:numCache>
                <c:formatCode>0.00_);[Red]\(0.00\)</c:formatCode>
                <c:ptCount val="8"/>
                <c:pt idx="0">
                  <c:v>61.496759999999995</c:v>
                </c:pt>
                <c:pt idx="1">
                  <c:v>987.97399999999993</c:v>
                </c:pt>
                <c:pt idx="2">
                  <c:v>1242.1564999999998</c:v>
                </c:pt>
                <c:pt idx="3">
                  <c:v>1536.74118</c:v>
                </c:pt>
                <c:pt idx="4">
                  <c:v>1814.2982</c:v>
                </c:pt>
                <c:pt idx="5">
                  <c:v>1814.25712</c:v>
                </c:pt>
                <c:pt idx="6">
                  <c:v>2333.12833</c:v>
                </c:pt>
                <c:pt idx="7">
                  <c:v>2351.4191999999998</c:v>
                </c:pt>
              </c:numCache>
            </c:numRef>
          </c:xVal>
          <c:yVal>
            <c:numRef>
              <c:f>三相异步电机负载试验!$I$5:$I$12</c:f>
              <c:numCache>
                <c:formatCode>0.00_ </c:formatCode>
                <c:ptCount val="8"/>
                <c:pt idx="0">
                  <c:v>2.8366666666666664</c:v>
                </c:pt>
                <c:pt idx="1">
                  <c:v>3.2099999999999995</c:v>
                </c:pt>
                <c:pt idx="2">
                  <c:v>3.4</c:v>
                </c:pt>
                <c:pt idx="3">
                  <c:v>3.706666666666667</c:v>
                </c:pt>
                <c:pt idx="4">
                  <c:v>4.0266666666666664</c:v>
                </c:pt>
                <c:pt idx="5">
                  <c:v>4.3233333333333333</c:v>
                </c:pt>
                <c:pt idx="6">
                  <c:v>4.6433333333333335</c:v>
                </c:pt>
                <c:pt idx="7">
                  <c:v>4.9933333333333332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35-4A98-903A-0B867C855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503216"/>
        <c:axId val="896905488"/>
      </c:scatterChart>
      <c:valAx>
        <c:axId val="647503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6905488"/>
        <c:crosses val="autoZero"/>
        <c:crossBetween val="midCat"/>
      </c:valAx>
      <c:valAx>
        <c:axId val="89690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750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P1=f(P2)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三相异步电机负载试验!$K$5:$K$12</c:f>
              <c:numCache>
                <c:formatCode>0.00_);[Red]\(0.00\)</c:formatCode>
                <c:ptCount val="8"/>
                <c:pt idx="0">
                  <c:v>61.496759999999995</c:v>
                </c:pt>
                <c:pt idx="1">
                  <c:v>987.97399999999993</c:v>
                </c:pt>
                <c:pt idx="2">
                  <c:v>1242.1564999999998</c:v>
                </c:pt>
                <c:pt idx="3">
                  <c:v>1536.74118</c:v>
                </c:pt>
                <c:pt idx="4">
                  <c:v>1814.2982</c:v>
                </c:pt>
                <c:pt idx="5">
                  <c:v>1814.25712</c:v>
                </c:pt>
                <c:pt idx="6">
                  <c:v>2333.12833</c:v>
                </c:pt>
                <c:pt idx="7">
                  <c:v>2351.4191999999998</c:v>
                </c:pt>
              </c:numCache>
            </c:numRef>
          </c:xVal>
          <c:yVal>
            <c:numRef>
              <c:f>三相异步电机负载试验!$J$5:$J$12</c:f>
              <c:numCache>
                <c:formatCode>0.00_);[Red]\(0.00\)</c:formatCode>
                <c:ptCount val="8"/>
                <c:pt idx="0">
                  <c:v>183.70000000000005</c:v>
                </c:pt>
                <c:pt idx="1">
                  <c:v>1059.05</c:v>
                </c:pt>
                <c:pt idx="2">
                  <c:v>1281.8</c:v>
                </c:pt>
                <c:pt idx="3">
                  <c:v>1589.8</c:v>
                </c:pt>
                <c:pt idx="4">
                  <c:v>1866.9</c:v>
                </c:pt>
                <c:pt idx="5">
                  <c:v>1940.5</c:v>
                </c:pt>
                <c:pt idx="6">
                  <c:v>2359.5</c:v>
                </c:pt>
                <c:pt idx="7">
                  <c:v>2604.6999999999998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32-4026-A202-2351F82D9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214320"/>
        <c:axId val="896939216"/>
      </c:scatterChart>
      <c:valAx>
        <c:axId val="88321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6939216"/>
        <c:crosses val="autoZero"/>
        <c:crossBetween val="midCat"/>
      </c:valAx>
      <c:valAx>
        <c:axId val="89693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321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s=f(P2)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三相异步电机负载试验!$K$5:$K$12</c:f>
              <c:numCache>
                <c:formatCode>0.00_);[Red]\(0.00\)</c:formatCode>
                <c:ptCount val="8"/>
                <c:pt idx="0">
                  <c:v>61.496759999999995</c:v>
                </c:pt>
                <c:pt idx="1">
                  <c:v>987.97399999999993</c:v>
                </c:pt>
                <c:pt idx="2">
                  <c:v>1242.1564999999998</c:v>
                </c:pt>
                <c:pt idx="3">
                  <c:v>1536.74118</c:v>
                </c:pt>
                <c:pt idx="4">
                  <c:v>1814.2982</c:v>
                </c:pt>
                <c:pt idx="5">
                  <c:v>1814.25712</c:v>
                </c:pt>
                <c:pt idx="6">
                  <c:v>2333.12833</c:v>
                </c:pt>
                <c:pt idx="7">
                  <c:v>2351.4191999999998</c:v>
                </c:pt>
              </c:numCache>
            </c:numRef>
          </c:xVal>
          <c:yVal>
            <c:numRef>
              <c:f>三相异步电机负载试验!$N$5:$N$12</c:f>
              <c:numCache>
                <c:formatCode>0.0000_ </c:formatCode>
                <c:ptCount val="8"/>
                <c:pt idx="0">
                  <c:v>2E-3</c:v>
                </c:pt>
                <c:pt idx="1">
                  <c:v>1.3333333333333334E-2</c:v>
                </c:pt>
                <c:pt idx="2">
                  <c:v>1.6666666666666666E-2</c:v>
                </c:pt>
                <c:pt idx="3">
                  <c:v>2.1999999999999999E-2</c:v>
                </c:pt>
                <c:pt idx="4">
                  <c:v>2.6666666666666668E-2</c:v>
                </c:pt>
                <c:pt idx="5">
                  <c:v>3.4666666666666665E-2</c:v>
                </c:pt>
                <c:pt idx="6">
                  <c:v>3.5333333333333335E-2</c:v>
                </c:pt>
                <c:pt idx="7">
                  <c:v>0.04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32-46DD-AF83-E40FF0A01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307216"/>
        <c:axId val="896951120"/>
      </c:scatterChart>
      <c:valAx>
        <c:axId val="52930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6951120"/>
        <c:crosses val="autoZero"/>
        <c:crossBetween val="midCat"/>
      </c:valAx>
      <c:valAx>
        <c:axId val="896951120"/>
        <c:scaling>
          <c:orientation val="minMax"/>
          <c:max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930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Io=f(Uo)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三相异步电机空载试验!$K$7:$K$15</c:f>
              <c:numCache>
                <c:formatCode>0.00_ </c:formatCode>
                <c:ptCount val="9"/>
                <c:pt idx="0">
                  <c:v>444.06666666666666</c:v>
                </c:pt>
                <c:pt idx="1">
                  <c:v>401.13333333333338</c:v>
                </c:pt>
                <c:pt idx="2">
                  <c:v>358.36666666666662</c:v>
                </c:pt>
                <c:pt idx="3">
                  <c:v>321.36666666666667</c:v>
                </c:pt>
                <c:pt idx="4">
                  <c:v>281.40000000000003</c:v>
                </c:pt>
                <c:pt idx="5">
                  <c:v>238.33333333333334</c:v>
                </c:pt>
                <c:pt idx="6">
                  <c:v>201.0333333333333</c:v>
                </c:pt>
                <c:pt idx="7">
                  <c:v>160.26666666666665</c:v>
                </c:pt>
                <c:pt idx="8">
                  <c:v>111.16666666666667</c:v>
                </c:pt>
              </c:numCache>
            </c:numRef>
          </c:xVal>
          <c:yVal>
            <c:numRef>
              <c:f>三相异步电机空载试验!$L$7:$L$15</c:f>
              <c:numCache>
                <c:formatCode>0.00_ </c:formatCode>
                <c:ptCount val="9"/>
                <c:pt idx="0">
                  <c:v>4.3766666666666669</c:v>
                </c:pt>
                <c:pt idx="1">
                  <c:v>3.25</c:v>
                </c:pt>
                <c:pt idx="2">
                  <c:v>2.5266666666666668</c:v>
                </c:pt>
                <c:pt idx="3">
                  <c:v>2.0966666666666662</c:v>
                </c:pt>
                <c:pt idx="4">
                  <c:v>1.7333333333333334</c:v>
                </c:pt>
                <c:pt idx="5">
                  <c:v>1.4100000000000001</c:v>
                </c:pt>
                <c:pt idx="6">
                  <c:v>1.1466666666666667</c:v>
                </c:pt>
                <c:pt idx="7">
                  <c:v>0.90666666666666662</c:v>
                </c:pt>
                <c:pt idx="8">
                  <c:v>0.66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D9-4DAE-ACF0-35C7FA999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217680"/>
        <c:axId val="896942688"/>
      </c:scatterChart>
      <c:valAx>
        <c:axId val="88321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6942688"/>
        <c:crosses val="autoZero"/>
        <c:crossBetween val="midCat"/>
      </c:valAx>
      <c:valAx>
        <c:axId val="8969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3217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P0=f(Uo)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三相异步电机空载试验!$K$7:$K$15</c:f>
              <c:numCache>
                <c:formatCode>0.00_ </c:formatCode>
                <c:ptCount val="9"/>
                <c:pt idx="0">
                  <c:v>444.06666666666666</c:v>
                </c:pt>
                <c:pt idx="1">
                  <c:v>401.13333333333338</c:v>
                </c:pt>
                <c:pt idx="2">
                  <c:v>358.36666666666662</c:v>
                </c:pt>
                <c:pt idx="3">
                  <c:v>321.36666666666667</c:v>
                </c:pt>
                <c:pt idx="4">
                  <c:v>281.40000000000003</c:v>
                </c:pt>
                <c:pt idx="5">
                  <c:v>238.33333333333334</c:v>
                </c:pt>
                <c:pt idx="6">
                  <c:v>201.0333333333333</c:v>
                </c:pt>
                <c:pt idx="7">
                  <c:v>160.26666666666665</c:v>
                </c:pt>
                <c:pt idx="8">
                  <c:v>111.16666666666667</c:v>
                </c:pt>
              </c:numCache>
            </c:numRef>
          </c:xVal>
          <c:yVal>
            <c:numRef>
              <c:f>三相异步电机空载试验!$N$7:$N$15</c:f>
              <c:numCache>
                <c:formatCode>0.00_ </c:formatCode>
                <c:ptCount val="9"/>
                <c:pt idx="0">
                  <c:v>387</c:v>
                </c:pt>
                <c:pt idx="1">
                  <c:v>241</c:v>
                </c:pt>
                <c:pt idx="2">
                  <c:v>165.7</c:v>
                </c:pt>
                <c:pt idx="3">
                  <c:v>130.69999999999999</c:v>
                </c:pt>
                <c:pt idx="4">
                  <c:v>103.80000000000001</c:v>
                </c:pt>
                <c:pt idx="5">
                  <c:v>85.4</c:v>
                </c:pt>
                <c:pt idx="6">
                  <c:v>70.700000000000017</c:v>
                </c:pt>
                <c:pt idx="7">
                  <c:v>60.000000000000007</c:v>
                </c:pt>
                <c:pt idx="8">
                  <c:v>50.35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5C-4A78-A4D6-A4209D446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1918912"/>
        <c:axId val="896929792"/>
      </c:scatterChart>
      <c:valAx>
        <c:axId val="89191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6929792"/>
        <c:crosses val="autoZero"/>
        <c:crossBetween val="midCat"/>
      </c:valAx>
      <c:valAx>
        <c:axId val="89692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1918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cos</a:t>
            </a:r>
            <a:r>
              <a:rPr lang="el-GR" altLang="zh-CN" sz="1400" b="0" i="0" u="none" strike="noStrike" baseline="0">
                <a:effectLst/>
              </a:rPr>
              <a:t>φ0</a:t>
            </a:r>
            <a:r>
              <a:rPr lang="el-GR" altLang="zh-CN" sz="1400" b="0" i="0" u="none" strike="noStrike" baseline="0"/>
              <a:t> </a:t>
            </a:r>
            <a:r>
              <a:rPr lang="en-US" altLang="zh-CN" sz="1400" b="0" i="0" u="none" strike="noStrike" baseline="0"/>
              <a:t>=f(Uo)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三相异步电机空载试验!$K$7:$K$15</c:f>
              <c:numCache>
                <c:formatCode>0.00_ </c:formatCode>
                <c:ptCount val="9"/>
                <c:pt idx="0">
                  <c:v>444.06666666666666</c:v>
                </c:pt>
                <c:pt idx="1">
                  <c:v>401.13333333333338</c:v>
                </c:pt>
                <c:pt idx="2">
                  <c:v>358.36666666666662</c:v>
                </c:pt>
                <c:pt idx="3">
                  <c:v>321.36666666666667</c:v>
                </c:pt>
                <c:pt idx="4">
                  <c:v>281.40000000000003</c:v>
                </c:pt>
                <c:pt idx="5">
                  <c:v>238.33333333333334</c:v>
                </c:pt>
                <c:pt idx="6">
                  <c:v>201.0333333333333</c:v>
                </c:pt>
                <c:pt idx="7">
                  <c:v>160.26666666666665</c:v>
                </c:pt>
                <c:pt idx="8">
                  <c:v>111.16666666666667</c:v>
                </c:pt>
              </c:numCache>
            </c:numRef>
          </c:xVal>
          <c:yVal>
            <c:numRef>
              <c:f>三相异步电机空载试验!$O$7:$O$15</c:f>
              <c:numCache>
                <c:formatCode>0.00_ </c:formatCode>
                <c:ptCount val="9"/>
                <c:pt idx="0">
                  <c:v>0.11496315971322005</c:v>
                </c:pt>
                <c:pt idx="1">
                  <c:v>0.10672945746643468</c:v>
                </c:pt>
                <c:pt idx="2">
                  <c:v>0.10565409224281389</c:v>
                </c:pt>
                <c:pt idx="3">
                  <c:v>0.11199141742576904</c:v>
                </c:pt>
                <c:pt idx="4">
                  <c:v>0.12286566742226331</c:v>
                </c:pt>
                <c:pt idx="5">
                  <c:v>0.14672135988333296</c:v>
                </c:pt>
                <c:pt idx="6">
                  <c:v>0.1770734809517874</c:v>
                </c:pt>
                <c:pt idx="7">
                  <c:v>0.2383964420224855</c:v>
                </c:pt>
                <c:pt idx="8">
                  <c:v>0.39620534351502867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7C-4EEB-84D3-11DA77AB7A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1917472"/>
        <c:axId val="896948640"/>
      </c:scatterChart>
      <c:valAx>
        <c:axId val="89191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6948640"/>
        <c:crosses val="autoZero"/>
        <c:crossBetween val="midCat"/>
      </c:valAx>
      <c:valAx>
        <c:axId val="89694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1917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三相异步电机空载试验!$M$7:$M$15</c:f>
              <c:numCache>
                <c:formatCode>0.00_ </c:formatCode>
                <c:ptCount val="9"/>
                <c:pt idx="0">
                  <c:v>197195.20444444445</c:v>
                </c:pt>
                <c:pt idx="1">
                  <c:v>160907.95111111115</c:v>
                </c:pt>
                <c:pt idx="2">
                  <c:v>128426.66777777774</c:v>
                </c:pt>
                <c:pt idx="3">
                  <c:v>103276.53444444445</c:v>
                </c:pt>
                <c:pt idx="4">
                  <c:v>79185.960000000021</c:v>
                </c:pt>
                <c:pt idx="5">
                  <c:v>56802.777777777781</c:v>
                </c:pt>
                <c:pt idx="6">
                  <c:v>40414.401111111096</c:v>
                </c:pt>
                <c:pt idx="7">
                  <c:v>25685.404444444441</c:v>
                </c:pt>
                <c:pt idx="8">
                  <c:v>12358.027777777779</c:v>
                </c:pt>
              </c:numCache>
            </c:numRef>
          </c:xVal>
          <c:yVal>
            <c:numRef>
              <c:f>三相异步电机空载试验!$N$7:$N$15</c:f>
              <c:numCache>
                <c:formatCode>0.00_ </c:formatCode>
                <c:ptCount val="9"/>
                <c:pt idx="0">
                  <c:v>387</c:v>
                </c:pt>
                <c:pt idx="1">
                  <c:v>241</c:v>
                </c:pt>
                <c:pt idx="2">
                  <c:v>165.7</c:v>
                </c:pt>
                <c:pt idx="3">
                  <c:v>130.69999999999999</c:v>
                </c:pt>
                <c:pt idx="4">
                  <c:v>103.80000000000001</c:v>
                </c:pt>
                <c:pt idx="5">
                  <c:v>85.4</c:v>
                </c:pt>
                <c:pt idx="6">
                  <c:v>70.700000000000017</c:v>
                </c:pt>
                <c:pt idx="7">
                  <c:v>60.000000000000007</c:v>
                </c:pt>
                <c:pt idx="8">
                  <c:v>50.35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D4-4FA7-8FD3-C4A04E1F4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4936367"/>
        <c:axId val="1241547391"/>
      </c:scatterChart>
      <c:valAx>
        <c:axId val="123493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1547391"/>
        <c:crosses val="autoZero"/>
        <c:crossBetween val="midCat"/>
      </c:valAx>
      <c:valAx>
        <c:axId val="124154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493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Ik=f(Uk)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三相异步电机短路试验!$K$7:$K$15</c:f>
              <c:numCache>
                <c:formatCode>0.00_ </c:formatCode>
                <c:ptCount val="9"/>
                <c:pt idx="0">
                  <c:v>72.036666666666676</c:v>
                </c:pt>
                <c:pt idx="1">
                  <c:v>69.266666666666666</c:v>
                </c:pt>
                <c:pt idx="2">
                  <c:v>61.133333333333333</c:v>
                </c:pt>
                <c:pt idx="3">
                  <c:v>54.993333333333339</c:v>
                </c:pt>
                <c:pt idx="4">
                  <c:v>46.563333333333333</c:v>
                </c:pt>
                <c:pt idx="5">
                  <c:v>38.1</c:v>
                </c:pt>
                <c:pt idx="6">
                  <c:v>30.886666666666667</c:v>
                </c:pt>
                <c:pt idx="7">
                  <c:v>25.516666666666666</c:v>
                </c:pt>
                <c:pt idx="8">
                  <c:v>14.646666666666667</c:v>
                </c:pt>
              </c:numCache>
            </c:numRef>
          </c:xVal>
          <c:yVal>
            <c:numRef>
              <c:f>三相异步电机短路试验!$L$7:$L$15</c:f>
              <c:numCache>
                <c:formatCode>0.00_ </c:formatCode>
                <c:ptCount val="9"/>
                <c:pt idx="0">
                  <c:v>4.956666666666667</c:v>
                </c:pt>
                <c:pt idx="1">
                  <c:v>4.5133333333333328</c:v>
                </c:pt>
                <c:pt idx="2">
                  <c:v>3.9766666666666666</c:v>
                </c:pt>
                <c:pt idx="3">
                  <c:v>3.5666666666666664</c:v>
                </c:pt>
                <c:pt idx="4">
                  <c:v>3.01</c:v>
                </c:pt>
                <c:pt idx="5">
                  <c:v>2.4433333333333334</c:v>
                </c:pt>
                <c:pt idx="6">
                  <c:v>1.9566666666666668</c:v>
                </c:pt>
                <c:pt idx="7">
                  <c:v>1.6500000000000001</c:v>
                </c:pt>
                <c:pt idx="8">
                  <c:v>0.92666666666666675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45-4447-BAA7-7F3A4F1EA6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1929472"/>
        <c:axId val="896949136"/>
      </c:scatterChart>
      <c:valAx>
        <c:axId val="891929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6949136"/>
        <c:crosses val="autoZero"/>
        <c:crossBetween val="midCat"/>
      </c:valAx>
      <c:valAx>
        <c:axId val="89694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1929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Pk=f(Uk)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三相异步电机短路试验!$K$7:$K$15</c:f>
              <c:numCache>
                <c:formatCode>0.00_ </c:formatCode>
                <c:ptCount val="9"/>
                <c:pt idx="0">
                  <c:v>72.036666666666676</c:v>
                </c:pt>
                <c:pt idx="1">
                  <c:v>69.266666666666666</c:v>
                </c:pt>
                <c:pt idx="2">
                  <c:v>61.133333333333333</c:v>
                </c:pt>
                <c:pt idx="3">
                  <c:v>54.993333333333339</c:v>
                </c:pt>
                <c:pt idx="4">
                  <c:v>46.563333333333333</c:v>
                </c:pt>
                <c:pt idx="5">
                  <c:v>38.1</c:v>
                </c:pt>
                <c:pt idx="6">
                  <c:v>30.886666666666667</c:v>
                </c:pt>
                <c:pt idx="7">
                  <c:v>25.516666666666666</c:v>
                </c:pt>
                <c:pt idx="8">
                  <c:v>14.646666666666667</c:v>
                </c:pt>
              </c:numCache>
            </c:numRef>
          </c:xVal>
          <c:yVal>
            <c:numRef>
              <c:f>三相异步电机短路试验!$M$7:$M$15</c:f>
              <c:numCache>
                <c:formatCode>0.00_ </c:formatCode>
                <c:ptCount val="9"/>
                <c:pt idx="0">
                  <c:v>371.93</c:v>
                </c:pt>
                <c:pt idx="1">
                  <c:v>309.67</c:v>
                </c:pt>
                <c:pt idx="2">
                  <c:v>239.29999999999998</c:v>
                </c:pt>
                <c:pt idx="3">
                  <c:v>192.7</c:v>
                </c:pt>
                <c:pt idx="4">
                  <c:v>136.27000000000001</c:v>
                </c:pt>
                <c:pt idx="5">
                  <c:v>89.710000000000008</c:v>
                </c:pt>
                <c:pt idx="6">
                  <c:v>57.150000000000006</c:v>
                </c:pt>
                <c:pt idx="7">
                  <c:v>40.11</c:v>
                </c:pt>
                <c:pt idx="8">
                  <c:v>12.6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C89-40C9-B9C5-0620274C5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1920832"/>
        <c:axId val="896949632"/>
      </c:scatterChart>
      <c:valAx>
        <c:axId val="89192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6949632"/>
        <c:crosses val="autoZero"/>
        <c:crossBetween val="midCat"/>
      </c:valAx>
      <c:valAx>
        <c:axId val="89694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192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4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297838</xdr:colOff>
      <xdr:row>15</xdr:row>
      <xdr:rowOff>56916</xdr:rowOff>
    </xdr:from>
    <xdr:to>
      <xdr:col>16</xdr:col>
      <xdr:colOff>514086</xdr:colOff>
      <xdr:row>30</xdr:row>
      <xdr:rowOff>56915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53173919-6F49-6DFD-8477-3779D05853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554387</xdr:colOff>
      <xdr:row>15</xdr:row>
      <xdr:rowOff>63394</xdr:rowOff>
    </xdr:from>
    <xdr:to>
      <xdr:col>23</xdr:col>
      <xdr:colOff>409323</xdr:colOff>
      <xdr:row>30</xdr:row>
      <xdr:rowOff>121808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8DD601B-D838-9D65-6F5E-6F94DD054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537657</xdr:colOff>
      <xdr:row>15</xdr:row>
      <xdr:rowOff>60960</xdr:rowOff>
    </xdr:from>
    <xdr:to>
      <xdr:col>9</xdr:col>
      <xdr:colOff>242406</xdr:colOff>
      <xdr:row>30</xdr:row>
      <xdr:rowOff>114749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F182D93E-B1B9-E41D-BDF1-0BD21EAAE9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11</xdr:row>
      <xdr:rowOff>147638</xdr:rowOff>
    </xdr:from>
    <xdr:to>
      <xdr:col>7</xdr:col>
      <xdr:colOff>124291</xdr:colOff>
      <xdr:row>27</xdr:row>
      <xdr:rowOff>33338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F6EAD1B-7847-FBC5-AB68-348AB33EAA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125067</xdr:colOff>
      <xdr:row>11</xdr:row>
      <xdr:rowOff>164823</xdr:rowOff>
    </xdr:from>
    <xdr:to>
      <xdr:col>13</xdr:col>
      <xdr:colOff>570671</xdr:colOff>
      <xdr:row>26</xdr:row>
      <xdr:rowOff>174763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704ED2D-E9E1-AD72-69E2-4DDD2D537E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596323</xdr:colOff>
      <xdr:row>11</xdr:row>
      <xdr:rowOff>163286</xdr:rowOff>
    </xdr:from>
    <xdr:to>
      <xdr:col>20</xdr:col>
      <xdr:colOff>356129</xdr:colOff>
      <xdr:row>26</xdr:row>
      <xdr:rowOff>148721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393237B6-92DA-D5E4-2963-94E478386C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20835</xdr:colOff>
      <xdr:row>15</xdr:row>
      <xdr:rowOff>1</xdr:rowOff>
    </xdr:from>
    <xdr:to>
      <xdr:col>23</xdr:col>
      <xdr:colOff>485179</xdr:colOff>
      <xdr:row>28</xdr:row>
      <xdr:rowOff>64295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3E3CCA2-6852-A522-1DC0-262A86E19D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4762</xdr:colOff>
      <xdr:row>0</xdr:row>
      <xdr:rowOff>123825</xdr:rowOff>
    </xdr:from>
    <xdr:to>
      <xdr:col>23</xdr:col>
      <xdr:colOff>461962</xdr:colOff>
      <xdr:row>14</xdr:row>
      <xdr:rowOff>142875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F00C8E4-7082-A205-23C7-0F8D118906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482412</xdr:colOff>
      <xdr:row>28</xdr:row>
      <xdr:rowOff>107577</xdr:rowOff>
    </xdr:from>
    <xdr:to>
      <xdr:col>23</xdr:col>
      <xdr:colOff>251011</xdr:colOff>
      <xdr:row>43</xdr:row>
      <xdr:rowOff>134471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D21A68BD-D2B8-27B6-E411-CCA451DDA7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33058</xdr:colOff>
      <xdr:row>24</xdr:row>
      <xdr:rowOff>159124</xdr:rowOff>
    </xdr:from>
    <xdr:to>
      <xdr:col>29</xdr:col>
      <xdr:colOff>487456</xdr:colOff>
      <xdr:row>38</xdr:row>
      <xdr:rowOff>8404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EB207390-CBBB-08C8-B588-68274EB390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287430</xdr:colOff>
      <xdr:row>6</xdr:row>
      <xdr:rowOff>44263</xdr:rowOff>
    </xdr:from>
    <xdr:to>
      <xdr:col>30</xdr:col>
      <xdr:colOff>58830</xdr:colOff>
      <xdr:row>20</xdr:row>
      <xdr:rowOff>72837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7C28FDBC-2E9C-2423-2C59-DB23705ACE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347869</xdr:colOff>
      <xdr:row>15</xdr:row>
      <xdr:rowOff>181390</xdr:rowOff>
    </xdr:from>
    <xdr:to>
      <xdr:col>7</xdr:col>
      <xdr:colOff>107673</xdr:colOff>
      <xdr:row>31</xdr:row>
      <xdr:rowOff>9112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72B7217-BA50-CFD9-26E7-A1D520AB9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550793</xdr:colOff>
      <xdr:row>17</xdr:row>
      <xdr:rowOff>65432</xdr:rowOff>
    </xdr:from>
    <xdr:to>
      <xdr:col>13</xdr:col>
      <xdr:colOff>310598</xdr:colOff>
      <xdr:row>32</xdr:row>
      <xdr:rowOff>75371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2D5DDD8-0CC1-55E3-C1B7-4DE8961EA0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20706</xdr:colOff>
      <xdr:row>17</xdr:row>
      <xdr:rowOff>148258</xdr:rowOff>
    </xdr:from>
    <xdr:to>
      <xdr:col>19</xdr:col>
      <xdr:colOff>467967</xdr:colOff>
      <xdr:row>32</xdr:row>
      <xdr:rowOff>158197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DA19B8E9-7C1C-BC09-E39D-443CF5EFE9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122464</xdr:colOff>
      <xdr:row>2</xdr:row>
      <xdr:rowOff>53067</xdr:rowOff>
    </xdr:from>
    <xdr:to>
      <xdr:col>21</xdr:col>
      <xdr:colOff>581025</xdr:colOff>
      <xdr:row>17</xdr:row>
      <xdr:rowOff>102053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77E3D87A-3222-BE74-5DF8-D02B026787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434836</xdr:colOff>
      <xdr:row>16</xdr:row>
      <xdr:rowOff>15737</xdr:rowOff>
    </xdr:from>
    <xdr:to>
      <xdr:col>7</xdr:col>
      <xdr:colOff>509379</xdr:colOff>
      <xdr:row>31</xdr:row>
      <xdr:rowOff>25676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BDE5832-4151-7C66-884E-0F2D123BAB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86966</xdr:colOff>
      <xdr:row>16</xdr:row>
      <xdr:rowOff>48867</xdr:rowOff>
    </xdr:from>
    <xdr:to>
      <xdr:col>14</xdr:col>
      <xdr:colOff>534227</xdr:colOff>
      <xdr:row>31</xdr:row>
      <xdr:rowOff>58806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35F06F6-F242-3301-F68E-E59678515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6"/>
  <sheetViews>
    <sheetView zoomScale="115" zoomScaleNormal="115" workbookViewId="0">
      <selection activeCell="B2" sqref="B2:P14"/>
    </sheetView>
  </sheetViews>
  <sheetFormatPr defaultColWidth="9" defaultRowHeight="14.25" x14ac:dyDescent="0.2"/>
  <cols>
    <col min="2" max="2" width="4.5" customWidth="1"/>
    <col min="3" max="3" width="7.375" customWidth="1"/>
    <col min="4" max="4" width="7.5" customWidth="1"/>
    <col min="5" max="6" width="7.125" customWidth="1"/>
    <col min="7" max="7" width="7.625" customWidth="1"/>
    <col min="8" max="8" width="7" customWidth="1"/>
    <col min="9" max="9" width="7.375" customWidth="1"/>
    <col min="10" max="10" width="8.625" customWidth="1"/>
    <col min="11" max="11" width="7.75" customWidth="1"/>
    <col min="12" max="12" width="7.25" customWidth="1"/>
    <col min="13" max="13" width="9.125" customWidth="1"/>
    <col min="14" max="14" width="7.375" customWidth="1"/>
    <col min="16" max="16" width="7.875" customWidth="1"/>
  </cols>
  <sheetData>
    <row r="2" spans="2:16" x14ac:dyDescent="0.2">
      <c r="B2" s="20" t="s">
        <v>28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</row>
    <row r="3" spans="2:16" x14ac:dyDescent="0.2"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5"/>
    </row>
    <row r="4" spans="2:16" x14ac:dyDescent="0.2">
      <c r="B4" s="18" t="s">
        <v>0</v>
      </c>
      <c r="C4" s="15" t="s">
        <v>1</v>
      </c>
      <c r="D4" s="16"/>
      <c r="E4" s="16"/>
      <c r="F4" s="16"/>
      <c r="G4" s="16"/>
      <c r="H4" s="16"/>
      <c r="I4" s="16"/>
      <c r="J4" s="17"/>
      <c r="K4" s="15" t="s">
        <v>10</v>
      </c>
      <c r="L4" s="16"/>
      <c r="M4" s="16"/>
      <c r="N4" s="16"/>
      <c r="O4" s="16"/>
      <c r="P4" s="17"/>
    </row>
    <row r="5" spans="2:16" x14ac:dyDescent="0.2">
      <c r="B5" s="19"/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5" t="s">
        <v>11</v>
      </c>
      <c r="L5" s="3" t="s">
        <v>12</v>
      </c>
      <c r="M5" s="4" t="s">
        <v>26</v>
      </c>
      <c r="N5" s="3" t="s">
        <v>13</v>
      </c>
      <c r="O5" s="3" t="s">
        <v>14</v>
      </c>
      <c r="P5" s="3" t="s">
        <v>15</v>
      </c>
    </row>
    <row r="6" spans="2:16" x14ac:dyDescent="0.2">
      <c r="B6" s="3">
        <v>1</v>
      </c>
      <c r="C6" s="6">
        <v>266</v>
      </c>
      <c r="D6" s="6">
        <v>267</v>
      </c>
      <c r="E6" s="6">
        <v>263</v>
      </c>
      <c r="F6" s="6">
        <v>1.44</v>
      </c>
      <c r="G6" s="6">
        <v>0.99</v>
      </c>
      <c r="H6" s="6">
        <v>1.44</v>
      </c>
      <c r="I6" s="6">
        <v>285.10000000000002</v>
      </c>
      <c r="J6" s="6">
        <v>-217</v>
      </c>
      <c r="K6" s="7">
        <f t="shared" ref="K6:K14" si="0">(C6+D6+E6)/3</f>
        <v>265.33333333333331</v>
      </c>
      <c r="L6" s="6">
        <f t="shared" ref="L6:L14" si="1">(F6+G6+H6)/3</f>
        <v>1.2899999999999998</v>
      </c>
      <c r="M6" s="6">
        <f t="shared" ref="M6:M14" si="2">K6/220</f>
        <v>1.2060606060606061</v>
      </c>
      <c r="N6" s="6">
        <f t="shared" ref="N6:N14" si="3">L6/3.94</f>
        <v>0.32741116751269034</v>
      </c>
      <c r="O6" s="6">
        <f t="shared" ref="O6:O14" si="4">I6+J6</f>
        <v>68.100000000000023</v>
      </c>
      <c r="P6" s="6">
        <f t="shared" ref="P6:P14" si="5">O6/SQRT(3)/K6/L6</f>
        <v>0.11486956097877041</v>
      </c>
    </row>
    <row r="7" spans="2:16" x14ac:dyDescent="0.2">
      <c r="B7" s="3">
        <v>2</v>
      </c>
      <c r="C7" s="6">
        <v>252.8</v>
      </c>
      <c r="D7" s="6">
        <v>253.3</v>
      </c>
      <c r="E7" s="6">
        <v>250.3</v>
      </c>
      <c r="F7" s="6">
        <v>1.1499999999999999</v>
      </c>
      <c r="G7" s="6">
        <v>0.77</v>
      </c>
      <c r="H7" s="6">
        <v>1.1299999999999999</v>
      </c>
      <c r="I7" s="6">
        <v>215.4</v>
      </c>
      <c r="J7" s="6">
        <v>-161</v>
      </c>
      <c r="K7" s="7">
        <f t="shared" si="0"/>
        <v>252.13333333333335</v>
      </c>
      <c r="L7" s="6">
        <f t="shared" si="1"/>
        <v>1.0166666666666666</v>
      </c>
      <c r="M7" s="6">
        <f t="shared" si="2"/>
        <v>1.1460606060606062</v>
      </c>
      <c r="N7" s="6">
        <f t="shared" si="3"/>
        <v>0.2580372250423012</v>
      </c>
      <c r="O7" s="6">
        <f t="shared" si="4"/>
        <v>54.400000000000006</v>
      </c>
      <c r="P7" s="6">
        <f t="shared" si="5"/>
        <v>0.12252632911515324</v>
      </c>
    </row>
    <row r="8" spans="2:16" x14ac:dyDescent="0.2">
      <c r="B8" s="3">
        <v>3</v>
      </c>
      <c r="C8" s="6">
        <v>231.5</v>
      </c>
      <c r="D8" s="6">
        <v>232.3</v>
      </c>
      <c r="E8" s="6">
        <v>230.1</v>
      </c>
      <c r="F8" s="6">
        <v>0.82</v>
      </c>
      <c r="G8" s="6">
        <v>0.54</v>
      </c>
      <c r="H8" s="6">
        <v>0.82</v>
      </c>
      <c r="I8" s="6">
        <v>146</v>
      </c>
      <c r="J8" s="6">
        <v>-104</v>
      </c>
      <c r="K8" s="7">
        <f t="shared" si="0"/>
        <v>231.29999999999998</v>
      </c>
      <c r="L8" s="6">
        <f t="shared" si="1"/>
        <v>0.72666666666666657</v>
      </c>
      <c r="M8" s="6">
        <f t="shared" si="2"/>
        <v>1.0513636363636363</v>
      </c>
      <c r="N8" s="6">
        <f t="shared" si="3"/>
        <v>0.18443316412859559</v>
      </c>
      <c r="O8" s="6">
        <f t="shared" si="4"/>
        <v>42</v>
      </c>
      <c r="P8" s="6">
        <f t="shared" si="5"/>
        <v>0.1442705845260194</v>
      </c>
    </row>
    <row r="9" spans="2:16" x14ac:dyDescent="0.2">
      <c r="B9" s="3">
        <v>4</v>
      </c>
      <c r="C9" s="6">
        <v>212.2</v>
      </c>
      <c r="D9" s="6">
        <v>211.9</v>
      </c>
      <c r="E9" s="6">
        <v>210</v>
      </c>
      <c r="F9" s="6">
        <v>0.6</v>
      </c>
      <c r="G9" s="6">
        <v>0.39</v>
      </c>
      <c r="H9" s="6">
        <v>0.59</v>
      </c>
      <c r="I9" s="6">
        <v>99.85</v>
      </c>
      <c r="J9" s="6">
        <v>-66.8</v>
      </c>
      <c r="K9" s="7">
        <f t="shared" si="0"/>
        <v>211.36666666666667</v>
      </c>
      <c r="L9" s="6">
        <f t="shared" si="1"/>
        <v>0.52666666666666673</v>
      </c>
      <c r="M9" s="6">
        <f t="shared" si="2"/>
        <v>0.96075757575757581</v>
      </c>
      <c r="N9" s="6">
        <f t="shared" si="3"/>
        <v>0.13367174280879868</v>
      </c>
      <c r="O9" s="6">
        <f t="shared" si="4"/>
        <v>33.049999999999997</v>
      </c>
      <c r="P9" s="6">
        <f t="shared" si="5"/>
        <v>0.17141092784795567</v>
      </c>
    </row>
    <row r="10" spans="2:16" x14ac:dyDescent="0.2">
      <c r="B10" s="3">
        <v>5</v>
      </c>
      <c r="C10" s="6">
        <v>190.3</v>
      </c>
      <c r="D10" s="6">
        <v>190</v>
      </c>
      <c r="E10" s="6">
        <v>188.2</v>
      </c>
      <c r="F10" s="6">
        <v>0.42</v>
      </c>
      <c r="G10" s="6">
        <v>0.27</v>
      </c>
      <c r="H10" s="6">
        <v>0.41</v>
      </c>
      <c r="I10" s="6">
        <v>63.99</v>
      </c>
      <c r="J10" s="6">
        <v>-38.6</v>
      </c>
      <c r="K10" s="7">
        <f t="shared" si="0"/>
        <v>189.5</v>
      </c>
      <c r="L10" s="6">
        <f t="shared" si="1"/>
        <v>0.36666666666666664</v>
      </c>
      <c r="M10" s="6">
        <f t="shared" si="2"/>
        <v>0.86136363636363633</v>
      </c>
      <c r="N10" s="6">
        <f t="shared" si="3"/>
        <v>9.3062605752961075E-2</v>
      </c>
      <c r="O10" s="6">
        <f t="shared" si="4"/>
        <v>25.39</v>
      </c>
      <c r="P10" s="6">
        <f t="shared" si="5"/>
        <v>0.21097035262256561</v>
      </c>
    </row>
    <row r="11" spans="2:16" x14ac:dyDescent="0.2">
      <c r="B11" s="3">
        <v>6</v>
      </c>
      <c r="C11" s="6">
        <v>171.4</v>
      </c>
      <c r="D11" s="6">
        <v>170.2</v>
      </c>
      <c r="E11" s="6">
        <v>169.6</v>
      </c>
      <c r="F11" s="6">
        <v>0.31</v>
      </c>
      <c r="G11" s="6">
        <v>0.2</v>
      </c>
      <c r="H11" s="6">
        <v>0.28999999999999998</v>
      </c>
      <c r="I11" s="6">
        <v>43.6</v>
      </c>
      <c r="J11" s="6">
        <v>-22.8</v>
      </c>
      <c r="K11" s="7">
        <f t="shared" si="0"/>
        <v>170.4</v>
      </c>
      <c r="L11" s="6">
        <f t="shared" si="1"/>
        <v>0.26666666666666666</v>
      </c>
      <c r="M11" s="6">
        <f t="shared" si="2"/>
        <v>0.77454545454545454</v>
      </c>
      <c r="N11" s="6">
        <f t="shared" si="3"/>
        <v>6.7681895093062605E-2</v>
      </c>
      <c r="O11" s="6">
        <f t="shared" si="4"/>
        <v>20.8</v>
      </c>
      <c r="P11" s="6">
        <f t="shared" si="5"/>
        <v>0.26428005279806815</v>
      </c>
    </row>
    <row r="12" spans="2:16" x14ac:dyDescent="0.2">
      <c r="B12" s="3">
        <v>7</v>
      </c>
      <c r="C12" s="6">
        <v>152.1</v>
      </c>
      <c r="D12" s="6">
        <v>150.19999999999999</v>
      </c>
      <c r="E12" s="6">
        <v>150.4</v>
      </c>
      <c r="F12" s="6">
        <v>0.22</v>
      </c>
      <c r="G12" s="6">
        <v>0.14000000000000001</v>
      </c>
      <c r="H12" s="6">
        <v>0.21</v>
      </c>
      <c r="I12" s="6">
        <v>28.99</v>
      </c>
      <c r="J12" s="6">
        <v>-12.5</v>
      </c>
      <c r="K12" s="7">
        <f t="shared" si="0"/>
        <v>150.89999999999998</v>
      </c>
      <c r="L12" s="6">
        <f t="shared" si="1"/>
        <v>0.18999999999999997</v>
      </c>
      <c r="M12" s="6">
        <f t="shared" si="2"/>
        <v>0.6859090909090908</v>
      </c>
      <c r="N12" s="6">
        <f t="shared" si="3"/>
        <v>4.8223350253807098E-2</v>
      </c>
      <c r="O12" s="6">
        <f t="shared" si="4"/>
        <v>16.489999999999998</v>
      </c>
      <c r="P12" s="6">
        <f t="shared" si="5"/>
        <v>0.33206047710009878</v>
      </c>
    </row>
    <row r="13" spans="2:16" x14ac:dyDescent="0.2">
      <c r="B13" s="3">
        <v>8</v>
      </c>
      <c r="C13" s="6">
        <v>131.6</v>
      </c>
      <c r="D13" s="6">
        <v>130</v>
      </c>
      <c r="E13" s="6">
        <v>130.1</v>
      </c>
      <c r="F13" s="6">
        <v>0.17</v>
      </c>
      <c r="G13" s="6">
        <v>0.11</v>
      </c>
      <c r="H13" s="6">
        <v>0.16</v>
      </c>
      <c r="I13" s="6">
        <v>19.47</v>
      </c>
      <c r="J13" s="6">
        <v>-6.56</v>
      </c>
      <c r="K13" s="7">
        <f t="shared" si="0"/>
        <v>130.56666666666669</v>
      </c>
      <c r="L13" s="6">
        <f t="shared" si="1"/>
        <v>0.1466666666666667</v>
      </c>
      <c r="M13" s="6">
        <f t="shared" si="2"/>
        <v>0.59348484848484861</v>
      </c>
      <c r="N13" s="6">
        <f t="shared" si="3"/>
        <v>3.7225042301184438E-2</v>
      </c>
      <c r="O13" s="6">
        <f t="shared" si="4"/>
        <v>12.91</v>
      </c>
      <c r="P13" s="6">
        <f t="shared" si="5"/>
        <v>0.38922602976038362</v>
      </c>
    </row>
    <row r="14" spans="2:16" x14ac:dyDescent="0.2">
      <c r="B14" s="3">
        <v>9</v>
      </c>
      <c r="C14" s="6">
        <v>111.4</v>
      </c>
      <c r="D14" s="6">
        <v>109.7</v>
      </c>
      <c r="E14" s="6">
        <v>110.4</v>
      </c>
      <c r="F14" s="6">
        <v>0.13</v>
      </c>
      <c r="G14" s="6">
        <v>0.08</v>
      </c>
      <c r="H14" s="6">
        <v>0.12</v>
      </c>
      <c r="I14" s="6">
        <v>13.06</v>
      </c>
      <c r="J14" s="6">
        <v>-3.34</v>
      </c>
      <c r="K14" s="7">
        <f t="shared" si="0"/>
        <v>110.5</v>
      </c>
      <c r="L14" s="6">
        <f t="shared" si="1"/>
        <v>0.11</v>
      </c>
      <c r="M14" s="6">
        <f t="shared" si="2"/>
        <v>0.50227272727272732</v>
      </c>
      <c r="N14" s="6">
        <f t="shared" si="3"/>
        <v>2.7918781725888325E-2</v>
      </c>
      <c r="O14" s="6">
        <f t="shared" si="4"/>
        <v>9.7200000000000006</v>
      </c>
      <c r="P14" s="6">
        <f t="shared" si="5"/>
        <v>0.4616902193766485</v>
      </c>
    </row>
    <row r="17" spans="2:7" x14ac:dyDescent="0.2">
      <c r="B17" s="1"/>
      <c r="C17" s="1"/>
      <c r="D17" s="1"/>
      <c r="E17" s="1"/>
      <c r="F17" s="1"/>
      <c r="G17" s="1"/>
    </row>
    <row r="26" spans="2:7" x14ac:dyDescent="0.2">
      <c r="B26" s="2"/>
    </row>
  </sheetData>
  <mergeCells count="4">
    <mergeCell ref="C4:J4"/>
    <mergeCell ref="K4:P4"/>
    <mergeCell ref="B4:B5"/>
    <mergeCell ref="B2:P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F881C-A692-45C9-A351-C56D06528E71}">
  <dimension ref="B2:N11"/>
  <sheetViews>
    <sheetView zoomScaleNormal="100" workbookViewId="0">
      <selection activeCell="B2" sqref="B2:N11"/>
    </sheetView>
  </sheetViews>
  <sheetFormatPr defaultRowHeight="14.25" x14ac:dyDescent="0.2"/>
  <sheetData>
    <row r="2" spans="2:14" x14ac:dyDescent="0.2">
      <c r="B2" s="20" t="s">
        <v>27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2"/>
    </row>
    <row r="3" spans="2:14" x14ac:dyDescent="0.2"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5"/>
    </row>
    <row r="4" spans="2:14" x14ac:dyDescent="0.2">
      <c r="B4" s="18" t="s">
        <v>0</v>
      </c>
      <c r="C4" s="26" t="s">
        <v>1</v>
      </c>
      <c r="D4" s="26"/>
      <c r="E4" s="26"/>
      <c r="F4" s="26"/>
      <c r="G4" s="26"/>
      <c r="H4" s="26"/>
      <c r="I4" s="26"/>
      <c r="J4" s="27"/>
      <c r="K4" s="28" t="s">
        <v>10</v>
      </c>
      <c r="L4" s="26"/>
      <c r="M4" s="26"/>
      <c r="N4" s="27"/>
    </row>
    <row r="5" spans="2:14" x14ac:dyDescent="0.2">
      <c r="B5" s="23"/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  <c r="H5" s="3" t="s">
        <v>21</v>
      </c>
      <c r="I5" s="3" t="s">
        <v>8</v>
      </c>
      <c r="J5" s="3" t="s">
        <v>9</v>
      </c>
      <c r="K5" s="3" t="s">
        <v>22</v>
      </c>
      <c r="L5" s="3" t="s">
        <v>23</v>
      </c>
      <c r="M5" s="3" t="s">
        <v>24</v>
      </c>
      <c r="N5" s="3" t="s">
        <v>25</v>
      </c>
    </row>
    <row r="6" spans="2:14" x14ac:dyDescent="0.2">
      <c r="B6" s="3">
        <v>1</v>
      </c>
      <c r="C6" s="6">
        <v>2.75</v>
      </c>
      <c r="D6" s="6">
        <v>2.63</v>
      </c>
      <c r="E6" s="6">
        <v>2.46</v>
      </c>
      <c r="F6" s="6">
        <v>19.91</v>
      </c>
      <c r="G6" s="6">
        <v>18.3</v>
      </c>
      <c r="H6" s="6">
        <v>20.04</v>
      </c>
      <c r="I6" s="6">
        <v>54.8</v>
      </c>
      <c r="J6" s="6">
        <v>24.3</v>
      </c>
      <c r="K6" s="6">
        <f t="shared" ref="K6:K11" si="0">(C6+D6+E6)/3</f>
        <v>2.6133333333333333</v>
      </c>
      <c r="L6" s="6">
        <f t="shared" ref="L6:L11" si="1">(F6+G6+H6)/3</f>
        <v>19.416666666666668</v>
      </c>
      <c r="M6" s="6">
        <f t="shared" ref="M6:M11" si="2">I6+J6</f>
        <v>79.099999999999994</v>
      </c>
      <c r="N6" s="6">
        <f t="shared" ref="N6:N11" si="3">M6/SQRT(3)/L6/K6</f>
        <v>0.90000800699854289</v>
      </c>
    </row>
    <row r="7" spans="2:14" x14ac:dyDescent="0.2">
      <c r="B7" s="3">
        <v>2</v>
      </c>
      <c r="C7" s="6">
        <v>2.5299999999999998</v>
      </c>
      <c r="D7" s="6">
        <v>2.41</v>
      </c>
      <c r="E7" s="6">
        <v>2.2200000000000002</v>
      </c>
      <c r="F7" s="6">
        <v>18.440000000000001</v>
      </c>
      <c r="G7" s="6">
        <v>16.62</v>
      </c>
      <c r="H7" s="6">
        <v>18.23</v>
      </c>
      <c r="I7" s="6">
        <v>47.09</v>
      </c>
      <c r="J7" s="6">
        <v>19.309999999999999</v>
      </c>
      <c r="K7" s="6">
        <f t="shared" si="0"/>
        <v>2.3866666666666667</v>
      </c>
      <c r="L7" s="6">
        <f t="shared" si="1"/>
        <v>17.763333333333335</v>
      </c>
      <c r="M7" s="6">
        <f t="shared" si="2"/>
        <v>66.400000000000006</v>
      </c>
      <c r="N7" s="6">
        <f t="shared" si="3"/>
        <v>0.90425562477190868</v>
      </c>
    </row>
    <row r="8" spans="2:14" x14ac:dyDescent="0.2">
      <c r="B8" s="3">
        <v>3</v>
      </c>
      <c r="C8" s="6">
        <v>2.16</v>
      </c>
      <c r="D8" s="6">
        <v>2.16</v>
      </c>
      <c r="E8" s="6">
        <v>2.02</v>
      </c>
      <c r="F8" s="6">
        <v>15.94</v>
      </c>
      <c r="G8" s="6">
        <v>15.34</v>
      </c>
      <c r="H8" s="6">
        <v>15.96</v>
      </c>
      <c r="I8" s="6">
        <v>34.270000000000003</v>
      </c>
      <c r="J8" s="6">
        <v>17.02</v>
      </c>
      <c r="K8" s="6">
        <f t="shared" si="0"/>
        <v>2.1133333333333333</v>
      </c>
      <c r="L8" s="6">
        <f t="shared" si="1"/>
        <v>15.746666666666668</v>
      </c>
      <c r="M8" s="6">
        <f t="shared" si="2"/>
        <v>51.290000000000006</v>
      </c>
      <c r="N8" s="6">
        <f t="shared" si="3"/>
        <v>0.88984719200372608</v>
      </c>
    </row>
    <row r="9" spans="2:14" x14ac:dyDescent="0.2">
      <c r="B9" s="3">
        <v>4</v>
      </c>
      <c r="C9" s="6">
        <v>1.9</v>
      </c>
      <c r="D9" s="6">
        <v>1.88</v>
      </c>
      <c r="E9" s="6">
        <v>1.63</v>
      </c>
      <c r="F9" s="6">
        <v>14.35</v>
      </c>
      <c r="G9" s="6">
        <v>12.64</v>
      </c>
      <c r="H9" s="6">
        <v>13.43</v>
      </c>
      <c r="I9" s="6">
        <v>27.21</v>
      </c>
      <c r="J9" s="6">
        <v>10.43</v>
      </c>
      <c r="K9" s="6">
        <f t="shared" si="0"/>
        <v>1.8033333333333335</v>
      </c>
      <c r="L9" s="6">
        <f t="shared" si="1"/>
        <v>13.473333333333334</v>
      </c>
      <c r="M9" s="6">
        <f t="shared" si="2"/>
        <v>37.64</v>
      </c>
      <c r="N9" s="6">
        <f t="shared" si="3"/>
        <v>0.89441262854024239</v>
      </c>
    </row>
    <row r="10" spans="2:14" x14ac:dyDescent="0.2">
      <c r="B10" s="3">
        <v>5</v>
      </c>
      <c r="C10" s="6">
        <v>1.46</v>
      </c>
      <c r="D10" s="6">
        <v>1.46</v>
      </c>
      <c r="E10" s="6">
        <v>1.31</v>
      </c>
      <c r="F10" s="6">
        <v>10.86</v>
      </c>
      <c r="G10" s="6">
        <v>10.130000000000001</v>
      </c>
      <c r="H10" s="6">
        <v>10.54</v>
      </c>
      <c r="I10" s="6">
        <v>15.72</v>
      </c>
      <c r="J10" s="6">
        <v>6.94</v>
      </c>
      <c r="K10" s="6">
        <f t="shared" si="0"/>
        <v>1.4100000000000001</v>
      </c>
      <c r="L10" s="6">
        <f t="shared" si="1"/>
        <v>10.51</v>
      </c>
      <c r="M10" s="6">
        <f t="shared" si="2"/>
        <v>22.66</v>
      </c>
      <c r="N10" s="6">
        <f t="shared" si="3"/>
        <v>0.88283074544587181</v>
      </c>
    </row>
    <row r="11" spans="2:14" x14ac:dyDescent="0.2">
      <c r="B11" s="3">
        <v>6</v>
      </c>
      <c r="C11" s="6">
        <v>1.19</v>
      </c>
      <c r="D11" s="6">
        <v>1.18</v>
      </c>
      <c r="E11" s="6">
        <v>1.0900000000000001</v>
      </c>
      <c r="F11" s="6">
        <v>8.8000000000000007</v>
      </c>
      <c r="G11" s="6">
        <v>8.31</v>
      </c>
      <c r="H11" s="6">
        <v>8.7899999999999991</v>
      </c>
      <c r="I11" s="6">
        <v>10.45</v>
      </c>
      <c r="J11" s="6">
        <v>4.82</v>
      </c>
      <c r="K11" s="6">
        <f t="shared" si="0"/>
        <v>1.1533333333333333</v>
      </c>
      <c r="L11" s="6">
        <f t="shared" si="1"/>
        <v>8.6333333333333329</v>
      </c>
      <c r="M11" s="6">
        <f t="shared" si="2"/>
        <v>15.27</v>
      </c>
      <c r="N11" s="6">
        <f t="shared" si="3"/>
        <v>0.8854112917036433</v>
      </c>
    </row>
  </sheetData>
  <mergeCells count="4">
    <mergeCell ref="C4:J4"/>
    <mergeCell ref="K4:N4"/>
    <mergeCell ref="B4:B5"/>
    <mergeCell ref="B2:N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C334-D852-4E44-A0D9-1D8D5A9844B2}">
  <dimension ref="A1:N38"/>
  <sheetViews>
    <sheetView zoomScale="85" zoomScaleNormal="85" workbookViewId="0">
      <selection activeCell="O22" sqref="O22"/>
    </sheetView>
  </sheetViews>
  <sheetFormatPr defaultRowHeight="14.25" x14ac:dyDescent="0.2"/>
  <cols>
    <col min="5" max="5" width="9.625" customWidth="1"/>
  </cols>
  <sheetData>
    <row r="1" spans="1:14" x14ac:dyDescent="0.2">
      <c r="A1" s="20" t="s">
        <v>29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1"/>
      <c r="N1" s="31"/>
    </row>
    <row r="2" spans="1:14" x14ac:dyDescent="0.2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4"/>
      <c r="N2" s="34"/>
    </row>
    <row r="3" spans="1:14" x14ac:dyDescent="0.2">
      <c r="A3" s="29" t="s">
        <v>0</v>
      </c>
      <c r="B3" s="15" t="s">
        <v>1</v>
      </c>
      <c r="C3" s="16"/>
      <c r="D3" s="16"/>
      <c r="E3" s="16"/>
      <c r="F3" s="16"/>
      <c r="G3" s="16"/>
      <c r="H3" s="17"/>
      <c r="I3" s="15" t="s">
        <v>10</v>
      </c>
      <c r="J3" s="16"/>
      <c r="K3" s="16"/>
      <c r="L3" s="16"/>
      <c r="M3" s="17"/>
      <c r="N3" s="17"/>
    </row>
    <row r="4" spans="1:14" ht="15" x14ac:dyDescent="0.25">
      <c r="A4" s="23"/>
      <c r="B4" s="3" t="s">
        <v>16</v>
      </c>
      <c r="C4" s="3" t="s">
        <v>17</v>
      </c>
      <c r="D4" s="3" t="s">
        <v>18</v>
      </c>
      <c r="E4" s="4" t="s">
        <v>45</v>
      </c>
      <c r="F4" s="4" t="s">
        <v>46</v>
      </c>
      <c r="G4" s="4" t="s">
        <v>30</v>
      </c>
      <c r="H4" s="4" t="s">
        <v>31</v>
      </c>
      <c r="I4" s="4" t="s">
        <v>32</v>
      </c>
      <c r="J4" s="4" t="s">
        <v>33</v>
      </c>
      <c r="K4" s="4" t="s">
        <v>34</v>
      </c>
      <c r="L4" s="8" t="s">
        <v>35</v>
      </c>
      <c r="M4" s="4" t="s">
        <v>36</v>
      </c>
      <c r="N4" s="13" t="s">
        <v>37</v>
      </c>
    </row>
    <row r="5" spans="1:14" x14ac:dyDescent="0.2">
      <c r="A5" s="3">
        <v>1</v>
      </c>
      <c r="B5" s="10">
        <v>2.62</v>
      </c>
      <c r="C5" s="10">
        <v>3</v>
      </c>
      <c r="D5" s="10">
        <v>2.89</v>
      </c>
      <c r="E5" s="6">
        <v>-398</v>
      </c>
      <c r="F5" s="10">
        <v>581.70000000000005</v>
      </c>
      <c r="G5" s="10">
        <v>0.04</v>
      </c>
      <c r="H5" s="9">
        <v>1497</v>
      </c>
      <c r="I5" s="6" cm="1">
        <f t="array" ref="I5">(B5:B5+C5+D5)/3</f>
        <v>2.8366666666666664</v>
      </c>
      <c r="J5" s="10">
        <f>E5+F5</f>
        <v>183.70000000000005</v>
      </c>
      <c r="K5" s="10">
        <f>1.027*G5*H5</f>
        <v>61.496759999999995</v>
      </c>
      <c r="L5" s="3">
        <f>K5/J5</f>
        <v>0.33476733805117026</v>
      </c>
      <c r="M5" s="12">
        <f>J5/SQRT(3)/380/I5</f>
        <v>9.8391283737523316E-2</v>
      </c>
      <c r="N5" s="14">
        <f>(1500-H5)/1500</f>
        <v>2E-3</v>
      </c>
    </row>
    <row r="6" spans="1:14" x14ac:dyDescent="0.2">
      <c r="A6" s="3">
        <v>2</v>
      </c>
      <c r="B6" s="10">
        <v>3.06</v>
      </c>
      <c r="C6" s="10">
        <v>3.4</v>
      </c>
      <c r="D6" s="10">
        <v>3.17</v>
      </c>
      <c r="E6" s="10">
        <v>47.05</v>
      </c>
      <c r="F6" s="10">
        <v>1012</v>
      </c>
      <c r="G6" s="10">
        <v>0.65</v>
      </c>
      <c r="H6" s="9">
        <v>1480</v>
      </c>
      <c r="I6" s="6" cm="1">
        <f t="array" ref="I6">(B6:B6+C6+D6)/3</f>
        <v>3.2099999999999995</v>
      </c>
      <c r="J6" s="10">
        <f t="shared" ref="J6:J12" si="0">E6+F6</f>
        <v>1059.05</v>
      </c>
      <c r="K6" s="10">
        <f t="shared" ref="K6:K12" si="1">1.027*G6*H6</f>
        <v>987.97399999999993</v>
      </c>
      <c r="L6" s="3">
        <f t="shared" ref="L6:L12" si="2">K6/J6</f>
        <v>0.93288702138709223</v>
      </c>
      <c r="M6" s="12">
        <f t="shared" ref="M6:M12" si="3">J6/SQRT(3)/380/I6</f>
        <v>0.50126479962721204</v>
      </c>
      <c r="N6" s="14">
        <f t="shared" ref="N6:N12" si="4">(1500-H6)/1500</f>
        <v>1.3333333333333334E-2</v>
      </c>
    </row>
    <row r="7" spans="1:14" x14ac:dyDescent="0.2">
      <c r="A7" s="3">
        <v>3</v>
      </c>
      <c r="B7" s="10">
        <v>3.25</v>
      </c>
      <c r="C7" s="10">
        <v>3.57</v>
      </c>
      <c r="D7" s="10">
        <v>3.38</v>
      </c>
      <c r="E7" s="10">
        <v>148.80000000000001</v>
      </c>
      <c r="F7" s="10">
        <v>1133</v>
      </c>
      <c r="G7" s="10">
        <v>0.82</v>
      </c>
      <c r="H7" s="9">
        <v>1475</v>
      </c>
      <c r="I7" s="6" cm="1">
        <f t="array" ref="I7">(B7:B7+C7+D7)/3</f>
        <v>3.4</v>
      </c>
      <c r="J7" s="10">
        <f t="shared" si="0"/>
        <v>1281.8</v>
      </c>
      <c r="K7" s="10">
        <f t="shared" si="1"/>
        <v>1242.1564999999998</v>
      </c>
      <c r="L7" s="3">
        <f t="shared" si="2"/>
        <v>0.96907200811359018</v>
      </c>
      <c r="M7" s="12">
        <f t="shared" si="3"/>
        <v>0.57279224074865498</v>
      </c>
      <c r="N7" s="14">
        <f t="shared" si="4"/>
        <v>1.6666666666666666E-2</v>
      </c>
    </row>
    <row r="8" spans="1:14" x14ac:dyDescent="0.2">
      <c r="A8" s="3">
        <v>4</v>
      </c>
      <c r="B8" s="10">
        <v>3.6</v>
      </c>
      <c r="C8" s="10">
        <v>3.89</v>
      </c>
      <c r="D8" s="10">
        <v>3.63</v>
      </c>
      <c r="E8" s="10">
        <v>305.8</v>
      </c>
      <c r="F8" s="10">
        <v>1284</v>
      </c>
      <c r="G8" s="10">
        <v>1.02</v>
      </c>
      <c r="H8" s="9">
        <v>1467</v>
      </c>
      <c r="I8" s="6" cm="1">
        <f t="array" ref="I8">(B8:B8+C8+D8)/3</f>
        <v>3.706666666666667</v>
      </c>
      <c r="J8" s="10">
        <f t="shared" si="0"/>
        <v>1589.8</v>
      </c>
      <c r="K8" s="10">
        <f t="shared" si="1"/>
        <v>1536.74118</v>
      </c>
      <c r="L8" s="3">
        <f t="shared" si="2"/>
        <v>0.9666254749025035</v>
      </c>
      <c r="M8" s="12">
        <f t="shared" si="3"/>
        <v>0.6516505049869844</v>
      </c>
      <c r="N8" s="14">
        <f t="shared" si="4"/>
        <v>2.1999999999999999E-2</v>
      </c>
    </row>
    <row r="9" spans="1:14" x14ac:dyDescent="0.2">
      <c r="A9" s="3">
        <v>5</v>
      </c>
      <c r="B9" s="10">
        <v>3.92</v>
      </c>
      <c r="C9" s="10">
        <v>4.2300000000000004</v>
      </c>
      <c r="D9" s="10">
        <v>3.93</v>
      </c>
      <c r="E9" s="10">
        <v>439.9</v>
      </c>
      <c r="F9" s="10">
        <v>1427</v>
      </c>
      <c r="G9" s="10">
        <v>1.21</v>
      </c>
      <c r="H9" s="9">
        <v>1460</v>
      </c>
      <c r="I9" s="6" cm="1">
        <f t="array" ref="I9">(B9:B9+C9+D9)/3</f>
        <v>4.0266666666666664</v>
      </c>
      <c r="J9" s="10">
        <f t="shared" si="0"/>
        <v>1866.9</v>
      </c>
      <c r="K9" s="10">
        <f t="shared" si="1"/>
        <v>1814.2982</v>
      </c>
      <c r="L9" s="3">
        <f t="shared" si="2"/>
        <v>0.97182398628742828</v>
      </c>
      <c r="M9" s="12">
        <f t="shared" si="3"/>
        <v>0.70441914705697495</v>
      </c>
      <c r="N9" s="14">
        <f t="shared" si="4"/>
        <v>2.6666666666666668E-2</v>
      </c>
    </row>
    <row r="10" spans="1:14" x14ac:dyDescent="0.2">
      <c r="A10" s="3">
        <v>6</v>
      </c>
      <c r="B10" s="10">
        <v>4.2</v>
      </c>
      <c r="C10" s="10">
        <v>4.5599999999999996</v>
      </c>
      <c r="D10" s="10">
        <v>4.21</v>
      </c>
      <c r="E10" s="10">
        <v>500.5</v>
      </c>
      <c r="F10" s="10">
        <v>1440</v>
      </c>
      <c r="G10" s="10">
        <v>1.22</v>
      </c>
      <c r="H10" s="9">
        <v>1448</v>
      </c>
      <c r="I10" s="6" cm="1">
        <f t="array" ref="I10">(B10:B10+C10+D10)/3</f>
        <v>4.3233333333333333</v>
      </c>
      <c r="J10" s="10">
        <f t="shared" si="0"/>
        <v>1940.5</v>
      </c>
      <c r="K10" s="10">
        <f t="shared" si="1"/>
        <v>1814.25712</v>
      </c>
      <c r="L10" s="3">
        <f t="shared" si="2"/>
        <v>0.93494311775315642</v>
      </c>
      <c r="M10" s="12">
        <f t="shared" si="3"/>
        <v>0.68194712333875884</v>
      </c>
      <c r="N10" s="14">
        <f t="shared" si="4"/>
        <v>3.4666666666666665E-2</v>
      </c>
    </row>
    <row r="11" spans="1:14" x14ac:dyDescent="0.2">
      <c r="A11" s="3">
        <v>7</v>
      </c>
      <c r="B11" s="10">
        <v>4.53</v>
      </c>
      <c r="C11" s="10">
        <v>4.88</v>
      </c>
      <c r="D11" s="10">
        <v>4.5199999999999996</v>
      </c>
      <c r="E11" s="10">
        <v>668.5</v>
      </c>
      <c r="F11" s="10">
        <v>1691</v>
      </c>
      <c r="G11" s="10">
        <v>1.57</v>
      </c>
      <c r="H11" s="9">
        <v>1447</v>
      </c>
      <c r="I11" s="6" cm="1">
        <f t="array" ref="I11">(B11:B11+C11+D11)/3</f>
        <v>4.6433333333333335</v>
      </c>
      <c r="J11" s="10">
        <f t="shared" si="0"/>
        <v>2359.5</v>
      </c>
      <c r="K11" s="10">
        <f t="shared" si="1"/>
        <v>2333.12833</v>
      </c>
      <c r="L11" s="3">
        <f t="shared" si="2"/>
        <v>0.98882319559228649</v>
      </c>
      <c r="M11" s="12">
        <f t="shared" si="3"/>
        <v>0.77205083319960066</v>
      </c>
      <c r="N11" s="14">
        <f t="shared" si="4"/>
        <v>3.5333333333333335E-2</v>
      </c>
    </row>
    <row r="12" spans="1:14" x14ac:dyDescent="0.2">
      <c r="A12" s="3">
        <v>8</v>
      </c>
      <c r="B12" s="10">
        <v>4.9000000000000004</v>
      </c>
      <c r="C12" s="10">
        <v>5.21</v>
      </c>
      <c r="D12" s="10">
        <v>4.87</v>
      </c>
      <c r="E12" s="10">
        <v>773.7</v>
      </c>
      <c r="F12" s="10">
        <v>1831</v>
      </c>
      <c r="G12" s="10">
        <v>1.59</v>
      </c>
      <c r="H12" s="9">
        <v>1440</v>
      </c>
      <c r="I12" s="6" cm="1">
        <f t="array" ref="I12">(B12:B12+C12+D12)/3</f>
        <v>4.9933333333333332</v>
      </c>
      <c r="J12" s="10">
        <f t="shared" si="0"/>
        <v>2604.6999999999998</v>
      </c>
      <c r="K12" s="10">
        <f t="shared" si="1"/>
        <v>2351.4191999999998</v>
      </c>
      <c r="L12" s="3">
        <f t="shared" si="2"/>
        <v>0.902760087534073</v>
      </c>
      <c r="M12" s="12">
        <f t="shared" si="3"/>
        <v>0.79254316957252735</v>
      </c>
      <c r="N12" s="14">
        <f t="shared" si="4"/>
        <v>0.04</v>
      </c>
    </row>
    <row r="13" spans="1:14" x14ac:dyDescent="0.2">
      <c r="A13" s="20" t="s">
        <v>38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1"/>
    </row>
    <row r="14" spans="1:14" x14ac:dyDescent="0.2">
      <c r="A14" s="32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4"/>
    </row>
    <row r="15" spans="1:14" x14ac:dyDescent="0.2">
      <c r="A15" s="18" t="s">
        <v>0</v>
      </c>
      <c r="B15" s="15" t="s">
        <v>1</v>
      </c>
      <c r="C15" s="16"/>
      <c r="D15" s="16"/>
      <c r="E15" s="16"/>
      <c r="F15" s="16"/>
      <c r="G15" s="16"/>
      <c r="H15" s="16"/>
      <c r="I15" s="17"/>
      <c r="J15" s="35" t="s">
        <v>10</v>
      </c>
      <c r="K15" s="35"/>
      <c r="L15" s="35"/>
      <c r="M15" s="35"/>
    </row>
    <row r="16" spans="1:14" x14ac:dyDescent="0.2">
      <c r="A16" s="19"/>
      <c r="B16" s="3" t="s">
        <v>2</v>
      </c>
      <c r="C16" s="3" t="s">
        <v>3</v>
      </c>
      <c r="D16" s="3" t="s">
        <v>4</v>
      </c>
      <c r="E16" s="3" t="s">
        <v>5</v>
      </c>
      <c r="F16" s="3" t="s">
        <v>6</v>
      </c>
      <c r="G16" s="3" t="s">
        <v>7</v>
      </c>
      <c r="H16" s="3" t="s">
        <v>8</v>
      </c>
      <c r="I16" s="3" t="s">
        <v>9</v>
      </c>
      <c r="J16" s="3" t="s">
        <v>11</v>
      </c>
      <c r="K16" s="3" t="s">
        <v>12</v>
      </c>
      <c r="L16" s="4" t="s">
        <v>39</v>
      </c>
      <c r="M16" s="3" t="s">
        <v>15</v>
      </c>
    </row>
    <row r="17" spans="1:13" x14ac:dyDescent="0.2">
      <c r="A17" s="3">
        <v>1</v>
      </c>
      <c r="B17" s="6">
        <v>445.6</v>
      </c>
      <c r="C17" s="6">
        <v>446.6</v>
      </c>
      <c r="D17" s="6">
        <v>440</v>
      </c>
      <c r="E17" s="6">
        <v>4.1399999999999997</v>
      </c>
      <c r="F17" s="6">
        <v>4.57</v>
      </c>
      <c r="G17" s="6">
        <v>4.42</v>
      </c>
      <c r="H17" s="6">
        <v>-707</v>
      </c>
      <c r="I17" s="6">
        <v>1094</v>
      </c>
      <c r="J17" s="6">
        <f>(B17+C17+D17)/3</f>
        <v>444.06666666666666</v>
      </c>
      <c r="K17" s="6">
        <f>(E17+F17+G17)/3</f>
        <v>4.3766666666666669</v>
      </c>
      <c r="L17" s="6">
        <f>H17+I17</f>
        <v>387</v>
      </c>
      <c r="M17" s="6">
        <f>L17/SQRT(3)/J17/K17</f>
        <v>0.11496315971322005</v>
      </c>
    </row>
    <row r="18" spans="1:13" x14ac:dyDescent="0.2">
      <c r="A18" s="3">
        <v>2</v>
      </c>
      <c r="B18" s="6">
        <v>402</v>
      </c>
      <c r="C18" s="6">
        <v>403.9</v>
      </c>
      <c r="D18" s="6">
        <v>397.5</v>
      </c>
      <c r="E18" s="6">
        <v>3.03</v>
      </c>
      <c r="F18" s="6">
        <v>3.4</v>
      </c>
      <c r="G18" s="6">
        <v>3.32</v>
      </c>
      <c r="H18" s="6">
        <v>-480</v>
      </c>
      <c r="I18" s="6">
        <v>721</v>
      </c>
      <c r="J18" s="6">
        <f t="shared" ref="J18:J25" si="5">(B18+C18+D18)/3</f>
        <v>401.13333333333338</v>
      </c>
      <c r="K18" s="6">
        <f t="shared" ref="K18:K25" si="6">(E18+F18+G18)/3</f>
        <v>3.25</v>
      </c>
      <c r="L18" s="6">
        <f t="shared" ref="L18:L25" si="7">H18+I18</f>
        <v>241</v>
      </c>
      <c r="M18" s="6">
        <f t="shared" ref="M18:M25" si="8">L18/SQRT(3)/J18/K18</f>
        <v>0.10672945746643468</v>
      </c>
    </row>
    <row r="19" spans="1:13" x14ac:dyDescent="0.2">
      <c r="A19" s="3">
        <v>3</v>
      </c>
      <c r="B19" s="6">
        <v>359.5</v>
      </c>
      <c r="C19" s="6">
        <v>360.5</v>
      </c>
      <c r="D19" s="6">
        <v>355.1</v>
      </c>
      <c r="E19" s="6">
        <v>2.36</v>
      </c>
      <c r="F19" s="6">
        <v>2.66</v>
      </c>
      <c r="G19" s="6">
        <v>2.56</v>
      </c>
      <c r="H19" s="6">
        <v>-328</v>
      </c>
      <c r="I19" s="6">
        <v>493.7</v>
      </c>
      <c r="J19" s="6">
        <f t="shared" si="5"/>
        <v>358.36666666666662</v>
      </c>
      <c r="K19" s="6">
        <f t="shared" si="6"/>
        <v>2.5266666666666668</v>
      </c>
      <c r="L19" s="6">
        <f t="shared" si="7"/>
        <v>165.7</v>
      </c>
      <c r="M19" s="6">
        <f t="shared" si="8"/>
        <v>0.10565409224281389</v>
      </c>
    </row>
    <row r="20" spans="1:13" x14ac:dyDescent="0.2">
      <c r="A20" s="3">
        <v>4</v>
      </c>
      <c r="B20" s="6">
        <v>322.7</v>
      </c>
      <c r="C20" s="6">
        <v>322.5</v>
      </c>
      <c r="D20" s="6">
        <v>318.89999999999998</v>
      </c>
      <c r="E20" s="6">
        <v>2</v>
      </c>
      <c r="F20" s="6">
        <v>2.19</v>
      </c>
      <c r="G20" s="6">
        <v>2.1</v>
      </c>
      <c r="H20" s="6">
        <v>-242</v>
      </c>
      <c r="I20" s="6">
        <v>372.7</v>
      </c>
      <c r="J20" s="6">
        <f t="shared" si="5"/>
        <v>321.36666666666667</v>
      </c>
      <c r="K20" s="6">
        <f t="shared" si="6"/>
        <v>2.0966666666666662</v>
      </c>
      <c r="L20" s="6">
        <f t="shared" si="7"/>
        <v>130.69999999999999</v>
      </c>
      <c r="M20" s="6">
        <f t="shared" si="8"/>
        <v>0.11199141742576904</v>
      </c>
    </row>
    <row r="21" spans="1:13" x14ac:dyDescent="0.2">
      <c r="A21" s="3">
        <v>5</v>
      </c>
      <c r="B21" s="6">
        <v>282.5</v>
      </c>
      <c r="C21" s="6">
        <v>281.89999999999998</v>
      </c>
      <c r="D21" s="6">
        <v>279.8</v>
      </c>
      <c r="E21" s="6">
        <v>1.67</v>
      </c>
      <c r="F21" s="6">
        <v>1.79</v>
      </c>
      <c r="G21" s="6">
        <v>1.74</v>
      </c>
      <c r="H21" s="6">
        <v>-180</v>
      </c>
      <c r="I21" s="6">
        <v>283.8</v>
      </c>
      <c r="J21" s="6">
        <f t="shared" si="5"/>
        <v>281.40000000000003</v>
      </c>
      <c r="K21" s="6">
        <f t="shared" si="6"/>
        <v>1.7333333333333334</v>
      </c>
      <c r="L21" s="6">
        <f t="shared" si="7"/>
        <v>103.80000000000001</v>
      </c>
      <c r="M21" s="6">
        <f t="shared" si="8"/>
        <v>0.12286566742226331</v>
      </c>
    </row>
    <row r="22" spans="1:13" x14ac:dyDescent="0.2">
      <c r="A22" s="3">
        <v>6</v>
      </c>
      <c r="B22" s="6">
        <v>239.2</v>
      </c>
      <c r="C22" s="6">
        <v>239</v>
      </c>
      <c r="D22" s="6">
        <v>236.8</v>
      </c>
      <c r="E22" s="6">
        <v>1.34</v>
      </c>
      <c r="F22" s="6">
        <v>1.51</v>
      </c>
      <c r="G22" s="6">
        <v>1.38</v>
      </c>
      <c r="H22" s="6">
        <v>-102</v>
      </c>
      <c r="I22" s="6">
        <v>187.4</v>
      </c>
      <c r="J22" s="6">
        <f t="shared" si="5"/>
        <v>238.33333333333334</v>
      </c>
      <c r="K22" s="6">
        <f t="shared" si="6"/>
        <v>1.4100000000000001</v>
      </c>
      <c r="L22" s="6">
        <f t="shared" si="7"/>
        <v>85.4</v>
      </c>
      <c r="M22" s="6">
        <f t="shared" si="8"/>
        <v>0.14672135988333296</v>
      </c>
    </row>
    <row r="23" spans="1:13" x14ac:dyDescent="0.2">
      <c r="A23" s="3">
        <v>7</v>
      </c>
      <c r="B23" s="6">
        <v>202.2</v>
      </c>
      <c r="C23" s="6">
        <v>201.2</v>
      </c>
      <c r="D23" s="6">
        <v>199.7</v>
      </c>
      <c r="E23" s="6">
        <v>1.1299999999999999</v>
      </c>
      <c r="F23" s="6">
        <v>1.21</v>
      </c>
      <c r="G23" s="6">
        <v>1.1000000000000001</v>
      </c>
      <c r="H23" s="6">
        <v>-65.099999999999994</v>
      </c>
      <c r="I23" s="6">
        <v>135.80000000000001</v>
      </c>
      <c r="J23" s="6">
        <f t="shared" si="5"/>
        <v>201.0333333333333</v>
      </c>
      <c r="K23" s="6">
        <f t="shared" si="6"/>
        <v>1.1466666666666667</v>
      </c>
      <c r="L23" s="6">
        <f t="shared" si="7"/>
        <v>70.700000000000017</v>
      </c>
      <c r="M23" s="6">
        <f t="shared" si="8"/>
        <v>0.1770734809517874</v>
      </c>
    </row>
    <row r="24" spans="1:13" x14ac:dyDescent="0.2">
      <c r="A24" s="3">
        <v>8</v>
      </c>
      <c r="B24" s="6">
        <v>161.5</v>
      </c>
      <c r="C24" s="6">
        <v>159.69999999999999</v>
      </c>
      <c r="D24" s="6">
        <v>159.6</v>
      </c>
      <c r="E24" s="6">
        <v>0.94</v>
      </c>
      <c r="F24" s="6">
        <v>0.94</v>
      </c>
      <c r="G24" s="6">
        <v>0.84</v>
      </c>
      <c r="H24" s="6">
        <v>-34.4</v>
      </c>
      <c r="I24" s="6">
        <v>94.4</v>
      </c>
      <c r="J24" s="6">
        <f t="shared" si="5"/>
        <v>160.26666666666665</v>
      </c>
      <c r="K24" s="6">
        <f t="shared" si="6"/>
        <v>0.90666666666666662</v>
      </c>
      <c r="L24" s="6">
        <f t="shared" si="7"/>
        <v>60.000000000000007</v>
      </c>
      <c r="M24" s="6">
        <f t="shared" si="8"/>
        <v>0.2383964420224855</v>
      </c>
    </row>
    <row r="25" spans="1:13" x14ac:dyDescent="0.2">
      <c r="A25" s="3">
        <v>9</v>
      </c>
      <c r="B25" s="6">
        <v>112.6</v>
      </c>
      <c r="C25" s="6">
        <v>110.7</v>
      </c>
      <c r="D25" s="6">
        <v>110.2</v>
      </c>
      <c r="E25" s="6">
        <v>0.7</v>
      </c>
      <c r="F25" s="6">
        <v>0.71</v>
      </c>
      <c r="G25" s="6">
        <v>0.56999999999999995</v>
      </c>
      <c r="H25" s="6">
        <v>-0.43</v>
      </c>
      <c r="I25" s="6">
        <v>50.78</v>
      </c>
      <c r="J25" s="6">
        <f t="shared" si="5"/>
        <v>111.16666666666667</v>
      </c>
      <c r="K25" s="6">
        <f t="shared" si="6"/>
        <v>0.66</v>
      </c>
      <c r="L25" s="6">
        <f t="shared" si="7"/>
        <v>50.35</v>
      </c>
      <c r="M25" s="6">
        <f t="shared" si="8"/>
        <v>0.39620534351502867</v>
      </c>
    </row>
    <row r="26" spans="1:13" x14ac:dyDescent="0.2">
      <c r="A26" s="20" t="s">
        <v>40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1"/>
    </row>
    <row r="27" spans="1:13" x14ac:dyDescent="0.2">
      <c r="A27" s="32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4"/>
    </row>
    <row r="28" spans="1:13" x14ac:dyDescent="0.2">
      <c r="A28" s="18" t="s">
        <v>0</v>
      </c>
      <c r="B28" s="15" t="s">
        <v>1</v>
      </c>
      <c r="C28" s="16"/>
      <c r="D28" s="16"/>
      <c r="E28" s="16"/>
      <c r="F28" s="16"/>
      <c r="G28" s="16"/>
      <c r="H28" s="16"/>
      <c r="I28" s="17"/>
      <c r="J28" s="35" t="s">
        <v>10</v>
      </c>
      <c r="K28" s="35"/>
      <c r="L28" s="35"/>
      <c r="M28" s="35"/>
    </row>
    <row r="29" spans="1:13" x14ac:dyDescent="0.2">
      <c r="A29" s="19"/>
      <c r="B29" s="3" t="s">
        <v>2</v>
      </c>
      <c r="C29" s="3" t="s">
        <v>3</v>
      </c>
      <c r="D29" s="3" t="s">
        <v>4</v>
      </c>
      <c r="E29" s="3" t="s">
        <v>5</v>
      </c>
      <c r="F29" s="3" t="s">
        <v>6</v>
      </c>
      <c r="G29" s="3" t="s">
        <v>7</v>
      </c>
      <c r="H29" s="3" t="s">
        <v>8</v>
      </c>
      <c r="I29" s="3" t="s">
        <v>9</v>
      </c>
      <c r="J29" s="4" t="s">
        <v>41</v>
      </c>
      <c r="K29" s="4" t="s">
        <v>42</v>
      </c>
      <c r="L29" s="4" t="s">
        <v>43</v>
      </c>
      <c r="M29" s="4" t="s">
        <v>44</v>
      </c>
    </row>
    <row r="30" spans="1:13" x14ac:dyDescent="0.2">
      <c r="A30" s="3">
        <v>1</v>
      </c>
      <c r="B30" s="6">
        <v>65.75</v>
      </c>
      <c r="C30" s="6">
        <v>75.28</v>
      </c>
      <c r="D30" s="6">
        <v>75.08</v>
      </c>
      <c r="E30" s="6">
        <v>5.03</v>
      </c>
      <c r="F30" s="6">
        <v>5.0199999999999996</v>
      </c>
      <c r="G30" s="6">
        <v>4.82</v>
      </c>
      <c r="H30" s="6">
        <v>43.33</v>
      </c>
      <c r="I30" s="6">
        <v>328.6</v>
      </c>
      <c r="J30" s="6">
        <f>(B30+C30+D30)/3</f>
        <v>72.036666666666676</v>
      </c>
      <c r="K30" s="6">
        <f>(E30+F30+G30)/3</f>
        <v>4.956666666666667</v>
      </c>
      <c r="L30" s="6">
        <f>H30+I30</f>
        <v>371.93</v>
      </c>
      <c r="M30" s="6">
        <f>L30/SQRT(3)/J30/K30</f>
        <v>0.60139146509185359</v>
      </c>
    </row>
    <row r="31" spans="1:13" x14ac:dyDescent="0.2">
      <c r="A31" s="3">
        <v>2</v>
      </c>
      <c r="B31" s="6">
        <v>69.95</v>
      </c>
      <c r="C31" s="6">
        <v>68.97</v>
      </c>
      <c r="D31" s="6">
        <v>68.88</v>
      </c>
      <c r="E31" s="6">
        <v>4.57</v>
      </c>
      <c r="F31" s="6">
        <v>4.5599999999999996</v>
      </c>
      <c r="G31" s="6">
        <v>4.41</v>
      </c>
      <c r="H31" s="6">
        <v>34.57</v>
      </c>
      <c r="I31" s="6">
        <v>275.10000000000002</v>
      </c>
      <c r="J31" s="6">
        <f t="shared" ref="J31:J38" si="9">(B31+C31+D31)/3</f>
        <v>69.266666666666666</v>
      </c>
      <c r="K31" s="6">
        <f t="shared" ref="K31:K38" si="10">(E31+F31+G31)/3</f>
        <v>4.5133333333333328</v>
      </c>
      <c r="L31" s="6">
        <f t="shared" ref="L31:L38" si="11">H31+I31</f>
        <v>309.67</v>
      </c>
      <c r="M31" s="6">
        <f t="shared" ref="M31:M38" si="12">L31/SQRT(3)/J31/K31</f>
        <v>0.57189567031259569</v>
      </c>
    </row>
    <row r="32" spans="1:13" x14ac:dyDescent="0.2">
      <c r="A32" s="3">
        <v>3</v>
      </c>
      <c r="B32" s="6">
        <v>62</v>
      </c>
      <c r="C32" s="6">
        <v>60.14</v>
      </c>
      <c r="D32" s="6">
        <v>61.26</v>
      </c>
      <c r="E32" s="6">
        <v>4.08</v>
      </c>
      <c r="F32" s="6">
        <v>3.99</v>
      </c>
      <c r="G32" s="6">
        <v>3.86</v>
      </c>
      <c r="H32" s="6">
        <v>28.7</v>
      </c>
      <c r="I32" s="6">
        <v>210.6</v>
      </c>
      <c r="J32" s="6">
        <f t="shared" si="9"/>
        <v>61.133333333333333</v>
      </c>
      <c r="K32" s="6">
        <f t="shared" si="10"/>
        <v>3.9766666666666666</v>
      </c>
      <c r="L32" s="6">
        <f t="shared" si="11"/>
        <v>239.29999999999998</v>
      </c>
      <c r="M32" s="6">
        <f t="shared" si="12"/>
        <v>0.56830935580860042</v>
      </c>
    </row>
    <row r="33" spans="1:13" x14ac:dyDescent="0.2">
      <c r="A33" s="3">
        <v>4</v>
      </c>
      <c r="B33" s="6">
        <v>56.03</v>
      </c>
      <c r="C33" s="6">
        <v>54.39</v>
      </c>
      <c r="D33" s="6">
        <v>54.56</v>
      </c>
      <c r="E33" s="6">
        <v>3.64</v>
      </c>
      <c r="F33" s="6">
        <v>3.61</v>
      </c>
      <c r="G33" s="6">
        <v>3.45</v>
      </c>
      <c r="H33" s="6">
        <v>21.7</v>
      </c>
      <c r="I33" s="6">
        <v>171</v>
      </c>
      <c r="J33" s="6">
        <f t="shared" si="9"/>
        <v>54.993333333333339</v>
      </c>
      <c r="K33" s="6">
        <f t="shared" si="10"/>
        <v>3.5666666666666664</v>
      </c>
      <c r="L33" s="6">
        <f t="shared" si="11"/>
        <v>192.7</v>
      </c>
      <c r="M33" s="6">
        <f t="shared" si="12"/>
        <v>0.56721606122496182</v>
      </c>
    </row>
    <row r="34" spans="1:13" x14ac:dyDescent="0.2">
      <c r="A34" s="3">
        <v>5</v>
      </c>
      <c r="B34" s="6">
        <v>47.15</v>
      </c>
      <c r="C34" s="6">
        <v>46.08</v>
      </c>
      <c r="D34" s="6">
        <v>46.46</v>
      </c>
      <c r="E34" s="6">
        <v>3.08</v>
      </c>
      <c r="F34" s="6">
        <v>3.03</v>
      </c>
      <c r="G34" s="6">
        <v>2.92</v>
      </c>
      <c r="H34" s="6">
        <v>14.27</v>
      </c>
      <c r="I34" s="6">
        <v>122</v>
      </c>
      <c r="J34" s="6">
        <f t="shared" si="9"/>
        <v>46.563333333333333</v>
      </c>
      <c r="K34" s="6">
        <f t="shared" si="10"/>
        <v>3.01</v>
      </c>
      <c r="L34" s="6">
        <f t="shared" si="11"/>
        <v>136.27000000000001</v>
      </c>
      <c r="M34" s="6">
        <f t="shared" si="12"/>
        <v>0.56134398105394501</v>
      </c>
    </row>
    <row r="35" spans="1:13" x14ac:dyDescent="0.2">
      <c r="A35" s="3">
        <v>6</v>
      </c>
      <c r="B35" s="6">
        <v>39</v>
      </c>
      <c r="C35" s="6">
        <v>37.659999999999997</v>
      </c>
      <c r="D35" s="6">
        <v>37.64</v>
      </c>
      <c r="E35" s="6">
        <v>2.5</v>
      </c>
      <c r="F35" s="6">
        <v>2.4700000000000002</v>
      </c>
      <c r="G35" s="6">
        <v>2.36</v>
      </c>
      <c r="H35" s="6">
        <v>9.31</v>
      </c>
      <c r="I35" s="6">
        <v>80.400000000000006</v>
      </c>
      <c r="J35" s="6">
        <f t="shared" si="9"/>
        <v>38.1</v>
      </c>
      <c r="K35" s="6">
        <f t="shared" si="10"/>
        <v>2.4433333333333334</v>
      </c>
      <c r="L35" s="6">
        <f t="shared" si="11"/>
        <v>89.710000000000008</v>
      </c>
      <c r="M35" s="6">
        <f t="shared" si="12"/>
        <v>0.55638131128681978</v>
      </c>
    </row>
    <row r="36" spans="1:13" x14ac:dyDescent="0.2">
      <c r="A36" s="3">
        <v>7</v>
      </c>
      <c r="B36" s="6">
        <v>31.12</v>
      </c>
      <c r="C36" s="6">
        <v>30.97</v>
      </c>
      <c r="D36" s="6">
        <v>30.57</v>
      </c>
      <c r="E36" s="6">
        <v>2</v>
      </c>
      <c r="F36" s="6">
        <v>1.96</v>
      </c>
      <c r="G36" s="6">
        <v>1.91</v>
      </c>
      <c r="H36" s="6">
        <v>4.95</v>
      </c>
      <c r="I36" s="6">
        <v>52.2</v>
      </c>
      <c r="J36" s="6">
        <f t="shared" si="9"/>
        <v>30.886666666666667</v>
      </c>
      <c r="K36" s="6">
        <f t="shared" si="10"/>
        <v>1.9566666666666668</v>
      </c>
      <c r="L36" s="6">
        <f t="shared" si="11"/>
        <v>57.150000000000006</v>
      </c>
      <c r="M36" s="6">
        <f t="shared" si="12"/>
        <v>0.54596866740688887</v>
      </c>
    </row>
    <row r="37" spans="1:13" x14ac:dyDescent="0.2">
      <c r="A37" s="3">
        <v>8</v>
      </c>
      <c r="B37" s="6">
        <v>25.99</v>
      </c>
      <c r="C37" s="6">
        <v>25.15</v>
      </c>
      <c r="D37" s="6">
        <v>25.41</v>
      </c>
      <c r="E37" s="6">
        <v>1.7</v>
      </c>
      <c r="F37" s="6">
        <v>1.67</v>
      </c>
      <c r="G37" s="6">
        <v>1.58</v>
      </c>
      <c r="H37" s="6">
        <v>3.86</v>
      </c>
      <c r="I37" s="6">
        <v>36.25</v>
      </c>
      <c r="J37" s="6">
        <f t="shared" si="9"/>
        <v>25.516666666666666</v>
      </c>
      <c r="K37" s="6">
        <f t="shared" si="10"/>
        <v>1.6500000000000001</v>
      </c>
      <c r="L37" s="6">
        <f t="shared" si="11"/>
        <v>40.11</v>
      </c>
      <c r="M37" s="6">
        <f t="shared" si="12"/>
        <v>0.55002717884201391</v>
      </c>
    </row>
    <row r="38" spans="1:13" x14ac:dyDescent="0.2">
      <c r="A38" s="3">
        <v>9</v>
      </c>
      <c r="B38" s="6">
        <v>15.4</v>
      </c>
      <c r="C38" s="6">
        <v>13.84</v>
      </c>
      <c r="D38" s="6">
        <v>14.7</v>
      </c>
      <c r="E38" s="6">
        <v>0.99</v>
      </c>
      <c r="F38" s="6">
        <v>0.92</v>
      </c>
      <c r="G38" s="6">
        <v>0.87</v>
      </c>
      <c r="H38" s="6">
        <v>1.49</v>
      </c>
      <c r="I38" s="6">
        <v>11.11</v>
      </c>
      <c r="J38" s="6">
        <f t="shared" si="9"/>
        <v>14.646666666666667</v>
      </c>
      <c r="K38" s="6">
        <f t="shared" si="10"/>
        <v>0.92666666666666675</v>
      </c>
      <c r="L38" s="6">
        <f t="shared" si="11"/>
        <v>12.6</v>
      </c>
      <c r="M38" s="6">
        <f t="shared" si="12"/>
        <v>0.53597875885448409</v>
      </c>
    </row>
  </sheetData>
  <mergeCells count="12">
    <mergeCell ref="A15:A16"/>
    <mergeCell ref="B15:I15"/>
    <mergeCell ref="J15:M15"/>
    <mergeCell ref="A26:M27"/>
    <mergeCell ref="A28:A29"/>
    <mergeCell ref="B28:I28"/>
    <mergeCell ref="J28:M28"/>
    <mergeCell ref="A3:A4"/>
    <mergeCell ref="I3:N3"/>
    <mergeCell ref="A1:N2"/>
    <mergeCell ref="B3:H3"/>
    <mergeCell ref="A13:M14"/>
  </mergeCells>
  <phoneticPr fontId="3" type="noConversion"/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26A08-4FE2-44BF-BDE8-764C8DF01FC7}">
  <dimension ref="B3:Q15"/>
  <sheetViews>
    <sheetView tabSelected="1" zoomScaleNormal="100" workbookViewId="0">
      <selection activeCell="Y9" sqref="Y9"/>
    </sheetView>
  </sheetViews>
  <sheetFormatPr defaultRowHeight="14.25" x14ac:dyDescent="0.2"/>
  <cols>
    <col min="13" max="13" width="10.375" bestFit="1" customWidth="1"/>
  </cols>
  <sheetData>
    <row r="3" spans="2:17" x14ac:dyDescent="0.2">
      <c r="B3" s="20" t="s">
        <v>38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1"/>
      <c r="P3" s="11"/>
      <c r="Q3" s="11"/>
    </row>
    <row r="4" spans="2:17" x14ac:dyDescent="0.2">
      <c r="B4" s="32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/>
      <c r="P4" s="11"/>
      <c r="Q4" s="11"/>
    </row>
    <row r="5" spans="2:17" x14ac:dyDescent="0.2">
      <c r="B5" s="18" t="s">
        <v>0</v>
      </c>
      <c r="C5" s="15" t="s">
        <v>1</v>
      </c>
      <c r="D5" s="16"/>
      <c r="E5" s="16"/>
      <c r="F5" s="16"/>
      <c r="G5" s="16"/>
      <c r="H5" s="16"/>
      <c r="I5" s="16"/>
      <c r="J5" s="17"/>
      <c r="K5" s="35" t="s">
        <v>10</v>
      </c>
      <c r="L5" s="35"/>
      <c r="M5" s="35"/>
      <c r="N5" s="35"/>
      <c r="O5" s="35"/>
    </row>
    <row r="6" spans="2:17" x14ac:dyDescent="0.2">
      <c r="B6" s="19"/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11</v>
      </c>
      <c r="L6" s="3" t="s">
        <v>12</v>
      </c>
      <c r="M6" s="3"/>
      <c r="N6" s="4" t="s">
        <v>39</v>
      </c>
      <c r="O6" s="3" t="s">
        <v>15</v>
      </c>
      <c r="P6" s="36"/>
    </row>
    <row r="7" spans="2:17" x14ac:dyDescent="0.2">
      <c r="B7" s="3">
        <v>1</v>
      </c>
      <c r="C7" s="6">
        <v>445.6</v>
      </c>
      <c r="D7" s="6">
        <v>446.6</v>
      </c>
      <c r="E7" s="6">
        <v>440</v>
      </c>
      <c r="F7" s="6">
        <v>4.1399999999999997</v>
      </c>
      <c r="G7" s="6">
        <v>4.57</v>
      </c>
      <c r="H7" s="6">
        <v>4.42</v>
      </c>
      <c r="I7" s="6">
        <v>-707</v>
      </c>
      <c r="J7" s="6">
        <v>1094</v>
      </c>
      <c r="K7" s="6">
        <f>(C7+D7+E7)/3</f>
        <v>444.06666666666666</v>
      </c>
      <c r="L7" s="6">
        <f>(F7+G7+H7)/3</f>
        <v>4.3766666666666669</v>
      </c>
      <c r="M7" s="6">
        <f>K7*K7</f>
        <v>197195.20444444445</v>
      </c>
      <c r="N7" s="6">
        <f>I7+J7</f>
        <v>387</v>
      </c>
      <c r="O7" s="6">
        <f>N7/SQRT(3)/K7/L7</f>
        <v>0.11496315971322005</v>
      </c>
    </row>
    <row r="8" spans="2:17" x14ac:dyDescent="0.2">
      <c r="B8" s="3">
        <v>2</v>
      </c>
      <c r="C8" s="6">
        <v>402</v>
      </c>
      <c r="D8" s="6">
        <v>403.9</v>
      </c>
      <c r="E8" s="6">
        <v>397.5</v>
      </c>
      <c r="F8" s="6">
        <v>3.03</v>
      </c>
      <c r="G8" s="6">
        <v>3.4</v>
      </c>
      <c r="H8" s="6">
        <v>3.32</v>
      </c>
      <c r="I8" s="6">
        <v>-480</v>
      </c>
      <c r="J8" s="6">
        <v>721</v>
      </c>
      <c r="K8" s="6">
        <f t="shared" ref="K8:K15" si="0">(C8+D8+E8)/3</f>
        <v>401.13333333333338</v>
      </c>
      <c r="L8" s="6">
        <f t="shared" ref="L8:L15" si="1">(F8+G8+H8)/3</f>
        <v>3.25</v>
      </c>
      <c r="M8" s="6">
        <f t="shared" ref="M8:M15" si="2">K8*K8</f>
        <v>160907.95111111115</v>
      </c>
      <c r="N8" s="6">
        <f t="shared" ref="N8:N15" si="3">I8+J8</f>
        <v>241</v>
      </c>
      <c r="O8" s="6">
        <f t="shared" ref="O8:O15" si="4">N8/SQRT(3)/K8/L8</f>
        <v>0.10672945746643468</v>
      </c>
    </row>
    <row r="9" spans="2:17" x14ac:dyDescent="0.2">
      <c r="B9" s="3">
        <v>3</v>
      </c>
      <c r="C9" s="6">
        <v>359.5</v>
      </c>
      <c r="D9" s="6">
        <v>360.5</v>
      </c>
      <c r="E9" s="6">
        <v>355.1</v>
      </c>
      <c r="F9" s="6">
        <v>2.36</v>
      </c>
      <c r="G9" s="6">
        <v>2.66</v>
      </c>
      <c r="H9" s="6">
        <v>2.56</v>
      </c>
      <c r="I9" s="6">
        <v>-328</v>
      </c>
      <c r="J9" s="6">
        <v>493.7</v>
      </c>
      <c r="K9" s="6">
        <f t="shared" si="0"/>
        <v>358.36666666666662</v>
      </c>
      <c r="L9" s="6">
        <f t="shared" si="1"/>
        <v>2.5266666666666668</v>
      </c>
      <c r="M9" s="6">
        <f t="shared" si="2"/>
        <v>128426.66777777774</v>
      </c>
      <c r="N9" s="6">
        <f t="shared" si="3"/>
        <v>165.7</v>
      </c>
      <c r="O9" s="6">
        <f t="shared" si="4"/>
        <v>0.10565409224281389</v>
      </c>
    </row>
    <row r="10" spans="2:17" x14ac:dyDescent="0.2">
      <c r="B10" s="3">
        <v>4</v>
      </c>
      <c r="C10" s="6">
        <v>322.7</v>
      </c>
      <c r="D10" s="6">
        <v>322.5</v>
      </c>
      <c r="E10" s="6">
        <v>318.89999999999998</v>
      </c>
      <c r="F10" s="6">
        <v>2</v>
      </c>
      <c r="G10" s="6">
        <v>2.19</v>
      </c>
      <c r="H10" s="6">
        <v>2.1</v>
      </c>
      <c r="I10" s="6">
        <v>-242</v>
      </c>
      <c r="J10" s="6">
        <v>372.7</v>
      </c>
      <c r="K10" s="6">
        <f t="shared" si="0"/>
        <v>321.36666666666667</v>
      </c>
      <c r="L10" s="6">
        <f t="shared" si="1"/>
        <v>2.0966666666666662</v>
      </c>
      <c r="M10" s="6">
        <f t="shared" si="2"/>
        <v>103276.53444444445</v>
      </c>
      <c r="N10" s="6">
        <f t="shared" si="3"/>
        <v>130.69999999999999</v>
      </c>
      <c r="O10" s="6">
        <f t="shared" si="4"/>
        <v>0.11199141742576904</v>
      </c>
    </row>
    <row r="11" spans="2:17" x14ac:dyDescent="0.2">
      <c r="B11" s="3">
        <v>5</v>
      </c>
      <c r="C11" s="6">
        <v>282.5</v>
      </c>
      <c r="D11" s="6">
        <v>281.89999999999998</v>
      </c>
      <c r="E11" s="6">
        <v>279.8</v>
      </c>
      <c r="F11" s="6">
        <v>1.67</v>
      </c>
      <c r="G11" s="6">
        <v>1.79</v>
      </c>
      <c r="H11" s="6">
        <v>1.74</v>
      </c>
      <c r="I11" s="6">
        <v>-180</v>
      </c>
      <c r="J11" s="6">
        <v>283.8</v>
      </c>
      <c r="K11" s="6">
        <f t="shared" si="0"/>
        <v>281.40000000000003</v>
      </c>
      <c r="L11" s="6">
        <f t="shared" si="1"/>
        <v>1.7333333333333334</v>
      </c>
      <c r="M11" s="6">
        <f t="shared" si="2"/>
        <v>79185.960000000021</v>
      </c>
      <c r="N11" s="6">
        <f t="shared" si="3"/>
        <v>103.80000000000001</v>
      </c>
      <c r="O11" s="6">
        <f t="shared" si="4"/>
        <v>0.12286566742226331</v>
      </c>
    </row>
    <row r="12" spans="2:17" x14ac:dyDescent="0.2">
      <c r="B12" s="3">
        <v>6</v>
      </c>
      <c r="C12" s="6">
        <v>239.2</v>
      </c>
      <c r="D12" s="6">
        <v>239</v>
      </c>
      <c r="E12" s="6">
        <v>236.8</v>
      </c>
      <c r="F12" s="6">
        <v>1.34</v>
      </c>
      <c r="G12" s="6">
        <v>1.51</v>
      </c>
      <c r="H12" s="6">
        <v>1.38</v>
      </c>
      <c r="I12" s="6">
        <v>-102</v>
      </c>
      <c r="J12" s="6">
        <v>187.4</v>
      </c>
      <c r="K12" s="6">
        <f t="shared" si="0"/>
        <v>238.33333333333334</v>
      </c>
      <c r="L12" s="6">
        <f t="shared" si="1"/>
        <v>1.4100000000000001</v>
      </c>
      <c r="M12" s="6">
        <f t="shared" si="2"/>
        <v>56802.777777777781</v>
      </c>
      <c r="N12" s="6">
        <f t="shared" si="3"/>
        <v>85.4</v>
      </c>
      <c r="O12" s="6">
        <f t="shared" si="4"/>
        <v>0.14672135988333296</v>
      </c>
    </row>
    <row r="13" spans="2:17" x14ac:dyDescent="0.2">
      <c r="B13" s="3">
        <v>7</v>
      </c>
      <c r="C13" s="6">
        <v>202.2</v>
      </c>
      <c r="D13" s="6">
        <v>201.2</v>
      </c>
      <c r="E13" s="6">
        <v>199.7</v>
      </c>
      <c r="F13" s="6">
        <v>1.1299999999999999</v>
      </c>
      <c r="G13" s="6">
        <v>1.21</v>
      </c>
      <c r="H13" s="6">
        <v>1.1000000000000001</v>
      </c>
      <c r="I13" s="6">
        <v>-65.099999999999994</v>
      </c>
      <c r="J13" s="6">
        <v>135.80000000000001</v>
      </c>
      <c r="K13" s="6">
        <f t="shared" si="0"/>
        <v>201.0333333333333</v>
      </c>
      <c r="L13" s="6">
        <f t="shared" si="1"/>
        <v>1.1466666666666667</v>
      </c>
      <c r="M13" s="6">
        <f t="shared" si="2"/>
        <v>40414.401111111096</v>
      </c>
      <c r="N13" s="6">
        <f t="shared" si="3"/>
        <v>70.700000000000017</v>
      </c>
      <c r="O13" s="6">
        <f t="shared" si="4"/>
        <v>0.1770734809517874</v>
      </c>
    </row>
    <row r="14" spans="2:17" x14ac:dyDescent="0.2">
      <c r="B14" s="3">
        <v>8</v>
      </c>
      <c r="C14" s="6">
        <v>161.5</v>
      </c>
      <c r="D14" s="6">
        <v>159.69999999999999</v>
      </c>
      <c r="E14" s="6">
        <v>159.6</v>
      </c>
      <c r="F14" s="6">
        <v>0.94</v>
      </c>
      <c r="G14" s="6">
        <v>0.94</v>
      </c>
      <c r="H14" s="6">
        <v>0.84</v>
      </c>
      <c r="I14" s="6">
        <v>-34.4</v>
      </c>
      <c r="J14" s="6">
        <v>94.4</v>
      </c>
      <c r="K14" s="6">
        <f t="shared" si="0"/>
        <v>160.26666666666665</v>
      </c>
      <c r="L14" s="6">
        <f t="shared" si="1"/>
        <v>0.90666666666666662</v>
      </c>
      <c r="M14" s="6">
        <f t="shared" si="2"/>
        <v>25685.404444444441</v>
      </c>
      <c r="N14" s="6">
        <f t="shared" si="3"/>
        <v>60.000000000000007</v>
      </c>
      <c r="O14" s="6">
        <f t="shared" si="4"/>
        <v>0.2383964420224855</v>
      </c>
    </row>
    <row r="15" spans="2:17" x14ac:dyDescent="0.2">
      <c r="B15" s="3">
        <v>9</v>
      </c>
      <c r="C15" s="6">
        <v>112.6</v>
      </c>
      <c r="D15" s="6">
        <v>110.7</v>
      </c>
      <c r="E15" s="6">
        <v>110.2</v>
      </c>
      <c r="F15" s="6">
        <v>0.7</v>
      </c>
      <c r="G15" s="6">
        <v>0.71</v>
      </c>
      <c r="H15" s="6">
        <v>0.56999999999999995</v>
      </c>
      <c r="I15" s="6">
        <v>-0.43</v>
      </c>
      <c r="J15" s="6">
        <v>50.78</v>
      </c>
      <c r="K15" s="6">
        <f t="shared" si="0"/>
        <v>111.16666666666667</v>
      </c>
      <c r="L15" s="6">
        <f t="shared" si="1"/>
        <v>0.66</v>
      </c>
      <c r="M15" s="6">
        <f t="shared" si="2"/>
        <v>12358.027777777779</v>
      </c>
      <c r="N15" s="6">
        <f t="shared" si="3"/>
        <v>50.35</v>
      </c>
      <c r="O15" s="6">
        <f t="shared" si="4"/>
        <v>0.39620534351502867</v>
      </c>
    </row>
  </sheetData>
  <mergeCells count="4">
    <mergeCell ref="B5:B6"/>
    <mergeCell ref="C5:J5"/>
    <mergeCell ref="K5:O5"/>
    <mergeCell ref="B3:O4"/>
  </mergeCells>
  <phoneticPr fontId="3" type="noConversion"/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41E6-5558-4486-837E-5ACC15565501}">
  <dimension ref="B3:N15"/>
  <sheetViews>
    <sheetView zoomScale="115" zoomScaleNormal="115" workbookViewId="0">
      <selection activeCell="R12" sqref="R12"/>
    </sheetView>
  </sheetViews>
  <sheetFormatPr defaultRowHeight="14.25" x14ac:dyDescent="0.2"/>
  <cols>
    <col min="2" max="2" width="4.875" customWidth="1"/>
  </cols>
  <sheetData>
    <row r="3" spans="2:14" x14ac:dyDescent="0.2">
      <c r="B3" s="20" t="s">
        <v>40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1"/>
    </row>
    <row r="4" spans="2:14" x14ac:dyDescent="0.2">
      <c r="B4" s="32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4"/>
    </row>
    <row r="5" spans="2:14" x14ac:dyDescent="0.2">
      <c r="B5" s="18" t="s">
        <v>0</v>
      </c>
      <c r="C5" s="15" t="s">
        <v>1</v>
      </c>
      <c r="D5" s="16"/>
      <c r="E5" s="16"/>
      <c r="F5" s="16"/>
      <c r="G5" s="16"/>
      <c r="H5" s="16"/>
      <c r="I5" s="16"/>
      <c r="J5" s="17"/>
      <c r="K5" s="35" t="s">
        <v>10</v>
      </c>
      <c r="L5" s="35"/>
      <c r="M5" s="35"/>
      <c r="N5" s="35"/>
    </row>
    <row r="6" spans="2:14" x14ac:dyDescent="0.2">
      <c r="B6" s="19"/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4" t="s">
        <v>41</v>
      </c>
      <c r="L6" s="4" t="s">
        <v>42</v>
      </c>
      <c r="M6" s="4" t="s">
        <v>43</v>
      </c>
      <c r="N6" s="4" t="s">
        <v>44</v>
      </c>
    </row>
    <row r="7" spans="2:14" x14ac:dyDescent="0.2">
      <c r="B7" s="3">
        <v>1</v>
      </c>
      <c r="C7" s="6">
        <v>65.75</v>
      </c>
      <c r="D7" s="6">
        <v>75.28</v>
      </c>
      <c r="E7" s="6">
        <v>75.08</v>
      </c>
      <c r="F7" s="6">
        <v>5.03</v>
      </c>
      <c r="G7" s="6">
        <v>5.0199999999999996</v>
      </c>
      <c r="H7" s="6">
        <v>4.82</v>
      </c>
      <c r="I7" s="6">
        <v>43.33</v>
      </c>
      <c r="J7" s="6">
        <v>328.6</v>
      </c>
      <c r="K7" s="6">
        <f>(C7+D7+E7)/3</f>
        <v>72.036666666666676</v>
      </c>
      <c r="L7" s="6">
        <f>(F7+G7+H7)/3</f>
        <v>4.956666666666667</v>
      </c>
      <c r="M7" s="6">
        <f>I7+J7</f>
        <v>371.93</v>
      </c>
      <c r="N7" s="6">
        <f>M7/SQRT(3)/K7/L7</f>
        <v>0.60139146509185359</v>
      </c>
    </row>
    <row r="8" spans="2:14" x14ac:dyDescent="0.2">
      <c r="B8" s="3">
        <v>2</v>
      </c>
      <c r="C8" s="6">
        <v>69.95</v>
      </c>
      <c r="D8" s="6">
        <v>68.97</v>
      </c>
      <c r="E8" s="6">
        <v>68.88</v>
      </c>
      <c r="F8" s="6">
        <v>4.57</v>
      </c>
      <c r="G8" s="6">
        <v>4.5599999999999996</v>
      </c>
      <c r="H8" s="6">
        <v>4.41</v>
      </c>
      <c r="I8" s="6">
        <v>34.57</v>
      </c>
      <c r="J8" s="6">
        <v>275.10000000000002</v>
      </c>
      <c r="K8" s="6">
        <f t="shared" ref="K8:K15" si="0">(C8+D8+E8)/3</f>
        <v>69.266666666666666</v>
      </c>
      <c r="L8" s="6">
        <f t="shared" ref="L8:L15" si="1">(F8+G8+H8)/3</f>
        <v>4.5133333333333328</v>
      </c>
      <c r="M8" s="6">
        <f t="shared" ref="M8:M15" si="2">I8+J8</f>
        <v>309.67</v>
      </c>
      <c r="N8" s="6">
        <f t="shared" ref="N8:N15" si="3">M8/SQRT(3)/K8/L8</f>
        <v>0.57189567031259569</v>
      </c>
    </row>
    <row r="9" spans="2:14" x14ac:dyDescent="0.2">
      <c r="B9" s="3">
        <v>3</v>
      </c>
      <c r="C9" s="6">
        <v>62</v>
      </c>
      <c r="D9" s="6">
        <v>60.14</v>
      </c>
      <c r="E9" s="6">
        <v>61.26</v>
      </c>
      <c r="F9" s="6">
        <v>4.08</v>
      </c>
      <c r="G9" s="6">
        <v>3.99</v>
      </c>
      <c r="H9" s="6">
        <v>3.86</v>
      </c>
      <c r="I9" s="6">
        <v>28.7</v>
      </c>
      <c r="J9" s="6">
        <v>210.6</v>
      </c>
      <c r="K9" s="6">
        <f t="shared" si="0"/>
        <v>61.133333333333333</v>
      </c>
      <c r="L9" s="6">
        <f t="shared" si="1"/>
        <v>3.9766666666666666</v>
      </c>
      <c r="M9" s="6">
        <f t="shared" si="2"/>
        <v>239.29999999999998</v>
      </c>
      <c r="N9" s="6">
        <f t="shared" si="3"/>
        <v>0.56830935580860042</v>
      </c>
    </row>
    <row r="10" spans="2:14" x14ac:dyDescent="0.2">
      <c r="B10" s="3">
        <v>4</v>
      </c>
      <c r="C10" s="6">
        <v>56.03</v>
      </c>
      <c r="D10" s="6">
        <v>54.39</v>
      </c>
      <c r="E10" s="6">
        <v>54.56</v>
      </c>
      <c r="F10" s="6">
        <v>3.64</v>
      </c>
      <c r="G10" s="6">
        <v>3.61</v>
      </c>
      <c r="H10" s="6">
        <v>3.45</v>
      </c>
      <c r="I10" s="6">
        <v>21.7</v>
      </c>
      <c r="J10" s="6">
        <v>171</v>
      </c>
      <c r="K10" s="6">
        <f t="shared" si="0"/>
        <v>54.993333333333339</v>
      </c>
      <c r="L10" s="6">
        <f t="shared" si="1"/>
        <v>3.5666666666666664</v>
      </c>
      <c r="M10" s="6">
        <f t="shared" si="2"/>
        <v>192.7</v>
      </c>
      <c r="N10" s="6">
        <f t="shared" si="3"/>
        <v>0.56721606122496182</v>
      </c>
    </row>
    <row r="11" spans="2:14" x14ac:dyDescent="0.2">
      <c r="B11" s="3">
        <v>5</v>
      </c>
      <c r="C11" s="6">
        <v>47.15</v>
      </c>
      <c r="D11" s="6">
        <v>46.08</v>
      </c>
      <c r="E11" s="6">
        <v>46.46</v>
      </c>
      <c r="F11" s="6">
        <v>3.08</v>
      </c>
      <c r="G11" s="6">
        <v>3.03</v>
      </c>
      <c r="H11" s="6">
        <v>2.92</v>
      </c>
      <c r="I11" s="6">
        <v>14.27</v>
      </c>
      <c r="J11" s="6">
        <v>122</v>
      </c>
      <c r="K11" s="6">
        <f t="shared" si="0"/>
        <v>46.563333333333333</v>
      </c>
      <c r="L11" s="6">
        <f t="shared" si="1"/>
        <v>3.01</v>
      </c>
      <c r="M11" s="6">
        <f t="shared" si="2"/>
        <v>136.27000000000001</v>
      </c>
      <c r="N11" s="6">
        <f t="shared" si="3"/>
        <v>0.56134398105394501</v>
      </c>
    </row>
    <row r="12" spans="2:14" x14ac:dyDescent="0.2">
      <c r="B12" s="3">
        <v>6</v>
      </c>
      <c r="C12" s="6">
        <v>39</v>
      </c>
      <c r="D12" s="6">
        <v>37.659999999999997</v>
      </c>
      <c r="E12" s="6">
        <v>37.64</v>
      </c>
      <c r="F12" s="6">
        <v>2.5</v>
      </c>
      <c r="G12" s="6">
        <v>2.4700000000000002</v>
      </c>
      <c r="H12" s="6">
        <v>2.36</v>
      </c>
      <c r="I12" s="6">
        <v>9.31</v>
      </c>
      <c r="J12" s="6">
        <v>80.400000000000006</v>
      </c>
      <c r="K12" s="6">
        <f t="shared" si="0"/>
        <v>38.1</v>
      </c>
      <c r="L12" s="6">
        <f t="shared" si="1"/>
        <v>2.4433333333333334</v>
      </c>
      <c r="M12" s="6">
        <f t="shared" si="2"/>
        <v>89.710000000000008</v>
      </c>
      <c r="N12" s="6">
        <f t="shared" si="3"/>
        <v>0.55638131128681978</v>
      </c>
    </row>
    <row r="13" spans="2:14" x14ac:dyDescent="0.2">
      <c r="B13" s="3">
        <v>7</v>
      </c>
      <c r="C13" s="6">
        <v>31.12</v>
      </c>
      <c r="D13" s="6">
        <v>30.97</v>
      </c>
      <c r="E13" s="6">
        <v>30.57</v>
      </c>
      <c r="F13" s="6">
        <v>2</v>
      </c>
      <c r="G13" s="6">
        <v>1.96</v>
      </c>
      <c r="H13" s="6">
        <v>1.91</v>
      </c>
      <c r="I13" s="6">
        <v>4.95</v>
      </c>
      <c r="J13" s="6">
        <v>52.2</v>
      </c>
      <c r="K13" s="6">
        <f t="shared" si="0"/>
        <v>30.886666666666667</v>
      </c>
      <c r="L13" s="6">
        <f t="shared" si="1"/>
        <v>1.9566666666666668</v>
      </c>
      <c r="M13" s="6">
        <f t="shared" si="2"/>
        <v>57.150000000000006</v>
      </c>
      <c r="N13" s="6">
        <f t="shared" si="3"/>
        <v>0.54596866740688887</v>
      </c>
    </row>
    <row r="14" spans="2:14" x14ac:dyDescent="0.2">
      <c r="B14" s="3">
        <v>8</v>
      </c>
      <c r="C14" s="6">
        <v>25.99</v>
      </c>
      <c r="D14" s="6">
        <v>25.15</v>
      </c>
      <c r="E14" s="6">
        <v>25.41</v>
      </c>
      <c r="F14" s="6">
        <v>1.7</v>
      </c>
      <c r="G14" s="6">
        <v>1.67</v>
      </c>
      <c r="H14" s="6">
        <v>1.58</v>
      </c>
      <c r="I14" s="6">
        <v>3.86</v>
      </c>
      <c r="J14" s="6">
        <v>36.25</v>
      </c>
      <c r="K14" s="6">
        <f t="shared" si="0"/>
        <v>25.516666666666666</v>
      </c>
      <c r="L14" s="6">
        <f t="shared" si="1"/>
        <v>1.6500000000000001</v>
      </c>
      <c r="M14" s="6">
        <f t="shared" si="2"/>
        <v>40.11</v>
      </c>
      <c r="N14" s="6">
        <f t="shared" si="3"/>
        <v>0.55002717884201391</v>
      </c>
    </row>
    <row r="15" spans="2:14" x14ac:dyDescent="0.2">
      <c r="B15" s="3">
        <v>9</v>
      </c>
      <c r="C15" s="6">
        <v>15.4</v>
      </c>
      <c r="D15" s="6">
        <v>13.84</v>
      </c>
      <c r="E15" s="6">
        <v>14.7</v>
      </c>
      <c r="F15" s="6">
        <v>0.99</v>
      </c>
      <c r="G15" s="6">
        <v>0.92</v>
      </c>
      <c r="H15" s="6">
        <v>0.87</v>
      </c>
      <c r="I15" s="6">
        <v>1.49</v>
      </c>
      <c r="J15" s="6">
        <v>11.11</v>
      </c>
      <c r="K15" s="6">
        <f t="shared" si="0"/>
        <v>14.646666666666667</v>
      </c>
      <c r="L15" s="6">
        <f t="shared" si="1"/>
        <v>0.92666666666666675</v>
      </c>
      <c r="M15" s="6">
        <f t="shared" si="2"/>
        <v>12.6</v>
      </c>
      <c r="N15" s="6">
        <f t="shared" si="3"/>
        <v>0.53597875885448409</v>
      </c>
    </row>
  </sheetData>
  <mergeCells count="4">
    <mergeCell ref="B3:N4"/>
    <mergeCell ref="B5:B6"/>
    <mergeCell ref="C5:J5"/>
    <mergeCell ref="K5:N5"/>
  </mergeCells>
  <phoneticPr fontId="3" type="noConversion"/>
  <pageMargins left="0.7" right="0.7" top="0.75" bottom="0.75" header="0.3" footer="0.3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61BC62-7562-4EC4-A743-61DDEF2B61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三相变压器空载试验</vt:lpstr>
      <vt:lpstr>三相变压器短路试验</vt:lpstr>
      <vt:lpstr>三相异步电机负载试验</vt:lpstr>
      <vt:lpstr>三相异步电机空载试验</vt:lpstr>
      <vt:lpstr>三相异步电机短路试验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Puda Deng</cp:lastModifiedBy>
  <cp:lastPrinted>2023-12-12T15:34:17Z</cp:lastPrinted>
  <dcterms:created xsi:type="dcterms:W3CDTF">2015-06-05T18:19:00Z</dcterms:created>
  <dcterms:modified xsi:type="dcterms:W3CDTF">2023-12-18T10:56:17Z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4FA60E465B3E4ADFA9946305F9CF5392_12</vt:lpwstr>
  </property>
  <property fmtid="{D5CDD505-2E9C-101B-9397-08002B2CF9AE}" pid="3" name="KSOProductBuildVer">
    <vt:lpwstr>2052-12.1.0.15933</vt:lpwstr>
  </property>
</Properties>
</file>