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/>
  <mc:AlternateContent xmlns:mc="http://schemas.openxmlformats.org/markup-compatibility/2006">
    <mc:Choice Requires="x15">
      <x15ac:absPath xmlns:x15ac="http://schemas.microsoft.com/office/spreadsheetml/2010/11/ac" url="https://d.docs.live.net/744408d7b9c3dfc2/Documents/"/>
    </mc:Choice>
  </mc:AlternateContent>
  <xr:revisionPtr revIDLastSave="1861" documentId="8_{0B3C72AF-5521-944C-BB20-A02662CE2554}" xr6:coauthVersionLast="47" xr6:coauthVersionMax="47" xr10:uidLastSave="{0EF298B8-2857-8544-854E-C8D535B31E72}"/>
  <bookViews>
    <workbookView xWindow="-40" yWindow="500" windowWidth="28800" windowHeight="16140" activeTab="3" xr2:uid="{00000000-000D-0000-FFFF-FFFF00000000}"/>
  </bookViews>
  <sheets>
    <sheet name="Wstęp" sheetId="1" r:id="rId1"/>
    <sheet name="Analizy makroekonomiczne" sheetId="2" r:id="rId2"/>
    <sheet name="Analizy wskaźnikowe" sheetId="5" r:id="rId3"/>
    <sheet name="Analiza SWOT" sheetId="3" r:id="rId4"/>
    <sheet name="Arkusz obliczeniowy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6" i="4" l="1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S853" i="4"/>
  <c r="T853" i="4"/>
  <c r="U853" i="4"/>
  <c r="V853" i="4"/>
  <c r="W853" i="4"/>
  <c r="X853" i="4"/>
  <c r="Y853" i="4"/>
  <c r="Z853" i="4"/>
  <c r="AA853" i="4"/>
  <c r="AB853" i="4"/>
  <c r="AC853" i="4"/>
  <c r="AD853" i="4"/>
  <c r="C853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W850" i="4"/>
  <c r="X850" i="4"/>
  <c r="Y850" i="4"/>
  <c r="Z850" i="4"/>
  <c r="AA850" i="4"/>
  <c r="AB850" i="4"/>
  <c r="AC850" i="4"/>
  <c r="AD850" i="4"/>
  <c r="C850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849" i="4"/>
  <c r="Y849" i="4"/>
  <c r="Z849" i="4"/>
  <c r="AA849" i="4"/>
  <c r="AB849" i="4"/>
  <c r="AC849" i="4"/>
  <c r="AD849" i="4"/>
  <c r="C849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AD848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X847" i="4"/>
  <c r="Y847" i="4"/>
  <c r="Z847" i="4"/>
  <c r="AA847" i="4"/>
  <c r="AB847" i="4"/>
  <c r="AC847" i="4"/>
  <c r="AD847" i="4"/>
  <c r="C847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A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U745" i="4"/>
  <c r="V745" i="4"/>
  <c r="W745" i="4"/>
  <c r="X745" i="4"/>
  <c r="Y745" i="4"/>
  <c r="Z745" i="4"/>
  <c r="AB745" i="4"/>
  <c r="AC745" i="4"/>
  <c r="AD745" i="4"/>
  <c r="C745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AA742" i="4"/>
  <c r="AB742" i="4"/>
  <c r="AC742" i="4"/>
  <c r="AD742" i="4"/>
  <c r="C742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AA741" i="4"/>
  <c r="AB741" i="4"/>
  <c r="AC741" i="4"/>
  <c r="AD741" i="4"/>
  <c r="C741" i="4"/>
  <c r="V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U740" i="4"/>
  <c r="W740" i="4"/>
  <c r="X740" i="4"/>
  <c r="Y740" i="4"/>
  <c r="Z740" i="4"/>
  <c r="AA740" i="4"/>
  <c r="AB740" i="4"/>
  <c r="AC740" i="4"/>
  <c r="AD740" i="4"/>
  <c r="C740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AA739" i="4"/>
  <c r="AB739" i="4"/>
  <c r="AC739" i="4"/>
  <c r="AD739" i="4"/>
  <c r="C739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AA738" i="4"/>
  <c r="AB738" i="4"/>
  <c r="AC738" i="4"/>
  <c r="AD738" i="4"/>
  <c r="C738" i="4"/>
  <c r="C734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AA737" i="4"/>
  <c r="AB737" i="4"/>
  <c r="AC737" i="4"/>
  <c r="AD737" i="4"/>
  <c r="C737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A736" i="4"/>
  <c r="AB736" i="4"/>
  <c r="AC736" i="4"/>
  <c r="AD736" i="4"/>
  <c r="C736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AA734" i="4"/>
  <c r="AB734" i="4"/>
  <c r="AC734" i="4"/>
  <c r="AD734" i="4"/>
  <c r="C433" i="4"/>
  <c r="D433" i="4"/>
  <c r="E433" i="4"/>
  <c r="F433" i="4"/>
  <c r="G433" i="4"/>
  <c r="C435" i="4" s="1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F503" i="4"/>
  <c r="F506" i="4" s="1"/>
  <c r="G503" i="4"/>
  <c r="G506" i="4" s="1"/>
  <c r="H503" i="4"/>
  <c r="H506" i="4" s="1"/>
  <c r="I503" i="4"/>
  <c r="I506" i="4" s="1"/>
  <c r="J503" i="4"/>
  <c r="J506" i="4" s="1"/>
  <c r="N503" i="4"/>
  <c r="N506" i="4" s="1"/>
  <c r="R503" i="4"/>
  <c r="Y503" i="4"/>
  <c r="Y506" i="4" s="1"/>
  <c r="Z503" i="4"/>
  <c r="Z506" i="4" s="1"/>
  <c r="AD503" i="4"/>
  <c r="AD506" i="4" s="1"/>
  <c r="O503" i="4"/>
  <c r="O506" i="4" s="1"/>
  <c r="P503" i="4"/>
  <c r="P506" i="4" s="1"/>
  <c r="Q503" i="4"/>
  <c r="Q506" i="4" s="1"/>
  <c r="W503" i="4"/>
  <c r="W506" i="4" s="1"/>
  <c r="X503" i="4"/>
  <c r="X506" i="4" s="1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C674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D665" i="4"/>
  <c r="C665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C661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D660" i="4"/>
  <c r="E660" i="4"/>
  <c r="F660" i="4"/>
  <c r="G660" i="4"/>
  <c r="H660" i="4"/>
  <c r="I660" i="4"/>
  <c r="J660" i="4"/>
  <c r="C660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C659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C658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C657" i="4"/>
  <c r="C581" i="4"/>
  <c r="G581" i="4"/>
  <c r="F581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C585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C583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C582" i="4"/>
  <c r="D581" i="4"/>
  <c r="E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C580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C579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C578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C504" i="4"/>
  <c r="R502" i="4"/>
  <c r="D503" i="4"/>
  <c r="D506" i="4" s="1"/>
  <c r="E503" i="4"/>
  <c r="E506" i="4" s="1"/>
  <c r="K503" i="4"/>
  <c r="K506" i="4" s="1"/>
  <c r="L503" i="4"/>
  <c r="L506" i="4" s="1"/>
  <c r="M503" i="4"/>
  <c r="M506" i="4" s="1"/>
  <c r="S503" i="4"/>
  <c r="S506" i="4" s="1"/>
  <c r="T503" i="4"/>
  <c r="T506" i="4" s="1"/>
  <c r="U503" i="4"/>
  <c r="U506" i="4" s="1"/>
  <c r="V503" i="4"/>
  <c r="V506" i="4" s="1"/>
  <c r="AA503" i="4"/>
  <c r="AA506" i="4" s="1"/>
  <c r="AB503" i="4"/>
  <c r="AB506" i="4" s="1"/>
  <c r="AC503" i="4"/>
  <c r="AC506" i="4" s="1"/>
  <c r="C503" i="4"/>
  <c r="C506" i="4" s="1"/>
  <c r="N502" i="4"/>
  <c r="O502" i="4"/>
  <c r="P502" i="4"/>
  <c r="Q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D502" i="4"/>
  <c r="E502" i="4"/>
  <c r="F502" i="4"/>
  <c r="G502" i="4"/>
  <c r="H502" i="4"/>
  <c r="I502" i="4"/>
  <c r="J502" i="4"/>
  <c r="K502" i="4"/>
  <c r="L502" i="4"/>
  <c r="M502" i="4"/>
  <c r="C502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D501" i="4"/>
  <c r="E501" i="4"/>
  <c r="F501" i="4"/>
  <c r="G501" i="4"/>
  <c r="H501" i="4"/>
  <c r="I501" i="4"/>
  <c r="J501" i="4"/>
  <c r="K501" i="4"/>
  <c r="L501" i="4"/>
  <c r="C501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D496" i="4"/>
  <c r="E496" i="4"/>
  <c r="F496" i="4"/>
  <c r="G496" i="4"/>
  <c r="H496" i="4"/>
  <c r="I496" i="4"/>
  <c r="J496" i="4"/>
  <c r="K496" i="4"/>
  <c r="L496" i="4"/>
  <c r="M496" i="4"/>
  <c r="C496" i="4"/>
  <c r="C389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C387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C383" i="4"/>
  <c r="C339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C338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C336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D272" i="4"/>
  <c r="E272" i="4"/>
  <c r="F272" i="4"/>
  <c r="G272" i="4"/>
  <c r="H272" i="4"/>
  <c r="I272" i="4"/>
  <c r="J272" i="4"/>
  <c r="K272" i="4"/>
  <c r="L272" i="4"/>
  <c r="C272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C279" i="4"/>
  <c r="M225" i="4"/>
  <c r="U225" i="4"/>
  <c r="D224" i="4"/>
  <c r="D225" i="4" s="1"/>
  <c r="E224" i="4"/>
  <c r="E225" i="4" s="1"/>
  <c r="F224" i="4"/>
  <c r="F225" i="4" s="1"/>
  <c r="G224" i="4"/>
  <c r="G225" i="4" s="1"/>
  <c r="H224" i="4"/>
  <c r="H225" i="4" s="1"/>
  <c r="I224" i="4"/>
  <c r="I225" i="4" s="1"/>
  <c r="J224" i="4"/>
  <c r="J225" i="4" s="1"/>
  <c r="K224" i="4"/>
  <c r="K225" i="4" s="1"/>
  <c r="L224" i="4"/>
  <c r="L225" i="4" s="1"/>
  <c r="M224" i="4"/>
  <c r="N224" i="4"/>
  <c r="N225" i="4" s="1"/>
  <c r="O224" i="4"/>
  <c r="O225" i="4" s="1"/>
  <c r="P224" i="4"/>
  <c r="P225" i="4" s="1"/>
  <c r="Q224" i="4"/>
  <c r="Q225" i="4" s="1"/>
  <c r="R224" i="4"/>
  <c r="R225" i="4" s="1"/>
  <c r="S224" i="4"/>
  <c r="S225" i="4" s="1"/>
  <c r="T224" i="4"/>
  <c r="T225" i="4" s="1"/>
  <c r="U224" i="4"/>
  <c r="V224" i="4"/>
  <c r="V225" i="4" s="1"/>
  <c r="W224" i="4"/>
  <c r="W225" i="4" s="1"/>
  <c r="X224" i="4"/>
  <c r="X225" i="4" s="1"/>
  <c r="Y224" i="4"/>
  <c r="Y225" i="4" s="1"/>
  <c r="Z224" i="4"/>
  <c r="Z225" i="4" s="1"/>
  <c r="AA224" i="4"/>
  <c r="AA225" i="4" s="1"/>
  <c r="AB224" i="4"/>
  <c r="AB225" i="4" s="1"/>
  <c r="AC224" i="4"/>
  <c r="AC225" i="4" s="1"/>
  <c r="AD224" i="4"/>
  <c r="AD225" i="4" s="1"/>
  <c r="C224" i="4"/>
  <c r="C225" i="4" s="1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C195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C154" i="4"/>
  <c r="O112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A115" i="4"/>
  <c r="AA118" i="4" s="1"/>
  <c r="W115" i="4"/>
  <c r="W118" i="4" s="1"/>
  <c r="S115" i="4"/>
  <c r="S118" i="4" s="1"/>
  <c r="O115" i="4"/>
  <c r="K115" i="4"/>
  <c r="K118" i="4" s="1"/>
  <c r="G115" i="4"/>
  <c r="C115" i="4"/>
  <c r="AA112" i="4"/>
  <c r="W112" i="4"/>
  <c r="S112" i="4"/>
  <c r="K112" i="4"/>
  <c r="G112" i="4"/>
  <c r="C112" i="4"/>
  <c r="E51" i="4"/>
  <c r="E52" i="4"/>
  <c r="E53" i="4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D52" i="4"/>
  <c r="D53" i="4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37" i="4"/>
  <c r="E37" i="4" s="1"/>
  <c r="C281" i="4" l="1"/>
  <c r="C118" i="4"/>
  <c r="O118" i="4"/>
  <c r="G118" i="4"/>
  <c r="B123" i="4"/>
  <c r="C226" i="4"/>
</calcChain>
</file>

<file path=xl/sharedStrings.xml><?xml version="1.0" encoding="utf-8"?>
<sst xmlns="http://schemas.openxmlformats.org/spreadsheetml/2006/main" count="1158" uniqueCount="544">
  <si>
    <t>Wstęp - analiza CCC</t>
  </si>
  <si>
    <t>Swoją analizę podzielę na 3 części, w której każda z nich będzie miała swoje rozdziały, rozkład wygląda następująco:</t>
  </si>
  <si>
    <t>1)</t>
  </si>
  <si>
    <t>Analiza otoczenia CCC - wskaźniki makroekonomiczne</t>
  </si>
  <si>
    <t>1.1)</t>
  </si>
  <si>
    <t>Wzrost gospodarczy (PKB)</t>
  </si>
  <si>
    <t xml:space="preserve">Inflacja </t>
  </si>
  <si>
    <t>1.3)</t>
  </si>
  <si>
    <t>Stopa bezrobocia</t>
  </si>
  <si>
    <t>1.4)</t>
  </si>
  <si>
    <t>Kursy walutowe</t>
  </si>
  <si>
    <t>2)</t>
  </si>
  <si>
    <t>Analiza wskaźnikowa sprawozdań finansowych CCC</t>
  </si>
  <si>
    <t>Wskaźniki rentowności</t>
  </si>
  <si>
    <t>Wskaźniki płynności</t>
  </si>
  <si>
    <t>2.3)</t>
  </si>
  <si>
    <t>Wskaźniki zadłużenia</t>
  </si>
  <si>
    <t>Wskaźniki efektywności</t>
  </si>
  <si>
    <t>3)</t>
  </si>
  <si>
    <t>Analiza SWOT CCC</t>
  </si>
  <si>
    <t>Analiza makroekonomiczna</t>
  </si>
  <si>
    <t xml:space="preserve">1) </t>
  </si>
  <si>
    <t>Wzrost gospodarczy (PKB) w latach 2017 - 2023</t>
  </si>
  <si>
    <t>Źródło : Główny Urząd Statystyczny, https://stat.gov.pl/obszary-tematyczne/inne-opracowania/informacje-o-sytuacji-spoleczno-gospodarczej/biuletyn-statystyczny-nr-112023,4,144.html</t>
  </si>
  <si>
    <t xml:space="preserve">Opis: </t>
  </si>
  <si>
    <t>Polska przed pandemią COVID-19 doświadczyła stabilnego wzrostu PKB, co mogło wpłynąć pozytywnie na sprzedaż detaliczną w Grupie CCC</t>
  </si>
  <si>
    <t>Wzrost gospodarczy zwiększa konsumpcję, dzięki czemu pozytywnie działa na trendy zakupowe. W analizie PKB zawarłem również model ekonometryczny</t>
  </si>
  <si>
    <t>pokazujący trendy w produkcie krajowym brutto. Model ma dobre dopasowanie dla zjawisk ekonomicznych z współczynnikiem determinacji na poziomie 90,15%</t>
  </si>
  <si>
    <t>Wzrost PKB ma trend wielomianowy z parabolą, w przyszłych okresach czasowych PKB Polski powinno wciąż rosnąć, co będzie dodatkowo napędzało konsumpcję.</t>
  </si>
  <si>
    <t>Podsumowanie:</t>
  </si>
  <si>
    <t>Wzrost PKB ma pozytywny wpływ dla przedsiębiorstw zajmujących się usługami, zwiększa on siłę nabywczą konsumentów co prowadzi do pozytywnego wpływu</t>
  </si>
  <si>
    <t>na sprzedaż obuwia i asortymentów.</t>
  </si>
  <si>
    <t xml:space="preserve">2) </t>
  </si>
  <si>
    <t>Źródło : Narodowy Bank Polski, https://nbp.pl/statystyka-i-sprawozdawczosc/inflacja-bazowa/</t>
  </si>
  <si>
    <t>W Polsce i strefie EURO można dostrzec wyraźny wzrost inflacji bazowej i CPI na początku roku 2021.</t>
  </si>
  <si>
    <t>Powodów takiego zdarzenia jest dużo, między innymi szoki podażowe wynikające z zerwanych łańcuchów dostaw,</t>
  </si>
  <si>
    <t>nadmierna emisja pieniędzy oraz wiele makroekonomicznych czynników. Inflacji CPI ma duży wpływ na przedsiębiorstwa,</t>
  </si>
  <si>
    <t>w tym oczywiścię grupę CCC. Wysoka inflacja może obniżyć realną siłę nabywczą konsumentów, co może</t>
  </si>
  <si>
    <t>skutkować zmniejszeniem wydatków na dobra konsumpcyjne. Dodatkowo zerwane łańcuchy dostaw mogły</t>
  </si>
  <si>
    <t xml:space="preserve">wpłynąć na dostępność asortymentu. Kolejną kwestią związaną z inflacją są rosnące koszty produkcji, co </t>
  </si>
  <si>
    <t>może wpłynąć na marże zysku, a finalnie na zysk.</t>
  </si>
  <si>
    <t>Inflacja w Polsce miała bez wątpienia negatywny wpływ na grupę CCC. Wpłynęła na koszty związane z surowcami,</t>
  </si>
  <si>
    <t>produkcją, transportem oraz magazynowaniem.</t>
  </si>
  <si>
    <t>Okresy</t>
  </si>
  <si>
    <t>Kwartały</t>
  </si>
  <si>
    <t>Produkt krajowy Brutto (PKB)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</si>
  <si>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</si>
  <si>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</si>
  <si>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</si>
  <si>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</si>
  <si>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</si>
  <si>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</si>
  <si>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</si>
  <si>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</si>
  <si>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</si>
  <si>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</si>
  <si>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</si>
  <si>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</si>
  <si>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</si>
  <si>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</si>
  <si>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</si>
  <si>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</si>
  <si>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</si>
  <si>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</si>
  <si>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</si>
  <si>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</si>
  <si>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</si>
  <si>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</si>
  <si>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</si>
  <si>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</si>
  <si>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</si>
  <si>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</si>
  <si>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</si>
  <si>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1Q17</t>
  </si>
  <si>
    <t>I kw. 2017</t>
  </si>
  <si>
    <t>2Q17</t>
  </si>
  <si>
    <t>II kw. 2017</t>
  </si>
  <si>
    <t>3Q17</t>
  </si>
  <si>
    <t>III kw. 2017</t>
  </si>
  <si>
    <t>4Q17</t>
  </si>
  <si>
    <t>IV kw. 2017</t>
  </si>
  <si>
    <t>1Q18</t>
  </si>
  <si>
    <t>I kw. 2018</t>
  </si>
  <si>
    <t>2Q18</t>
  </si>
  <si>
    <t>II kw. 2018</t>
  </si>
  <si>
    <t>3Q18</t>
  </si>
  <si>
    <t>III kw. 2018</t>
  </si>
  <si>
    <t>4Q18</t>
  </si>
  <si>
    <t>IV kw. 2018</t>
  </si>
  <si>
    <t>1Q19</t>
  </si>
  <si>
    <t>I kw. 2019</t>
  </si>
  <si>
    <t>2Q19</t>
  </si>
  <si>
    <t>II kw. 2019</t>
  </si>
  <si>
    <t>3Q19</t>
  </si>
  <si>
    <t>III kw. 2019</t>
  </si>
  <si>
    <t>4Q19</t>
  </si>
  <si>
    <t>IV kw. 2019</t>
  </si>
  <si>
    <t>1Q20</t>
  </si>
  <si>
    <t>I kw. 2020</t>
  </si>
  <si>
    <t>2Q20</t>
  </si>
  <si>
    <t>II kw. 2020</t>
  </si>
  <si>
    <t>3Q20</t>
  </si>
  <si>
    <t>III kw. 2020</t>
  </si>
  <si>
    <t>4Q20</t>
  </si>
  <si>
    <t>IV kw. 2020</t>
  </si>
  <si>
    <t>1Q21</t>
  </si>
  <si>
    <t>I kw. 2021</t>
  </si>
  <si>
    <t>2Q21</t>
  </si>
  <si>
    <t>II kw. 2021</t>
  </si>
  <si>
    <t>3Q21</t>
  </si>
  <si>
    <t>III kw. 2021</t>
  </si>
  <si>
    <t>4Q21</t>
  </si>
  <si>
    <t>IV kw. 2021</t>
  </si>
  <si>
    <t>1Q22</t>
  </si>
  <si>
    <t>I kw. 2022</t>
  </si>
  <si>
    <t>2Q22</t>
  </si>
  <si>
    <t>II kw. 2022</t>
  </si>
  <si>
    <t>3Q22</t>
  </si>
  <si>
    <t>III kw. 2022</t>
  </si>
  <si>
    <t>4Q22</t>
  </si>
  <si>
    <t>IV kw. 2022</t>
  </si>
  <si>
    <t>1Q23</t>
  </si>
  <si>
    <t>I kw. 2023</t>
  </si>
  <si>
    <t>2Q23</t>
  </si>
  <si>
    <t>II kw. 2023</t>
  </si>
  <si>
    <t>3Q23</t>
  </si>
  <si>
    <t>III kw. 2023</t>
  </si>
  <si>
    <t>4Q23</t>
  </si>
  <si>
    <t>IV kw. 2023</t>
  </si>
  <si>
    <t>Analiza SWOT</t>
  </si>
  <si>
    <t>Zanim przejdziemy do właściwej analizy SWOT, wyjaśnię po krótce czym ona jest.</t>
  </si>
  <si>
    <t>Analiza SWOT to narzędzie strategicznego zarządzania, które pomaga w ocenie pozycji firmy, projektu lub inicjatywy poprzez identyfikację jej wewnętrznych i zewnętrznych czynników. Skrót SWOT oznacza:</t>
  </si>
  <si>
    <t>Strengths (Mocne strony): Wewnętrzne atrybuty i zasoby, które organizacja posiada i które mogą jej pomóc w osiągnięciu celów.</t>
  </si>
  <si>
    <t>Weaknesses (Słabe strony): Wewnętrzne słabości i ograniczenia, które mogą utrudniać osiągnięcie celów.</t>
  </si>
  <si>
    <t>Opportunities (Szanse): Zewnętrzne czynniki i sytuacje, które organizacja może wykorzystać do osiągnięcia swoich celów.</t>
  </si>
  <si>
    <t>4)</t>
  </si>
  <si>
    <t>Threats (Zagrożenia): Zewnętrzne czynniki i sytuacje, które mogą stanowić ryzyko lub przeszkodę w osiągnięciu celów organizacji.</t>
  </si>
  <si>
    <t>Analiza SWOT dla przedsiębiorstwa CCC wygląda następująco:</t>
  </si>
  <si>
    <t>a) Mocne strony (Strengths)</t>
  </si>
  <si>
    <t>b) Słabe strony  (Weaknesses)</t>
  </si>
  <si>
    <t>c) Szanse (Opportunities)</t>
  </si>
  <si>
    <t>d) Zagrożenia (Threats)</t>
  </si>
  <si>
    <t>1) Duża liczba sklepów i wysokie koszty operacyjne -  to co było zaletą, również jest słabością. Utrzymanie prawie 1000 sklepów stacjonarnych w dobie e-commerce jest dużym wyzwaniem, które stoi przed grupą CCC. Było to widoczne zwłaszcza podczas pandemii Covid-19.
2) Wrażliwość na zmiany kursów walutowych i koszty surowców-
CCC posiada nowoczesne centrum logistyczne oraz fabrykę produkcyjną na terenie Polski, natomiast wiele surowców jest sprowadzanych z zagranicy co naraża
przedsiębiorstwo na duże wahania kursowe.
3) Relatywnie niski udział w rynkach zachodnich -  rozwój CCC miał się dobrze w Europie środkowej i wschodniej, natomiast przedsiębiorstwo CCC ma względnie bardzo niski udział w rynku odzieżowo-obuwniczym w Europie zachodniej mimo bliskości tych rynków.</t>
  </si>
  <si>
    <t>1) Rosnący rynek e-commerce - rynek produktów wraz z nadejściem internetu znacząco się zmienił. Przedsiębiorstwo CCC bez wątpienia było i jest tego świadome, że przyszłością jest e-commerce, dlatego wiele inwestycji wewnątrz firmy skierowane jest właśnie na ten rynek.
2)Ekspansja na nowe rynki zagraniczne - Grupa CCC od wielu lat propaguje strategię ekspansywną, wciąż zakładając nowe spółki w nowych krajach. Aktualnie szyldy marki CCC widnieją w 28 krajach na całym świecie a możliwości ekspansyjnych jest jeszcze bardzo dużo.
3) Wzrost zainteresowania produktami ekologicznymi - ruch Eco-friendly staje się coraz popularniejszy i nieraz jest głównym kryterium podczas dokonywania decyzji zakupowych. Grupa CCC jest świadoma tego trendu i wprowadza do swojej oferty produkty ekologiczne.</t>
  </si>
  <si>
    <t>1) Zmienność kursów walutowych - jest to moim zdaniem obecnie największe zagrożenie stojące przed grupą CCC. Surowce są sprowadzane z zagranicy, przez co w przypadku deprecjacji polskiej waluty, spółka naraża się na zwiększone koszty.
2) Wysoka konkurencja na rynku obuwia - Rynek obuwniczy jest niezwykle konkurencyjny gdy występują na nim takie wielkie przedsiębiorstwa jak: Nike, Adidas, Skechers, Puma oraz Asics. Jest do duże zagrożenie dla grupy CCC, która zajmuje się sprzedażą detaliczną produktów mniej znanych firm a nie raz marek własnych.
3) Zmiany regulacji prawnych i podatkowych - zagrożenie, które ma dwa podłoża. Jednym z nich są regulacje prawno-podatkowe na terenie Polski a drugim na terenie Uni Europejskiej. Moim zdaniem zwłaszcza to drugie jest wielkim zagrożeniem ponieważ Unia Europejska znana jest z licznych regulacji, które nie dość, że mogą zmniejszyć nasz przychód Netto to jeszcze mogą przynieść dodatkowe koszty biurokracyjne.</t>
  </si>
  <si>
    <t>Wykresy ukazujące zjawisko pokazane w analizie SWOT:</t>
  </si>
  <si>
    <t xml:space="preserve">c1) </t>
  </si>
  <si>
    <t>Rosnący rynek e-commerce</t>
  </si>
  <si>
    <t>Wykres ukazuje wyraźny trend wzrostowy w rynku e-commerce.</t>
  </si>
  <si>
    <t>Największa zmiana procentowa wśród procentu internatów kupujących w polskich e-sklepach miała miejsce wraz z pandemią COVID-19 w roku 2020.</t>
  </si>
  <si>
    <t>Źródło :</t>
  </si>
  <si>
    <t>Analiza Bartosza Wójcika na temat rynku e-commerce w Polsce w latach 2016 - 2023</t>
  </si>
  <si>
    <t>https://www.linkedin.com/pulse/polski-e-commerce-w-liczbach-podsumowanie-2023-roku-bartosz-wójcik-2mnef/</t>
  </si>
  <si>
    <t>Nazwa</t>
  </si>
  <si>
    <t>ogółem</t>
  </si>
  <si>
    <t>2017</t>
  </si>
  <si>
    <t>2018</t>
  </si>
  <si>
    <t>2019</t>
  </si>
  <si>
    <t>2020</t>
  </si>
  <si>
    <t>2021</t>
  </si>
  <si>
    <t>2022</t>
  </si>
  <si>
    <t>2023</t>
  </si>
  <si>
    <t>[osoba]</t>
  </si>
  <si>
    <t>POLSKA</t>
  </si>
  <si>
    <t>2014</t>
  </si>
  <si>
    <t>2015</t>
  </si>
  <si>
    <t>2016</t>
  </si>
  <si>
    <t>Bezrobocie w Polsce</t>
  </si>
  <si>
    <t>Inflacja w Polsce  w latach 2017 - 2023</t>
  </si>
  <si>
    <t>Poziom bezrobocia w Polsce w latach 2017 - 2023</t>
  </si>
  <si>
    <t>Źródło : Główny Urząd Statystyczny, https://bdl.stat.gov.pl/bdl/dane/podgrup/tablica</t>
  </si>
  <si>
    <t>Opis:</t>
  </si>
  <si>
    <t>Tak jak widać na załączonym wykresie, liczba osób bezrobotnych od 2014 maleje, z małym odbiciem podczas pandemii COVID-19</t>
  </si>
  <si>
    <t>Przyczynami spadku bezrobocia są zarówno kwestie polityczne jak i demograficzne natomiast nie będziemy tego analizować.</t>
  </si>
  <si>
    <t>Najważniejszym faktem jest, że bezrobocie w tych latach miało widoczny trend spadkowy, a co za tym idzie budżet gospodarstw mógł się powiększać.</t>
  </si>
  <si>
    <t>Spadek bezrobocia ma pozytywny wpływ na finanse przedsiębiorstw w tym grupy CCC.</t>
  </si>
  <si>
    <t>Podsumowanie</t>
  </si>
  <si>
    <t xml:space="preserve">4) </t>
  </si>
  <si>
    <t>Zmiany w kursach walut</t>
  </si>
  <si>
    <t>Kolejną kwestią, która wpływa na sytuacje makroekonomiczną grupy CCC są różnice w kursach walutowych.</t>
  </si>
  <si>
    <t xml:space="preserve">Przedsiębiorstwo nie ujawnia publicznie skąd są importowane surowce do wytworzenia produktów, jest to </t>
  </si>
  <si>
    <t>prawdopodobnie spowodowane chęcią ochrony poufnych informacji biznesowych i utrzymania przewagi konkurencyjnej</t>
  </si>
  <si>
    <t>Z tego powodu, ciężko jest przeanalizować zmianę kursów walutowych w zestawieniu do konkretnych par walutowych.</t>
  </si>
  <si>
    <t xml:space="preserve">Wskaźnikiem, który w pewnym stopniu może nam pomóc jest realny efektywny kurs PLN (REER). </t>
  </si>
  <si>
    <t>Pokazuje on notowania polskiej złotówki względem koszyka walut, które zostały dobrane na podstawie udziału</t>
  </si>
  <si>
    <t>w polskim handlu zagranicznym. Na koniec roku 2023 ponad 50 procent wagi w koszyku ma strefa euro,</t>
  </si>
  <si>
    <t>następnie Chiny, USA, Wielkia Brytania, Czechy oraz kilka innych państw. Wskaźnik REER widoczny jest poniżej.</t>
  </si>
  <si>
    <t xml:space="preserve">Źródło: </t>
  </si>
  <si>
    <t>opracowanie TFI Quercus na podstawie danych z Bank for International Settlements, https://qnews.pl/aktualnosc/realny-efektywny-kurs-pln-najwyzej-od-2008-roku</t>
  </si>
  <si>
    <t>Zaczynając od 2017 roku możemy dostrzec, że początkowo realny efektywny kurs walutowy PLN pozostawał poniżej średniej,</t>
  </si>
  <si>
    <t>natomiast  w roku 2022 doznał szybkiego wzrostu osiągając wartości powyżej historycznej średniej, polska złotówka względem</t>
  </si>
  <si>
    <t xml:space="preserve">walut obcych stała się dużo silniejsza. Należy jednak pamiętać, że grupa CCC jest obecna na rynkach 28 krajów. Wsród nich są </t>
  </si>
  <si>
    <t>również państwa ze strefy euro, między innymi: Niemcy, Hiszpania, Francja, Włochy oraz Austria. Analizując raporty grupy CCC</t>
  </si>
  <si>
    <t>możemy dowiedzieć się, że udział rynku zagranicznego w przychodach dla lat 2021, 2022, 2023 wynosi następująco: 67%, 69% i 73%.</t>
  </si>
  <si>
    <t>Udział polskiego segmentu, a co za tym idzie przychodów w PLN cyklicznie się zmniejsza, podczas gdy udział walut obcych się zwiększa.</t>
  </si>
  <si>
    <t>W takiej sytuacji wzrost realnego efektywnego kursu PLN ma negatywny wpływ na kondycję finansową grupy CCC. Wynika to z faktu, że:</t>
  </si>
  <si>
    <t xml:space="preserve">Zmniejsza to konkurencyjność eksportu za granicę. Chociaż surowce mogą nie pochodzić z Polski, to produkcja </t>
  </si>
  <si>
    <t>w większości ma miejsce w zakładach na terenie kraju. Wyższy kurs złotówki oznacza, że polskie produkty stają</t>
  </si>
  <si>
    <t>się droższę dla konsumentów spoza Polski. Skutkiem może być spadek popytu na produkty, co następnie może</t>
  </si>
  <si>
    <t>zredukować zysk generowany za granicą</t>
  </si>
  <si>
    <t xml:space="preserve">Spada wartość przychodów w złotówkach. Zyski z zagranicy, w przypadku przewalutowania na PLN, będą generowały </t>
  </si>
  <si>
    <t>mniejszą wartość w sytuacji gdy wskaźnik REER się umacnia.</t>
  </si>
  <si>
    <t>Zmiany w kursach walutowych są zarównno ogromną szansą jak i zagrożeniem dla grupy CCC. W obecnej sytuacji, gdy siła nabywcza PLN</t>
  </si>
  <si>
    <t>względem walut obcych się zwiększa, grupa CCC na tym traci. Jednocześnie import surowców staje się dla nich tańszy, co zmniejsza koszty</t>
  </si>
  <si>
    <t>produkcji. Zatem ekspansja na rynki zagraniczne jest prawdziwą bronią obusieczną narażająca grupę CCC na duże zagrożenie, a jednocześnie</t>
  </si>
  <si>
    <t>dająca dużą szansę w przypadku deprecjacji polskiej waluty krajowej.</t>
  </si>
  <si>
    <t>Analiza wskaźnikowa sprawozdań finansowych</t>
  </si>
  <si>
    <t>Wskaźniki rentownośći</t>
  </si>
  <si>
    <t>ROA (Return on Assets) - Zwrot z Aktywów</t>
  </si>
  <si>
    <t>Jest to wskaźnik finansowy, mierzący efektywność, z jaką przedsiębiorstwo wykorzystuje</t>
  </si>
  <si>
    <t>swoje aktywa do generowania zysków. Zaliczany jest do kluczowych wskaźników rentowności</t>
  </si>
  <si>
    <t>używanych do oceny kondycji finansowej i jakości zarządzania firmy</t>
  </si>
  <si>
    <t>D_0</t>
  </si>
  <si>
    <t>Okres obrachunkowy</t>
  </si>
  <si>
    <t>Accounting period</t>
  </si>
  <si>
    <t>10.01-12.01</t>
  </si>
  <si>
    <t>10.02-12.02</t>
  </si>
  <si>
    <t>10.03-12.03</t>
  </si>
  <si>
    <t>01.04-03.04</t>
  </si>
  <si>
    <t>04.04-06.04</t>
  </si>
  <si>
    <t>07.04-09.04</t>
  </si>
  <si>
    <t>10.04-12.04</t>
  </si>
  <si>
    <t>01.05-03.05</t>
  </si>
  <si>
    <t>04.05-06.05</t>
  </si>
  <si>
    <t>07.05-09.05</t>
  </si>
  <si>
    <t>10.05-12.05</t>
  </si>
  <si>
    <t>01.06-03.06</t>
  </si>
  <si>
    <t>04.06-06.06</t>
  </si>
  <si>
    <t>07.06-09.06</t>
  </si>
  <si>
    <t>10.06-12.06</t>
  </si>
  <si>
    <t>01.07-03.07</t>
  </si>
  <si>
    <t>04.07-06.07</t>
  </si>
  <si>
    <t>07.07-09.07</t>
  </si>
  <si>
    <t>10.07-12.07</t>
  </si>
  <si>
    <t>01.08-03.08</t>
  </si>
  <si>
    <t>04.08-06.08</t>
  </si>
  <si>
    <t>07.08-09.08</t>
  </si>
  <si>
    <t>10.08-12.08</t>
  </si>
  <si>
    <t>01.09-03.09</t>
  </si>
  <si>
    <t>04.09-06.09</t>
  </si>
  <si>
    <t>07.09-09.09</t>
  </si>
  <si>
    <t>10.09-12.09</t>
  </si>
  <si>
    <t>01.10-03.10</t>
  </si>
  <si>
    <t>04.10-06.10</t>
  </si>
  <si>
    <t>07.10-09.10</t>
  </si>
  <si>
    <t>10.10-12.10</t>
  </si>
  <si>
    <t>01.11-03.11</t>
  </si>
  <si>
    <t>04.11-06.11</t>
  </si>
  <si>
    <t>07.11-09.11</t>
  </si>
  <si>
    <t>10.11-12.11</t>
  </si>
  <si>
    <t>01.12-03.12</t>
  </si>
  <si>
    <t>04.12-06.12</t>
  </si>
  <si>
    <t>07.12-09.12</t>
  </si>
  <si>
    <t>10.12-12.12</t>
  </si>
  <si>
    <t>01.13-03.13</t>
  </si>
  <si>
    <t>04.13-06.13</t>
  </si>
  <si>
    <t>07.13-09.13</t>
  </si>
  <si>
    <t>10.13-12.13</t>
  </si>
  <si>
    <t>01.14-03.14</t>
  </si>
  <si>
    <t>04.14-06.14</t>
  </si>
  <si>
    <t>07.14-09.14</t>
  </si>
  <si>
    <t>10.14-12.14</t>
  </si>
  <si>
    <t>01.15-03.15</t>
  </si>
  <si>
    <t>04.15-06.15</t>
  </si>
  <si>
    <t>07.15-09.15</t>
  </si>
  <si>
    <t>10.15-12.15</t>
  </si>
  <si>
    <t>01.16-03.16</t>
  </si>
  <si>
    <t>04.16-06.16</t>
  </si>
  <si>
    <t>07.16-09.16</t>
  </si>
  <si>
    <t>10.16-12.16</t>
  </si>
  <si>
    <t>01.17-03.17</t>
  </si>
  <si>
    <t>04.17-06.17</t>
  </si>
  <si>
    <t>07.17-09.17</t>
  </si>
  <si>
    <t>10.17-12.17</t>
  </si>
  <si>
    <t>01.18-03.18</t>
  </si>
  <si>
    <t>04.18-06.18</t>
  </si>
  <si>
    <t>07.18-09.18</t>
  </si>
  <si>
    <t>10.18-12.18</t>
  </si>
  <si>
    <t>01.19-03.19</t>
  </si>
  <si>
    <t>04.19-06.19</t>
  </si>
  <si>
    <t>07.19-09.19</t>
  </si>
  <si>
    <t>10.19-12.19</t>
  </si>
  <si>
    <t>01.20-03.20</t>
  </si>
  <si>
    <t>04.20-06.20</t>
  </si>
  <si>
    <t>07.20-09.20</t>
  </si>
  <si>
    <t>11.20-01.21</t>
  </si>
  <si>
    <t>02.21-04.21</t>
  </si>
  <si>
    <t>05.21-07.21</t>
  </si>
  <si>
    <t>08.21-10.21</t>
  </si>
  <si>
    <t>11.21-01.22</t>
  </si>
  <si>
    <t>02.22-04.22</t>
  </si>
  <si>
    <t>05.22-07.22</t>
  </si>
  <si>
    <t>08.22-10.22</t>
  </si>
  <si>
    <t>11.22-01.23</t>
  </si>
  <si>
    <t>02.23-04.23</t>
  </si>
  <si>
    <t>05.23-07.23</t>
  </si>
  <si>
    <t>08.23-10.23</t>
  </si>
  <si>
    <t>11.23-01.24</t>
  </si>
  <si>
    <t>Okresy rozliczeniowe</t>
  </si>
  <si>
    <t>Zysk(strata) Netto</t>
  </si>
  <si>
    <t>Aktywów</t>
  </si>
  <si>
    <t>ŚREDNIA</t>
  </si>
  <si>
    <t>wartośc aktywów</t>
  </si>
  <si>
    <t>ZYSK zagregowany</t>
  </si>
  <si>
    <t>ROA roczne</t>
  </si>
  <si>
    <t>ROA na okres</t>
  </si>
  <si>
    <t>3.1)</t>
  </si>
  <si>
    <t>3.3)</t>
  </si>
  <si>
    <t>3.4)</t>
  </si>
  <si>
    <t>Analiza sektorowa</t>
  </si>
  <si>
    <t xml:space="preserve">2.1) </t>
  </si>
  <si>
    <t>Konkurencja</t>
  </si>
  <si>
    <t xml:space="preserve">2.2) </t>
  </si>
  <si>
    <t>Trendy zakupowe</t>
  </si>
  <si>
    <t>Regulacje prawne</t>
  </si>
  <si>
    <t>Analiza wskaźnika ROA na przestrzeni kwartałów</t>
  </si>
  <si>
    <t>1) Fluktuacje ROA</t>
  </si>
  <si>
    <t>W badanym okresie kwartałów między rokiem 2017 a 2024 możemy dostrzec, że ROA wykazuje znaczną zmienność.</t>
  </si>
  <si>
    <t>Osiągane wartości wahają się miedzy przedziałem -8,7% a 4,9%.</t>
  </si>
  <si>
    <t>2) Negatywne wartości ROA</t>
  </si>
  <si>
    <t>W badanym okresie negatywne wartości występują wielokrotnie, co oznacze, że w tych kwartałach grupa CCC miała</t>
  </si>
  <si>
    <t>straty netto w stosunku do wartości aktywów</t>
  </si>
  <si>
    <t xml:space="preserve">Najniższe wartości występują w 13 i 14 z badanych kwartałów, które odpowiadają za okres 01.2020-06.2020. </t>
  </si>
  <si>
    <t xml:space="preserve">Łatwo zauważyć, że jest to okres, w któym początek miała pandemia COVID-19 w Polsce, co prawdopodobnie </t>
  </si>
  <si>
    <t>głównie przyczyniło się do tak niskich wartości.</t>
  </si>
  <si>
    <t>3) Pozytywne wartości ROA</t>
  </si>
  <si>
    <t>Pozytywne wartości pokazują się głównie na początku badanych kwartałów, z maksimum o wartości 4,9% w kwartale drugim.</t>
  </si>
  <si>
    <t xml:space="preserve">W tych okresach grupa CCC efektywnie wykorzystywała swoje aktywa do generowania zysków. </t>
  </si>
  <si>
    <t>4) Trend długoterminowy</t>
  </si>
  <si>
    <t>Analizując trend łatwo dostrzec, że długoterminowa tendencja jest raczej spadkowa z okresowymi kwartałami z poprawą.</t>
  </si>
  <si>
    <t>Utrzymanie stabilnych zysków w perspektywie długofalowej może być dużym wyzwaniem stojącym przed grupą CCC.</t>
  </si>
  <si>
    <t>Co również warto odnotować, po okresie pandemii wartości ROA są dosyć stabilne oscylując w okolicach 0%.</t>
  </si>
  <si>
    <t>Średnia wartość wskaźnika ROA wynosi -0,56%</t>
  </si>
  <si>
    <t>Wskaźniki ROA firmy CCC pokazują dużą zmienność, co wskazuje na niestabilność wyników finansowych.</t>
  </si>
  <si>
    <t>Ogólny trend długoterminowy ma postać spadkową, z małą stabilizacją w ostatnich okresach. Według mnie</t>
  </si>
  <si>
    <t>grupa CCC powinna wzmocnić swoją strategię zarządzania aktywami i rentownością w tym zakresie</t>
  </si>
  <si>
    <t>ROE (Return on Equity) - Zwrot na kapitale własnym</t>
  </si>
  <si>
    <t>Jest to wskaźnik finansowy mierzący rentowność firmy w odniesieniu do kapitału własnego zainwestowanego przez właścicieli.</t>
  </si>
  <si>
    <t>Zaraz po ROA jest to równie przydatny wskaźnik pozwalający dokonać oceny przedsiębiorstwa i jej efektywności finansowej</t>
  </si>
  <si>
    <t>ROE</t>
  </si>
  <si>
    <t>Kapitał własny udziałowców podmiotu dominującego</t>
  </si>
  <si>
    <t>1) Fluktuacje ROE</t>
  </si>
  <si>
    <t>Podobnie jak w przypadku wskaźnika ROA, zwrot na kapitale własnym również charakteryzują duże wahania.</t>
  </si>
  <si>
    <t>W niektórych okresach firma osiągała znaczne zyski, zwłaszcza w początkowo analizowanym okresie, podczas</t>
  </si>
  <si>
    <t>gdy w innych ponosiła duże straty sięgające rekordową wartość -435% w okresie 02.21-04.21.</t>
  </si>
  <si>
    <t>2) Negatywne wartości ROE</t>
  </si>
  <si>
    <t>W analizie możemy zauważyć przewagę ujemnych wartości wskaźnika ROE. Początkiem dużych spadków</t>
  </si>
  <si>
    <t>jest 13 analizowany kwartał mający wartość -55,92% zwrotu na kapitał własny. Okres ten odpowiada</t>
  </si>
  <si>
    <t>za początek pandemii COVID-19 w Polsce, która była dużym wyzwaniem dla wszystkich przedsiębiorstw.</t>
  </si>
  <si>
    <t>Gdy przyjrzymy się bilansowi możemy dostrzec, że kapitał własny w tym okresie znacznie się uszczuplił.</t>
  </si>
  <si>
    <t>3) Pozytywne wartości ROE</t>
  </si>
  <si>
    <t>Mimo wielu okresów z wysokimi ujemnymi wartościami wskaźnika są też okresy charakteryzujące się</t>
  </si>
  <si>
    <t>atrakcyjnymi dodatnimi wartościami. Widać to zwłaszcza na początku gdzie występują takie wartości</t>
  </si>
  <si>
    <t>jak: 16,32%, 13,45%, 22,54%. To udowadnia, że firma ma potencjał do generowania zysków.</t>
  </si>
  <si>
    <t>W tej analizie bardzo ciężko określić jednoznaczny trend. Dane pokazują nam zarówno pozytywne wyniki, ale</t>
  </si>
  <si>
    <t>również kwartały, w których wartości osiągały bardzo ujemne wyniki.</t>
  </si>
  <si>
    <t>Wskaźnik ROE udowadnia nam jak dużym wyzwaniem dla grupy CCC był okres pandemii COVID-19, oprócz tego możemy dostrzec, że firma</t>
  </si>
  <si>
    <t>ma zdolności do generowania atrakcyjnych zysków lecz ma też problemy z utrzymaniem stabilnej rentowności.</t>
  </si>
  <si>
    <t>Na pewno warto wziąć ten fakt pod uwagę jeżeli chcemy zainwestować w tą spółkę.</t>
  </si>
  <si>
    <t>3.2)</t>
  </si>
  <si>
    <t>Current Ratio - wskaźnik bieżącej płynności finansowej</t>
  </si>
  <si>
    <t>Jest to wskaźnik zdolności przedsiębiorstwa do pokrycia swoich zobowiązań krótkoterminowymi aktywami.</t>
  </si>
  <si>
    <t>Ocenia on jak dobrze przedsiębiorstwo może spłacać swoje bieżące zobowiązania z posiadanych aktywów obrotowych.</t>
  </si>
  <si>
    <t>Aktywa obrotowe</t>
  </si>
  <si>
    <t>Zobowiązania króktoterminowe</t>
  </si>
  <si>
    <t>CR=</t>
  </si>
  <si>
    <t>Opis</t>
  </si>
  <si>
    <t>Wartość wskaźnika Current Ratio powyżej 1 świadczy o dobrej kondycji finansowej przedsiębiorstwa. Pokazuje to, że firma posiada więcej aktywów obrotowych</t>
  </si>
  <si>
    <t>niż zobowiązań krótkoterminowych. Na wskazanym wykresie możemy zauważyć, że grupa CCC w początkowym okresie analizy posiadała zdecydowanie więcej</t>
  </si>
  <si>
    <t>aktywów obrotowych aniżeli zobowiązań krotkoterminowych. W późniejszym okresie, wskaźnik zaczął przyjmować wartości poniżej 1, co może świadczyć</t>
  </si>
  <si>
    <t>o tym, że firma może mieć problemy z pokryciem swoich krótkoterminowych zobowiązań. Najniższa wartość to 0,73 dla przełomu 1 i 2 kwartału 2021 roku.</t>
  </si>
  <si>
    <t>Warto jednak zauważyć, że w kolejnym analizowanym kwartale wskaźnik przewyższył wartość 1.</t>
  </si>
  <si>
    <t>Current Ratio wskazuje na bardzo dobrą płynność finansową na początku badanego okresu, w późniejszym czasie widzimy lekkie pogorszenie</t>
  </si>
  <si>
    <t xml:space="preserve">natomiast firma nigdy nie osiągnęła skrajnie niskich wartości a generalny trend jest w miare stabilny. Grupa CCC całkiem dobrze radzi </t>
  </si>
  <si>
    <t xml:space="preserve">sobie z zarządzaniem aktywami obrotowymi w stosunku do długów krótkoterminowych. </t>
  </si>
  <si>
    <t>Innym podejściem do tematu płynności finansowej może być wskaźnik znany jako Quick Ratio. Różni on się tym, że od aktywów obrotowych</t>
  </si>
  <si>
    <t xml:space="preserve">odejmujemy zapasy. Wyłączenie zapasów wynika z faktu, że nieraz są to aktywa, których upłynnienie w razie konieczności może być </t>
  </si>
  <si>
    <t>bardziej czasochłonne.</t>
  </si>
  <si>
    <t>Zapasy</t>
  </si>
  <si>
    <t>Aktywa - zapasy</t>
  </si>
  <si>
    <t>QR</t>
  </si>
  <si>
    <t>Wskaźnik Quick Ratio nie bez powodu jest też nazywany wskaźnikiem szybkiej płynności finansowej. W przypadku gdy przedsiębiorstwo nagle musi spłacić swoje zobowiązania krótkoterminowe dużo</t>
  </si>
  <si>
    <t>łatwiej jest zlikwidować swoje aktywa obrotowe z wyłączeniem zapasów, stąd uważam, że ten wskaźnik dużo lepiej opowie nam o płynności grupy CCC.</t>
  </si>
  <si>
    <t>Zaczynając analizę możemy zobaczyć wartości w okolicach 0,5. Generalnie przyjmuje się, aby firma miała dobrą płynność finansową ten wskaźnik powinien być na poziomie ponad 1. W takim przypadku</t>
  </si>
  <si>
    <t>przedsiębiorstwo miałoby więcej płynnych aktywów niż zobowiązań. Grupa CCC najwyższą wartość Quick Ratio miała w 3 analizowanym kwartale na poziomie 0,86. Opróćz tego odstającego wyniku</t>
  </si>
  <si>
    <t>możemy dostrzec, że wskaźnik ten ma wartośc raczej poniżej 0,4 (średnia wartość wynosi 0,33). Oznacza to, że  firma może mieć problemy z pokryciem krótkoterminowych zobowiązań.</t>
  </si>
  <si>
    <t>Dodatkowo  w okresie około pandemicznym możemy zauważyć skrajnie niskie wartości osiągające minimum na poziomie 0,17. Wygląda na to, że był to impuls wewnątrz zarządu, że sytuacja faktycznie</t>
  </si>
  <si>
    <t>Wskaźnik szybkiej płynności finansowej pokazał prawdziwą sytuację grupy CCC jeżeli chodzi o płynnść finansową przedsiębiorstwa. Niestety stosunek płynnych aktywów do zobowiązań krótkich</t>
  </si>
  <si>
    <t>jest zbyt niski a sama firma jest narażona na bardzo dużą ekspozycje na negatywne skutki krótkoterminowych zobowiązań. W przypadku braku ciągłości finansowej, grupa CCC mogłaby mieć</t>
  </si>
  <si>
    <t>ogromne problemy z płynnością. Jest pare rozwiązań, które mogłyby zostać zastosowane:</t>
  </si>
  <si>
    <t>1) Zwiększenie płynności - grupa CCC powinna zadbać o zwiększenie płynnych aktywów obrotowych, takich jak gotówka i należności poprzez optymalizację kosztów</t>
  </si>
  <si>
    <t>lub zwiększenie efektywności operacyjnej</t>
  </si>
  <si>
    <t xml:space="preserve">2) Poprawa struktury finansowania- rozważenie alternatywnych źródeł pozyskiwania kapitału. Mogłaby to być na przykład emisja krótkoterminowych papierów wartościowych </t>
  </si>
  <si>
    <t>lub dodatkowa linia kredytowa</t>
  </si>
  <si>
    <t>3)Kontrola zapasów - Stosunek zapasów do reszty aktywów obrotowych jest ewidentnie zbyt duży. Grupa CCC powinna zadbać o optymalizacje nadmiaru zapasów.</t>
  </si>
  <si>
    <t>Quick Ratio - wskaźnik szybkiej płynności finansowej</t>
  </si>
  <si>
    <t>Debt to Equity Ratio (D/E)</t>
  </si>
  <si>
    <t>Wskaźnik D/E ukazuje stosunek zadłużenia do kapitału własnego przedsiębiorstwa. Pomaga w ocenie struktury kapitału firmy a konkretniej w ocenie</t>
  </si>
  <si>
    <t xml:space="preserve">w jakim stopniu firma jest finansowana za pomocą długu w porównaniu do kapitału własnego. Wyższy poziom zalewarowania przedsiębiorstwa nie świadczy </t>
  </si>
  <si>
    <t xml:space="preserve">jednoznacznie o tym, że firma ma słabą kondycję finansową. Jednak warto pamiętać o tym, że wówczas ryzyko jest dużo większe (co jednocześnie może </t>
  </si>
  <si>
    <t>przyczyniać się do większych zysków).</t>
  </si>
  <si>
    <t>Zobowiązania całkowite</t>
  </si>
  <si>
    <t>KW</t>
  </si>
  <si>
    <t>D/E</t>
  </si>
  <si>
    <t>Zobowiązania długoterminowe</t>
  </si>
  <si>
    <t>Zobowiązania krótkoterminowe</t>
  </si>
  <si>
    <t>Zobowiązania związane z aktywami do zbycia i działalnością zaniechaną</t>
  </si>
  <si>
    <t>Średnia</t>
  </si>
  <si>
    <t>Na powyższym wykresie możemy zobaczyć jak kształtuje się rozkład wskaźnika D/E w podziale na kwartały. Pierwszym co rzuca się oczy jest oczywiście bardzo wysoki słupek z wartością 163 dla kwartału 17.</t>
  </si>
  <si>
    <t>Jednakże zaczynając od początku, możemy zobaczyć niskie wartości z przedziału 2.0-5.0. Świadczą one o ówczesnej bardzo konserwatywnej polityce grupy CCC. W tych okresach firma była stosunkowo</t>
  </si>
  <si>
    <t>umiarkowanie zadłużona, a co za tym idzie ryzyka związane z niewypłacalnością i ewentualna konieczność restrukturyzacji były niskie. Natomiast trend był wzrostowy, grupa CCC wraz z rozwojem i ekspansją</t>
  </si>
  <si>
    <t>zagranicznych rynków zadłużała się coraz bardziej. Niezwykle skrajne wartości wskaźnika D/E są osiągane w 16 i 17 kwartale, które odpowiadają za ostatni kwartał 2020 i pierwszy kwartał 2021 roku.</t>
  </si>
  <si>
    <t>W tym okresie firma dokonywała licznych zmian struktury kapitału własnego dostosowując się finansowo do nowo nadchodzącej ery po covidowej, w której miał rządzić e-commerce.</t>
  </si>
  <si>
    <t>W okresie 17 kwartału kapitał własny podmiotu dominującego wynosił jedynie 40 000, stąd ta skrajna wartość wskaźnika. W późniejszych latach zaobserwować można znaczną stabilizację trendu, która mimo</t>
  </si>
  <si>
    <t>wszystko i tak była całkiem wysoka - wartości na poziomie 15,6 lub 13,8 świadczą o dosyć wysokim zalewarowaniu lecz nie muszą świadczyć o kiepskiej sytuacji finansowej przedsiębiorstwa.</t>
  </si>
  <si>
    <t>Ryzyko dla inwestorów i kredytodawców przy tych wartościach jest z pewnością podwyższone i warto o tym pamiętać.</t>
  </si>
  <si>
    <t>Wskaźnik D/E pokazuje, że poziom całkowitych zobowiązań w stosunku do kapitału własnego grupy CCC jest względnie wysoki , za takowy możemy uznać wartości powyżej 5. Obawy inwestorów</t>
  </si>
  <si>
    <t>dotyczące stabilności finansowej są jak najbardziej trafne a zdolność obsługi długu przez firmę stoi pod znakiem zapytania.</t>
  </si>
  <si>
    <t>Odsetki z działalności finansowej</t>
  </si>
  <si>
    <t>Zysk/strata z działalności operacyjnej</t>
  </si>
  <si>
    <t>ICR</t>
  </si>
  <si>
    <t>Odsetki *(-1)</t>
  </si>
  <si>
    <t>Wskaźnik pokrycia odsetek jest miarą zdolności firmy do spłaty odsetek wygenerowanych przez jej zadłużenie. Wskazuje, ile razy zysk przed opodatkowaniem pokrywa odsetki netto ponoszone przez firmę</t>
  </si>
  <si>
    <t>Do analizy  wskaźnika pokrycia odsetek wykorzystałem zysk/strata z działalności operacyjnej oraz odsetki z działalności finansowej. Wykres przedstawia się następująco:</t>
  </si>
  <si>
    <t xml:space="preserve">W przypadku wskaźnika pokrycia odsetek, im większy wynik tym lepiej. Dla grupy CCC wyniki są bardzo różnorodne, zaczynając analizę od wartości zbliżonych do zera, zarówno dodatnich jak i ujemnych. </t>
  </si>
  <si>
    <t>Są to wartości względnie bezpieczne, pożądany przez nas wynik najlepiej jeśli byłby powyżej 1, to oznacza, że firma ma wystarczający przychód operacyjny aby opłacić bieżące zobowiązania finansowe.</t>
  </si>
  <si>
    <t>Wartością skrajnie odstająca jest wynik dla kwartału 15, gdzie wskaźnik ICR osiągnał 15,92. Ogólnie trend jest bardzo niejednoznaczny, co świadczy o podwyższonym ryzyku inwestycyjnym.</t>
  </si>
  <si>
    <t xml:space="preserve">Grupa CCC powinna zdecydowanie skupić się na tym, aby wskaźnik pokrycia odsetek był powyżej 1. Taki trend ma miejsce w najniedawniejszych okresach z lekkimi wyłamaniami. Jednak można </t>
  </si>
  <si>
    <t>uznać, że przedsiębiorstwo choć wstępnie niekoniecznie najlepiej radziło sobie z pokryciem odsetek, to już radzi sobie z tym zdecydowanie lepiej.</t>
  </si>
  <si>
    <t/>
  </si>
  <si>
    <t>Wskaźnik ICR pokazał nam, że grupa CCC miała wiele okresów, w których zysk operacyjny był niewystarczający na pokrycie bieżących zobowiązań, co mogło prowadzić do problemów finansowych.</t>
  </si>
  <si>
    <t>Inventory turnover - wskaźnik efektywności zarządzania zapasami</t>
  </si>
  <si>
    <t xml:space="preserve">4.1) </t>
  </si>
  <si>
    <t>Mocne strony</t>
  </si>
  <si>
    <t xml:space="preserve">4.2) </t>
  </si>
  <si>
    <t>Słabe strony</t>
  </si>
  <si>
    <t xml:space="preserve">4.3) </t>
  </si>
  <si>
    <t>Szanse</t>
  </si>
  <si>
    <t xml:space="preserve">4.4) </t>
  </si>
  <si>
    <t>Zagrożenia</t>
  </si>
  <si>
    <t>Aby przeprowadzić rzetelną analizę grupy CCC pod względem możliwośći inwestycji należy uwzględnić wiele czynników.</t>
  </si>
  <si>
    <t>Sytuacja przedsiębiorstwa zależy zarówna od zjawisk makroekonomicznych jak i obecnej sytuacji na rynku obuwniczym i e-commerce.</t>
  </si>
  <si>
    <t>Interest Coverage Ratio - wskaźnik pokrycia odsetek, znany również pod nazwą TIE - Times interest earned</t>
  </si>
  <si>
    <t>Wskaźnik Inventory turnover ratio jest wskaźnikiem rotacji zapasów. Oznacza to, że ukazuje efektywność zarządzania zapasami przez przedsiębiorstwo.</t>
  </si>
  <si>
    <t>Pomaga nam w ocenie jak skutecznie firma zarządza własnymi zapasami w kontekście do sprzedaży towarów jak i usług.</t>
  </si>
  <si>
    <t>Koszt własny sprzedaży</t>
  </si>
  <si>
    <t>Koszt własny sprzedaży zapisany dodatnip</t>
  </si>
  <si>
    <t>ITR=</t>
  </si>
  <si>
    <t>Srednia</t>
  </si>
  <si>
    <t>Analizowane wartości wskaźnika Inventory turnover ratio pokazały wartości z przedziału 0 aż do 0,52, przy czym średnia wartość dla analizowanego okresu wynosi 0,36.</t>
  </si>
  <si>
    <t xml:space="preserve">Takie wyniki ogólnie dla przedsiębiorstw można uznać za umiarkowane, a gdy uwzględnimy, że grupa CCC to przedsiębiorstwo zajmujące się obuwiem i ubraniami to </t>
  </si>
  <si>
    <t xml:space="preserve">są to wyniki dobre. Zapasy produktowe w tych przedsiębiorstwach w teorii nie mają daty ważności, wraz z którą tracą całą wartość natomiast warto pamiętać, że koszty </t>
  </si>
  <si>
    <t>magazynowania są również istotnym aspektem przedsiębiorstwa. Dodatkowo trendy modowe również stale się zmieniają, a co za tym idzie długie magazynowanie przedmiotów</t>
  </si>
  <si>
    <t>jest nieopłacalne i może prowadzić do strat finansowych. Niskie wartości współczynnika można interpretować jakoby firma posiadała nadmiar zapasów, a co za tym</t>
  </si>
  <si>
    <t>idzie również zwiększenie się kosztów magazynowania, ewentualną przyczyną może być mały popyt spowodowany brakiem zainteresowania wśród klientów marki.</t>
  </si>
  <si>
    <t>Jednakże, wartości prezentowane na wykresie nie osiągają poziomów skrajnie niskich, jedyną sytuacją jest kwartał 16 dla którego brakuje danych w bilansie przedsiębiorstwa.</t>
  </si>
  <si>
    <t xml:space="preserve">Z czego to wynika zastanowimy się później, natomiast tą wartość warto wziąć z dozą ostrożności. Jeżeli chodzi o wysokie wartości współczynnika, możemy zauważyć, że choć </t>
  </si>
  <si>
    <t xml:space="preserve">na początku analizowanego okresu nie występują tak często, to wraz z biegiem czasu ich pojawianie się jest coraz częstsze a ogólny trend ma charakter wzrostowy. To </t>
  </si>
  <si>
    <t>wskazuje na fakt, że grupa CCC efektywnie zarządza swoimi zapasami i szybko je sprzedaje.</t>
  </si>
  <si>
    <t>Biorąc pod uwagę cały wykres, możemy dojść do wniosku, że grupa CCC umiarkowanie dobrze radzi sobie ze sprzedażą swoich produktów względem posiadanych zapasów.</t>
  </si>
  <si>
    <t>Jest to pozytywny sygnał dla inwestorów, a fakt, że w najnowszych kwartałach wskaźnik ten ma wyraźny trend wzrostowy również jest dobrą informacją.</t>
  </si>
  <si>
    <t>Należności</t>
  </si>
  <si>
    <t>Wskaźnik</t>
  </si>
  <si>
    <t>Receivables turnover ratio</t>
  </si>
  <si>
    <t>Przychody ze sprzedaży</t>
  </si>
  <si>
    <t>WRN</t>
  </si>
  <si>
    <t>Receivables turnover Ratio - wskaźnik rotacji należności (WRN)</t>
  </si>
  <si>
    <t>Wskaźnik rotacji należności mierzy, jak wydajnie firma zarządza należnościami i w jakim tempie przekształca je na gotówkę. Jest to bardzo istotny wskaźnik, ponieważ ukazuje jak efektywnie</t>
  </si>
  <si>
    <t>przedsiębiorstwo zbiera płatności od swoich klientów, co ma znaczny wpływ na płynność finansową firmy.</t>
  </si>
  <si>
    <t>Po przeanalizowaniu wskaźnika rotacji należności możemy zauważyć bardzo dużą zmienność w wartościach, co może świadczyć o zmieniających się warunkach rynkowych lub sezonowości sprzedaży,</t>
  </si>
  <si>
    <t xml:space="preserve"> która może mieć miejsce w branży obuwniczo-odzieżowej. Średnia wartość wskaźnika wynosi prawie 11, co świadczy o bardzo szybkiej rotacji należności, która jest pożądana przez przedsiębiorstwa.</t>
  </si>
  <si>
    <t>Szybka rotacja może wskazywać na bardzo dobrą politykę kredytową przedsiębiorstwa i dobre zarządzanie windykacjami, a wartości osiągane w najświeższych badanych kwartałach zdają się to potwierdzać.</t>
  </si>
  <si>
    <t>Jednak możemy dostrzec również gorsze okresy, takie które mają wartości 5.98, 4.73 lub 6.12. W tych kwartałach grupa CCC mogła mieć pewne problemy w zbieraniu należności lub mogą być spowodowane</t>
  </si>
  <si>
    <t>mniej konserwatywną polityką kredytową, natomiast dobrą informacją jest to, że takich wartości nie ma stosunkowo dużo. Zdecydowanie dominują wartości średnie oraz wysokie co jest dobrym sygnałem</t>
  </si>
  <si>
    <t>świadczącym o efektywnym zarządzaniu należnościami.</t>
  </si>
  <si>
    <t>Grupa CCC całkiem dobrze zarządza swoimi należnościami co z pewnością jest dobrą informacją dla potencjalnych inwestorów.</t>
  </si>
  <si>
    <t>Modele dyskryminacyjne</t>
  </si>
  <si>
    <t>Zysk/Strata z działalności operacyjnej</t>
  </si>
  <si>
    <t>Amortyzacja</t>
  </si>
  <si>
    <t>Aktywa ogółem</t>
  </si>
  <si>
    <t>Sprzedaż produktów (Przychody)</t>
  </si>
  <si>
    <t>Kapitał obrotowy = aktywa obrotowe - zobowiązania krótkoterminowe</t>
  </si>
  <si>
    <t>X1=</t>
  </si>
  <si>
    <t>X2=</t>
  </si>
  <si>
    <t>X3=</t>
  </si>
  <si>
    <t>X4</t>
  </si>
  <si>
    <t>Z=</t>
  </si>
  <si>
    <t>BRAK</t>
  </si>
  <si>
    <t>Wynik netto</t>
  </si>
  <si>
    <t>Zobowiązania ogółem</t>
  </si>
  <si>
    <t>Wynik brutto</t>
  </si>
  <si>
    <t>Aktywa</t>
  </si>
  <si>
    <t>Pasywa</t>
  </si>
  <si>
    <t>Suma bilansowa= Aktywa trwałe + obrotowe</t>
  </si>
  <si>
    <t>X1</t>
  </si>
  <si>
    <t>X2</t>
  </si>
  <si>
    <t>X3</t>
  </si>
  <si>
    <t>X5</t>
  </si>
  <si>
    <t>X6</t>
  </si>
  <si>
    <t>Wynik operacyjny</t>
  </si>
  <si>
    <t>Wartość aktywów</t>
  </si>
  <si>
    <t>Wartość kapitału własnego</t>
  </si>
  <si>
    <t>Wynik finansowy netto</t>
  </si>
  <si>
    <t>Suma zobowiązań</t>
  </si>
  <si>
    <t>Z6 INE PAN</t>
  </si>
  <si>
    <t>Z7 INE PAN</t>
  </si>
  <si>
    <t>Zobowiązania bieżące</t>
  </si>
  <si>
    <t>Pasywa ogółem</t>
  </si>
  <si>
    <t>Należności x 365 dni</t>
  </si>
  <si>
    <t>Zapasy x 365 dni</t>
  </si>
  <si>
    <t>Zysk netto</t>
  </si>
  <si>
    <t>Aktywa bieżące (obrotowe)</t>
  </si>
  <si>
    <t>Należności handlowe</t>
  </si>
  <si>
    <t>Pożyczki i pozostałe należności</t>
  </si>
  <si>
    <t>Należności łączne:</t>
  </si>
  <si>
    <t>X7</t>
  </si>
  <si>
    <t>Podsumowanie modeli</t>
  </si>
  <si>
    <t>Model Wierzby</t>
  </si>
  <si>
    <t>Model Mączyńskiej</t>
  </si>
  <si>
    <t>Brak</t>
  </si>
  <si>
    <t>Model Hadasik(5)</t>
  </si>
  <si>
    <t>Okres</t>
  </si>
  <si>
    <t>LP</t>
  </si>
  <si>
    <t>Legenda</t>
  </si>
  <si>
    <t>Przedsiębiorstwo niezagrożone bankructwem</t>
  </si>
  <si>
    <t>Wartości bliskie granicznym</t>
  </si>
  <si>
    <t>Przedsiębiorstwo zagrożone bankructwem</t>
  </si>
  <si>
    <t>Zgodność</t>
  </si>
  <si>
    <t>?</t>
  </si>
  <si>
    <t>Model Poznański</t>
  </si>
  <si>
    <t>Majątek całkowity (Aktywa)</t>
  </si>
  <si>
    <t>Majątek obrotowy (Aktywa obrotowe)</t>
  </si>
  <si>
    <t>Kapitały własne</t>
  </si>
  <si>
    <t>Udziały niekontrolujące</t>
  </si>
  <si>
    <t>Kapitał stały = KP + zobowiązania długie + udziały niekontrolujące</t>
  </si>
  <si>
    <t>Przychody ze sprzedazy</t>
  </si>
  <si>
    <t>Wynik finansowy ze sprzedaży(netto)</t>
  </si>
  <si>
    <t>jest nienajlepsza ponieważ dwa kwartały później wskaźnik ten pokazywał już 0,59. Niestety od tego czasu trend jest spadkowy a nowe minimum zostało osiągnięte dla ostatniego okresu czyli 11.23 - 01.24.</t>
  </si>
  <si>
    <t xml:space="preserve">Mała liczba osób bezrobotnych zwiększa dochody gospodarstwa domowego, co może zwiększać wydatki konsumpcyjne. </t>
  </si>
  <si>
    <t>e</t>
  </si>
  <si>
    <t>1) Silna marka w Polsce i Europie - Firma CCC istnieje od 1999 roku a na giełdzie papierów wartościowych figuruje już od 2004. W tym czasie powstało niemal 1000 sklepów oraz 30 serwisów e-commerce.  
2) Rozbudowana sieć sprzedaży stacjonarnej i rozwijający się kanał e-commerce - Ilość sklepów stacjonarnych jak i platformy do zakupów online są bez wątpienia dużą zaletą firmy CCC.
3) Zróżnicowany asortyment produktów - chociaż historia firmy zaczęła się od obuwia, przedsiębiorstwo aktualnie dywersyfikuje się produktowo. Firmy należące do grupy CCC to również między innymi Half-Price i Modivo. Marki, zajmujące się głównie odzieżą.</t>
  </si>
  <si>
    <t>Podział:</t>
  </si>
  <si>
    <t>Zielona</t>
  </si>
  <si>
    <t>Czerwone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</si>
</sst>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0.0"/>
  </numFmts>
  <fonts count="3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6"/>
      <color rgb="FF000000"/>
      <name val="Arial"/>
      <family val="2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7"/>
      <color rgb="FF000000"/>
      <name val="Arial"/>
      <family val="2"/>
    </font>
    <font>
      <sz val="11"/>
      <color rgb="FF000000"/>
      <name val="Calibri"/>
      <family val="2"/>
    </font>
    <font>
      <b/>
      <sz val="48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4"/>
      <color theme="1"/>
      <name val="Aptos Narrow"/>
      <scheme val="minor"/>
    </font>
    <font>
      <sz val="14"/>
      <color rgb="FF242424"/>
      <name val="Aptos Narrow"/>
      <scheme val="minor"/>
    </font>
    <font>
      <b/>
      <sz val="18"/>
      <color theme="1"/>
      <name val="Aptos Narrow"/>
      <family val="2"/>
      <scheme val="minor"/>
    </font>
    <font>
      <sz val="13"/>
      <color rgb="FF444036"/>
      <name val="Arial"/>
      <family val="2"/>
    </font>
    <font>
      <sz val="11"/>
      <name val="Aptos Narrow"/>
      <family val="2"/>
      <scheme val="minor"/>
    </font>
    <font>
      <sz val="14"/>
      <color rgb="FF000000"/>
      <name val="Aptos Narrow"/>
      <scheme val="minor"/>
    </font>
    <font>
      <b/>
      <sz val="18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6"/>
      <color theme="1"/>
      <name val="Aptos Narrow"/>
      <scheme val="minor"/>
    </font>
    <font>
      <sz val="10"/>
      <color rgb="FFFF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color rgb="FF000000"/>
      <name val="Aptos Narrow"/>
      <family val="2"/>
      <scheme val="minor"/>
    </font>
    <font>
      <b/>
      <sz val="20"/>
      <color theme="1"/>
      <name val="Aptos Narrow"/>
      <scheme val="minor"/>
    </font>
    <font>
      <sz val="18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FF0000"/>
      <name val="Aptos Narrow"/>
      <family val="2"/>
      <scheme val="minor"/>
    </font>
    <font>
      <sz val="10"/>
      <color rgb="FFFF0000"/>
      <name val="Aptos Narrow"/>
      <family val="2"/>
      <charset val="238"/>
      <scheme val="minor"/>
    </font>
    <font>
      <b/>
      <sz val="22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3D3D3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1CBF3"/>
        <bgColor rgb="FF000000"/>
      </patternFill>
    </fill>
    <fill>
      <patternFill patternType="solid">
        <fgColor rgb="FF0F9ED5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BB0"/>
      </right>
      <top style="thin">
        <color rgb="FF000000"/>
      </top>
      <bottom style="thin">
        <color rgb="FF000000"/>
      </bottom>
      <diagonal/>
    </border>
    <border>
      <left style="thin">
        <color rgb="FFA5ABB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9" fillId="8" borderId="1">
      <alignment horizontal="left" vertical="center" wrapText="1"/>
    </xf>
    <xf numFmtId="9" fontId="20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5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0" fontId="5" fillId="6" borderId="1" xfId="0" applyFont="1" applyFill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0" fontId="6" fillId="0" borderId="0" xfId="0" applyFont="1"/>
    <xf numFmtId="0" fontId="0" fillId="0" borderId="3" xfId="0" applyBorder="1"/>
    <xf numFmtId="0" fontId="5" fillId="6" borderId="3" xfId="0" applyFont="1" applyFill="1" applyBorder="1" applyAlignment="1">
      <alignment wrapText="1"/>
    </xf>
    <xf numFmtId="2" fontId="5" fillId="0" borderId="3" xfId="0" applyNumberFormat="1" applyFont="1" applyBorder="1" applyAlignment="1">
      <alignment wrapText="1"/>
    </xf>
    <xf numFmtId="0" fontId="7" fillId="0" borderId="0" xfId="0" applyFont="1"/>
    <xf numFmtId="0" fontId="0" fillId="7" borderId="0" xfId="0" applyFill="1"/>
    <xf numFmtId="0" fontId="8" fillId="0" borderId="4" xfId="0" applyFont="1" applyBorder="1" applyAlignment="1">
      <alignment wrapText="1"/>
    </xf>
    <xf numFmtId="2" fontId="8" fillId="0" borderId="5" xfId="0" applyNumberFormat="1" applyFont="1" applyBorder="1" applyAlignment="1">
      <alignment wrapText="1"/>
    </xf>
    <xf numFmtId="10" fontId="0" fillId="0" borderId="0" xfId="0" applyNumberFormat="1"/>
    <xf numFmtId="0" fontId="9" fillId="8" borderId="1" xfId="2">
      <alignment horizontal="left" vertical="center" wrapText="1"/>
    </xf>
    <xf numFmtId="3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3" fontId="0" fillId="0" borderId="0" xfId="0" applyNumberFormat="1" applyAlignment="1">
      <alignment horizontal="right"/>
    </xf>
    <xf numFmtId="3" fontId="0" fillId="10" borderId="0" xfId="0" applyNumberFormat="1" applyFill="1" applyAlignment="1">
      <alignment horizontal="right"/>
    </xf>
    <xf numFmtId="0" fontId="0" fillId="10" borderId="0" xfId="0" applyFill="1"/>
    <xf numFmtId="3" fontId="23" fillId="11" borderId="6" xfId="0" applyNumberFormat="1" applyFont="1" applyFill="1" applyBorder="1" applyAlignment="1">
      <alignment horizontal="right"/>
    </xf>
    <xf numFmtId="3" fontId="24" fillId="11" borderId="6" xfId="0" applyNumberFormat="1" applyFont="1" applyFill="1" applyBorder="1" applyAlignment="1">
      <alignment horizontal="right"/>
    </xf>
    <xf numFmtId="3" fontId="0" fillId="10" borderId="6" xfId="0" applyNumberFormat="1" applyFill="1" applyBorder="1" applyAlignment="1">
      <alignment horizontal="right"/>
    </xf>
    <xf numFmtId="3" fontId="0" fillId="12" borderId="0" xfId="0" applyNumberFormat="1" applyFill="1" applyAlignment="1">
      <alignment horizontal="right"/>
    </xf>
    <xf numFmtId="0" fontId="0" fillId="12" borderId="0" xfId="0" applyFill="1"/>
    <xf numFmtId="3" fontId="23" fillId="13" borderId="6" xfId="0" applyNumberFormat="1" applyFont="1" applyFill="1" applyBorder="1" applyAlignment="1">
      <alignment horizontal="right"/>
    </xf>
    <xf numFmtId="3" fontId="24" fillId="13" borderId="6" xfId="0" applyNumberFormat="1" applyFont="1" applyFill="1" applyBorder="1" applyAlignment="1">
      <alignment horizontal="right"/>
    </xf>
    <xf numFmtId="3" fontId="0" fillId="12" borderId="6" xfId="0" applyNumberFormat="1" applyFill="1" applyBorder="1" applyAlignment="1">
      <alignment horizontal="right"/>
    </xf>
    <xf numFmtId="3" fontId="0" fillId="14" borderId="0" xfId="0" applyNumberFormat="1" applyFill="1" applyAlignment="1">
      <alignment horizontal="right"/>
    </xf>
    <xf numFmtId="0" fontId="0" fillId="14" borderId="0" xfId="0" applyFill="1"/>
    <xf numFmtId="3" fontId="23" fillId="15" borderId="6" xfId="0" applyNumberFormat="1" applyFont="1" applyFill="1" applyBorder="1" applyAlignment="1">
      <alignment horizontal="right"/>
    </xf>
    <xf numFmtId="3" fontId="24" fillId="15" borderId="6" xfId="0" applyNumberFormat="1" applyFont="1" applyFill="1" applyBorder="1" applyAlignment="1">
      <alignment horizontal="right"/>
    </xf>
    <xf numFmtId="3" fontId="0" fillId="14" borderId="6" xfId="0" applyNumberFormat="1" applyFill="1" applyBorder="1" applyAlignment="1">
      <alignment horizontal="right"/>
    </xf>
    <xf numFmtId="0" fontId="24" fillId="13" borderId="6" xfId="0" applyFont="1" applyFill="1" applyBorder="1"/>
    <xf numFmtId="3" fontId="0" fillId="7" borderId="0" xfId="0" applyNumberFormat="1" applyFill="1" applyAlignment="1">
      <alignment horizontal="right"/>
    </xf>
    <xf numFmtId="3" fontId="23" fillId="16" borderId="6" xfId="0" applyNumberFormat="1" applyFont="1" applyFill="1" applyBorder="1" applyAlignment="1">
      <alignment horizontal="right"/>
    </xf>
    <xf numFmtId="3" fontId="24" fillId="16" borderId="6" xfId="0" applyNumberFormat="1" applyFont="1" applyFill="1" applyBorder="1" applyAlignment="1">
      <alignment horizontal="right"/>
    </xf>
    <xf numFmtId="3" fontId="0" fillId="7" borderId="6" xfId="0" applyNumberFormat="1" applyFill="1" applyBorder="1" applyAlignment="1">
      <alignment horizontal="right"/>
    </xf>
    <xf numFmtId="0" fontId="25" fillId="0" borderId="0" xfId="0" applyFont="1"/>
    <xf numFmtId="164" fontId="0" fillId="3" borderId="0" xfId="3" applyNumberFormat="1" applyFont="1" applyFill="1"/>
    <xf numFmtId="0" fontId="0" fillId="17" borderId="0" xfId="0" applyFill="1"/>
    <xf numFmtId="10" fontId="0" fillId="17" borderId="0" xfId="3" applyNumberFormat="1" applyFont="1" applyFill="1"/>
    <xf numFmtId="164" fontId="0" fillId="0" borderId="0" xfId="3" applyNumberFormat="1" applyFont="1"/>
    <xf numFmtId="0" fontId="27" fillId="0" borderId="0" xfId="0" applyFont="1"/>
    <xf numFmtId="0" fontId="28" fillId="0" borderId="0" xfId="0" applyFont="1"/>
    <xf numFmtId="3" fontId="23" fillId="18" borderId="6" xfId="0" applyNumberFormat="1" applyFont="1" applyFill="1" applyBorder="1" applyAlignment="1">
      <alignment horizontal="right"/>
    </xf>
    <xf numFmtId="3" fontId="24" fillId="18" borderId="6" xfId="0" applyNumberFormat="1" applyFont="1" applyFill="1" applyBorder="1" applyAlignment="1">
      <alignment horizontal="right"/>
    </xf>
    <xf numFmtId="3" fontId="23" fillId="19" borderId="6" xfId="0" applyNumberFormat="1" applyFont="1" applyFill="1" applyBorder="1" applyAlignment="1">
      <alignment horizontal="right"/>
    </xf>
    <xf numFmtId="3" fontId="24" fillId="19" borderId="6" xfId="0" applyNumberFormat="1" applyFont="1" applyFill="1" applyBorder="1" applyAlignment="1">
      <alignment horizontal="right"/>
    </xf>
    <xf numFmtId="10" fontId="0" fillId="0" borderId="0" xfId="3" applyNumberFormat="1" applyFont="1" applyFill="1"/>
    <xf numFmtId="3" fontId="0" fillId="0" borderId="7" xfId="0" applyNumberFormat="1" applyBorder="1" applyAlignment="1">
      <alignment horizontal="right"/>
    </xf>
    <xf numFmtId="0" fontId="0" fillId="0" borderId="7" xfId="0" applyBorder="1"/>
    <xf numFmtId="10" fontId="0" fillId="0" borderId="6" xfId="3" applyNumberFormat="1" applyFont="1" applyFill="1" applyBorder="1"/>
    <xf numFmtId="3" fontId="24" fillId="0" borderId="7" xfId="0" applyNumberFormat="1" applyFont="1" applyBorder="1" applyAlignment="1">
      <alignment horizontal="right"/>
    </xf>
    <xf numFmtId="165" fontId="0" fillId="0" borderId="0" xfId="0" applyNumberFormat="1"/>
    <xf numFmtId="2" fontId="0" fillId="0" borderId="0" xfId="0" applyNumberFormat="1"/>
    <xf numFmtId="2" fontId="0" fillId="0" borderId="0" xfId="3" applyNumberFormat="1" applyFont="1"/>
    <xf numFmtId="166" fontId="0" fillId="0" borderId="0" xfId="0" applyNumberFormat="1"/>
    <xf numFmtId="0" fontId="0" fillId="20" borderId="0" xfId="0" applyFill="1"/>
    <xf numFmtId="166" fontId="29" fillId="0" borderId="0" xfId="0" applyNumberFormat="1" applyFont="1"/>
    <xf numFmtId="3" fontId="30" fillId="17" borderId="0" xfId="0" applyNumberFormat="1" applyFont="1" applyFill="1" applyAlignment="1">
      <alignment horizontal="right"/>
    </xf>
    <xf numFmtId="3" fontId="0" fillId="17" borderId="0" xfId="0" applyNumberFormat="1" applyFill="1" applyAlignment="1">
      <alignment horizontal="right"/>
    </xf>
    <xf numFmtId="3" fontId="0" fillId="21" borderId="0" xfId="0" applyNumberFormat="1" applyFill="1" applyAlignment="1">
      <alignment horizontal="right"/>
    </xf>
    <xf numFmtId="3" fontId="30" fillId="17" borderId="6" xfId="0" applyNumberFormat="1" applyFont="1" applyFill="1" applyBorder="1" applyAlignment="1">
      <alignment horizontal="right"/>
    </xf>
    <xf numFmtId="3" fontId="0" fillId="17" borderId="6" xfId="0" applyNumberFormat="1" applyFill="1" applyBorder="1" applyAlignment="1">
      <alignment horizontal="right"/>
    </xf>
    <xf numFmtId="0" fontId="0" fillId="17" borderId="6" xfId="0" applyFill="1" applyBorder="1"/>
    <xf numFmtId="0" fontId="0" fillId="0" borderId="0" xfId="0" quotePrefix="1"/>
    <xf numFmtId="0" fontId="0" fillId="3" borderId="0" xfId="0" applyFill="1"/>
    <xf numFmtId="0" fontId="26" fillId="2" borderId="0" xfId="0" applyFont="1" applyFill="1"/>
    <xf numFmtId="0" fontId="0" fillId="2" borderId="0" xfId="0" applyFill="1"/>
    <xf numFmtId="0" fontId="26" fillId="0" borderId="0" xfId="0" applyFont="1"/>
    <xf numFmtId="0" fontId="21" fillId="0" borderId="0" xfId="0" applyFont="1"/>
    <xf numFmtId="0" fontId="22" fillId="3" borderId="0" xfId="0" applyFont="1" applyFill="1"/>
    <xf numFmtId="0" fontId="0" fillId="22" borderId="0" xfId="0" applyFill="1"/>
    <xf numFmtId="0" fontId="0" fillId="23" borderId="0" xfId="0" applyFill="1"/>
    <xf numFmtId="0" fontId="10" fillId="23" borderId="0" xfId="0" applyFont="1" applyFill="1"/>
    <xf numFmtId="0" fontId="17" fillId="23" borderId="0" xfId="0" applyFont="1" applyFill="1"/>
    <xf numFmtId="0" fontId="2" fillId="23" borderId="0" xfId="0" applyFont="1" applyFill="1"/>
    <xf numFmtId="0" fontId="31" fillId="23" borderId="0" xfId="0" applyFont="1" applyFill="1"/>
    <xf numFmtId="0" fontId="32" fillId="23" borderId="0" xfId="0" applyFont="1" applyFill="1"/>
    <xf numFmtId="0" fontId="33" fillId="23" borderId="0" xfId="0" applyFont="1" applyFill="1"/>
    <xf numFmtId="0" fontId="11" fillId="23" borderId="0" xfId="0" applyFont="1" applyFill="1"/>
    <xf numFmtId="0" fontId="34" fillId="23" borderId="0" xfId="0" applyFont="1" applyFill="1"/>
    <xf numFmtId="0" fontId="35" fillId="23" borderId="0" xfId="0" applyFont="1" applyFill="1"/>
    <xf numFmtId="0" fontId="0" fillId="24" borderId="6" xfId="0" applyFill="1" applyBorder="1"/>
    <xf numFmtId="3" fontId="30" fillId="24" borderId="6" xfId="0" applyNumberFormat="1" applyFont="1" applyFill="1" applyBorder="1" applyAlignment="1">
      <alignment horizontal="right"/>
    </xf>
    <xf numFmtId="3" fontId="30" fillId="21" borderId="6" xfId="0" applyNumberFormat="1" applyFont="1" applyFill="1" applyBorder="1" applyAlignment="1">
      <alignment horizontal="right"/>
    </xf>
    <xf numFmtId="3" fontId="0" fillId="25" borderId="0" xfId="0" applyNumberFormat="1" applyFill="1" applyAlignment="1">
      <alignment horizontal="right"/>
    </xf>
    <xf numFmtId="3" fontId="0" fillId="24" borderId="6" xfId="0" applyNumberFormat="1" applyFill="1" applyBorder="1" applyAlignment="1">
      <alignment horizontal="right"/>
    </xf>
    <xf numFmtId="3" fontId="0" fillId="21" borderId="6" xfId="0" applyNumberFormat="1" applyFill="1" applyBorder="1" applyAlignment="1">
      <alignment horizontal="right"/>
    </xf>
    <xf numFmtId="0" fontId="6" fillId="0" borderId="0" xfId="0" applyFont="1" applyAlignment="1">
      <alignment horizontal="left" vertical="center"/>
    </xf>
    <xf numFmtId="0" fontId="2" fillId="9" borderId="0" xfId="0" applyFont="1" applyFill="1"/>
    <xf numFmtId="0" fontId="31" fillId="9" borderId="0" xfId="0" applyFont="1" applyFill="1"/>
    <xf numFmtId="3" fontId="30" fillId="0" borderId="0" xfId="0" applyNumberFormat="1" applyFont="1" applyAlignment="1">
      <alignment horizontal="right"/>
    </xf>
    <xf numFmtId="3" fontId="30" fillId="21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24" fillId="0" borderId="0" xfId="0" applyFont="1"/>
    <xf numFmtId="3" fontId="24" fillId="26" borderId="0" xfId="0" applyNumberFormat="1" applyFont="1" applyFill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26" borderId="8" xfId="0" applyNumberFormat="1" applyFont="1" applyFill="1" applyBorder="1" applyAlignment="1">
      <alignment horizontal="right"/>
    </xf>
    <xf numFmtId="0" fontId="24" fillId="0" borderId="8" xfId="0" applyFont="1" applyBorder="1"/>
    <xf numFmtId="0" fontId="0" fillId="0" borderId="0" xfId="0" applyAlignment="1">
      <alignment wrapText="1"/>
    </xf>
    <xf numFmtId="3" fontId="24" fillId="27" borderId="6" xfId="0" applyNumberFormat="1" applyFont="1" applyFill="1" applyBorder="1" applyAlignment="1">
      <alignment horizontal="right"/>
    </xf>
    <xf numFmtId="3" fontId="24" fillId="26" borderId="6" xfId="0" applyNumberFormat="1" applyFont="1" applyFill="1" applyBorder="1" applyAlignment="1">
      <alignment horizontal="right"/>
    </xf>
    <xf numFmtId="3" fontId="30" fillId="0" borderId="7" xfId="0" applyNumberFormat="1" applyFont="1" applyBorder="1" applyAlignment="1">
      <alignment horizontal="right"/>
    </xf>
    <xf numFmtId="3" fontId="0" fillId="21" borderId="7" xfId="0" applyNumberFormat="1" applyFill="1" applyBorder="1" applyAlignment="1">
      <alignment horizontal="right"/>
    </xf>
    <xf numFmtId="3" fontId="23" fillId="27" borderId="6" xfId="0" applyNumberFormat="1" applyFont="1" applyFill="1" applyBorder="1" applyAlignment="1">
      <alignment horizontal="right"/>
    </xf>
    <xf numFmtId="0" fontId="24" fillId="27" borderId="6" xfId="0" applyFont="1" applyFill="1" applyBorder="1"/>
    <xf numFmtId="3" fontId="23" fillId="26" borderId="6" xfId="0" applyNumberFormat="1" applyFont="1" applyFill="1" applyBorder="1" applyAlignment="1">
      <alignment horizontal="right"/>
    </xf>
    <xf numFmtId="0" fontId="17" fillId="0" borderId="0" xfId="0" applyFont="1"/>
    <xf numFmtId="2" fontId="25" fillId="0" borderId="0" xfId="0" applyNumberFormat="1" applyFont="1"/>
    <xf numFmtId="2" fontId="25" fillId="9" borderId="0" xfId="0" applyNumberFormat="1" applyFont="1" applyFill="1"/>
    <xf numFmtId="2" fontId="25" fillId="12" borderId="0" xfId="0" applyNumberFormat="1" applyFont="1" applyFill="1"/>
    <xf numFmtId="2" fontId="25" fillId="20" borderId="0" xfId="0" applyNumberFormat="1" applyFont="1" applyFill="1"/>
    <xf numFmtId="2" fontId="0" fillId="9" borderId="0" xfId="0" applyNumberFormat="1" applyFill="1"/>
    <xf numFmtId="2" fontId="0" fillId="20" borderId="0" xfId="0" applyNumberFormat="1" applyFill="1"/>
    <xf numFmtId="2" fontId="0" fillId="12" borderId="0" xfId="0" applyNumberFormat="1" applyFill="1"/>
    <xf numFmtId="3" fontId="0" fillId="28" borderId="0" xfId="0" applyNumberFormat="1" applyFill="1" applyAlignment="1">
      <alignment horizontal="right"/>
    </xf>
    <xf numFmtId="0" fontId="0" fillId="0" borderId="9" xfId="0" applyBorder="1"/>
    <xf numFmtId="0" fontId="25" fillId="0" borderId="9" xfId="0" applyFont="1" applyBorder="1"/>
    <xf numFmtId="3" fontId="0" fillId="28" borderId="9" xfId="0" applyNumberFormat="1" applyFill="1" applyBorder="1" applyAlignment="1">
      <alignment horizontal="right"/>
    </xf>
    <xf numFmtId="2" fontId="25" fillId="9" borderId="9" xfId="0" applyNumberFormat="1" applyFont="1" applyFill="1" applyBorder="1"/>
    <xf numFmtId="2" fontId="0" fillId="9" borderId="9" xfId="0" applyNumberFormat="1" applyFill="1" applyBorder="1"/>
    <xf numFmtId="2" fontId="0" fillId="20" borderId="9" xfId="0" applyNumberFormat="1" applyFill="1" applyBorder="1"/>
    <xf numFmtId="2" fontId="25" fillId="20" borderId="9" xfId="0" applyNumberFormat="1" applyFont="1" applyFill="1" applyBorder="1"/>
    <xf numFmtId="2" fontId="25" fillId="0" borderId="9" xfId="0" applyNumberFormat="1" applyFont="1" applyBorder="1"/>
    <xf numFmtId="2" fontId="0" fillId="0" borderId="9" xfId="0" applyNumberFormat="1" applyBorder="1"/>
    <xf numFmtId="3" fontId="0" fillId="9" borderId="0" xfId="0" applyNumberFormat="1" applyFill="1" applyAlignment="1">
      <alignment horizontal="right"/>
    </xf>
    <xf numFmtId="3" fontId="0" fillId="20" borderId="0" xfId="0" applyNumberFormat="1" applyFill="1" applyAlignment="1">
      <alignment horizontal="right"/>
    </xf>
    <xf numFmtId="0" fontId="0" fillId="0" borderId="11" xfId="0" applyBorder="1" applyAlignment="1">
      <alignment horizontal="center"/>
    </xf>
    <xf numFmtId="9" fontId="0" fillId="9" borderId="10" xfId="0" applyNumberFormat="1" applyFill="1" applyBorder="1"/>
    <xf numFmtId="9" fontId="0" fillId="9" borderId="11" xfId="0" applyNumberFormat="1" applyFill="1" applyBorder="1"/>
    <xf numFmtId="9" fontId="0" fillId="0" borderId="0" xfId="0" applyNumberFormat="1" applyAlignment="1">
      <alignment horizontal="right"/>
    </xf>
    <xf numFmtId="9" fontId="0" fillId="9" borderId="0" xfId="0" applyNumberFormat="1" applyFill="1"/>
    <xf numFmtId="9" fontId="0" fillId="20" borderId="11" xfId="0" applyNumberFormat="1" applyFill="1" applyBorder="1"/>
    <xf numFmtId="9" fontId="0" fillId="20" borderId="0" xfId="0" applyNumberFormat="1" applyFill="1" applyAlignment="1">
      <alignment horizontal="right"/>
    </xf>
    <xf numFmtId="9" fontId="0" fillId="20" borderId="0" xfId="0" applyNumberFormat="1" applyFill="1"/>
    <xf numFmtId="9" fontId="0" fillId="9" borderId="0" xfId="0" applyNumberFormat="1" applyFill="1" applyAlignment="1">
      <alignment horizontal="right"/>
    </xf>
    <xf numFmtId="3" fontId="24" fillId="26" borderId="7" xfId="0" applyNumberFormat="1" applyFont="1" applyFill="1" applyBorder="1" applyAlignment="1">
      <alignment horizontal="right"/>
    </xf>
    <xf numFmtId="0" fontId="0" fillId="0" borderId="9" xfId="0" applyBorder="1" applyAlignment="1">
      <alignment horizontal="center"/>
    </xf>
    <xf numFmtId="9" fontId="0" fillId="29" borderId="0" xfId="0" applyNumberFormat="1" applyFill="1"/>
    <xf numFmtId="0" fontId="0" fillId="29" borderId="0" xfId="0" applyFill="1"/>
    <xf numFmtId="10" fontId="0" fillId="0" borderId="0" xfId="3" applyNumberFormat="1" applyFont="1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3" fontId="0" fillId="30" borderId="9" xfId="0" applyNumberFormat="1" applyFill="1" applyBorder="1" applyAlignment="1">
      <alignment horizontal="right"/>
    </xf>
    <xf numFmtId="2" fontId="25" fillId="30" borderId="9" xfId="0" applyNumberFormat="1" applyFont="1" applyFill="1" applyBorder="1"/>
    <xf numFmtId="2" fontId="0" fillId="30" borderId="9" xfId="0" applyNumberFormat="1" applyFill="1" applyBorder="1"/>
    <xf numFmtId="0" fontId="0" fillId="31" borderId="12" xfId="0" applyFill="1" applyBorder="1"/>
    <xf numFmtId="2" fontId="0" fillId="9" borderId="13" xfId="0" applyNumberFormat="1" applyFill="1" applyBorder="1"/>
    <xf numFmtId="2" fontId="0" fillId="20" borderId="13" xfId="0" applyNumberFormat="1" applyFill="1" applyBorder="1"/>
    <xf numFmtId="2" fontId="0" fillId="30" borderId="13" xfId="0" applyNumberFormat="1" applyFill="1" applyBorder="1"/>
    <xf numFmtId="0" fontId="0" fillId="31" borderId="14" xfId="0" applyFill="1" applyBorder="1"/>
    <xf numFmtId="0" fontId="0" fillId="31" borderId="15" xfId="0" applyFill="1" applyBorder="1"/>
    <xf numFmtId="0" fontId="25" fillId="31" borderId="15" xfId="0" applyFont="1" applyFill="1" applyBorder="1"/>
    <xf numFmtId="0" fontId="0" fillId="31" borderId="16" xfId="0" applyFill="1" applyBorder="1"/>
    <xf numFmtId="0" fontId="0" fillId="31" borderId="17" xfId="0" applyFill="1" applyBorder="1"/>
    <xf numFmtId="3" fontId="0" fillId="28" borderId="18" xfId="0" applyNumberFormat="1" applyFill="1" applyBorder="1" applyAlignment="1">
      <alignment horizontal="right"/>
    </xf>
    <xf numFmtId="2" fontId="25" fillId="9" borderId="18" xfId="0" applyNumberFormat="1" applyFont="1" applyFill="1" applyBorder="1"/>
    <xf numFmtId="2" fontId="0" fillId="9" borderId="18" xfId="0" applyNumberFormat="1" applyFill="1" applyBorder="1"/>
    <xf numFmtId="2" fontId="0" fillId="20" borderId="18" xfId="0" applyNumberFormat="1" applyFill="1" applyBorder="1"/>
    <xf numFmtId="2" fontId="0" fillId="20" borderId="19" xfId="0" applyNumberFormat="1" applyFill="1" applyBorder="1"/>
    <xf numFmtId="9" fontId="0" fillId="30" borderId="0" xfId="0" applyNumberFormat="1" applyFill="1"/>
    <xf numFmtId="0" fontId="3" fillId="0" borderId="0" xfId="4"/>
    <xf numFmtId="0" fontId="0" fillId="5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8" borderId="1" xfId="2">
      <alignment horizontal="left" vertical="center" wrapText="1"/>
    </xf>
  </cellXfs>
  <cellStyles count="5">
    <cellStyle name="Hiperłącze" xfId="4" builtinId="8"/>
    <cellStyle name="Hyperlink" xfId="1" xr:uid="{00000000-000B-0000-0000-000008000000}"/>
    <cellStyle name="Kolumna" xfId="2" xr:uid="{6BD41615-44EA-2E44-A8B3-917320C4260C}"/>
    <cellStyle name="Normalny" xfId="0" builtinId="0"/>
    <cellStyle name="Procentowy" xfId="3" builtinId="5"/>
  </cellStyles>
  <dxfs count="13">
    <dxf>
      <numFmt numFmtId="2" formatCode="0.00"/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2" formatCode="0.00"/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8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PKB W Polsce w latach 2017 -2023</a:t>
            </a:r>
            <a:r>
              <a:rPr lang="en-US" baseline="0"/>
              <a:t> w podziałach na kwartały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Wartości PKB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name>Linia trendu wielomianowa (z parabolą)</c:nam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317476103005697"/>
                  <c:y val="3.2299582270526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strRef>
              <c:f>'Arkusz obliczeniowy'!$B$4:$B$30</c:f>
              <c:strCache>
                <c:ptCount val="27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  <c:pt idx="12">
                  <c:v>2020 Q1</c:v>
                </c:pt>
                <c:pt idx="13">
                  <c:v>2020 Q2</c:v>
                </c:pt>
                <c:pt idx="14">
                  <c:v>2020 Q3</c:v>
                </c:pt>
                <c:pt idx="15">
                  <c:v>2020 Q4</c:v>
                </c:pt>
                <c:pt idx="16">
                  <c:v>2021 Q1</c:v>
                </c:pt>
                <c:pt idx="17">
                  <c:v>2021 Q2</c:v>
                </c:pt>
                <c:pt idx="18">
                  <c:v>2021 Q3</c:v>
                </c:pt>
                <c:pt idx="19">
                  <c:v>2021 Q4</c:v>
                </c:pt>
                <c:pt idx="20">
                  <c:v>2022 Q1</c:v>
                </c:pt>
                <c:pt idx="21">
                  <c:v>2022 Q2</c:v>
                </c:pt>
                <c:pt idx="22">
                  <c:v>2022 Q3</c:v>
                </c:pt>
                <c:pt idx="23">
                  <c:v>2022 Q4</c:v>
                </c:pt>
                <c:pt idx="24">
                  <c:v>2023 Q1</c:v>
                </c:pt>
                <c:pt idx="25">
                  <c:v>2023 Q2</c:v>
                </c:pt>
                <c:pt idx="26">
                  <c:v>2023 Q3</c:v>
                </c:pt>
              </c:strCache>
            </c:strRef>
          </c:xVal>
          <c:yVal>
            <c:numRef>
              <c:f>'Arkusz obliczeniowy'!$C$4:$C$30</c:f>
              <c:numCache>
                <c:formatCode>0.00</c:formatCode>
                <c:ptCount val="27"/>
                <c:pt idx="0">
                  <c:v>459118.2</c:v>
                </c:pt>
                <c:pt idx="1">
                  <c:v>478551.6</c:v>
                </c:pt>
                <c:pt idx="2">
                  <c:v>489383.7</c:v>
                </c:pt>
                <c:pt idx="3">
                  <c:v>555740.5</c:v>
                </c:pt>
                <c:pt idx="4">
                  <c:v>489978.7</c:v>
                </c:pt>
                <c:pt idx="5">
                  <c:v>510710</c:v>
                </c:pt>
                <c:pt idx="6">
                  <c:v>527438.69999999995</c:v>
                </c:pt>
                <c:pt idx="7">
                  <c:v>598379.1</c:v>
                </c:pt>
                <c:pt idx="8">
                  <c:v>527507.6</c:v>
                </c:pt>
                <c:pt idx="9">
                  <c:v>554322.69999999995</c:v>
                </c:pt>
                <c:pt idx="10">
                  <c:v>568393.19999999995</c:v>
                </c:pt>
                <c:pt idx="11">
                  <c:v>638268.30000000005</c:v>
                </c:pt>
                <c:pt idx="12">
                  <c:v>559518.6</c:v>
                </c:pt>
                <c:pt idx="13">
                  <c:v>529052.1</c:v>
                </c:pt>
                <c:pt idx="14">
                  <c:v>589122.6</c:v>
                </c:pt>
                <c:pt idx="15">
                  <c:v>659978.30000000005</c:v>
                </c:pt>
                <c:pt idx="16">
                  <c:v>595751.80000000005</c:v>
                </c:pt>
                <c:pt idx="17">
                  <c:v>621312.1</c:v>
                </c:pt>
                <c:pt idx="18">
                  <c:v>666402.19999999995</c:v>
                </c:pt>
                <c:pt idx="19">
                  <c:v>747836</c:v>
                </c:pt>
                <c:pt idx="20">
                  <c:v>685984</c:v>
                </c:pt>
                <c:pt idx="21">
                  <c:v>726089.3</c:v>
                </c:pt>
                <c:pt idx="22">
                  <c:v>781809.6</c:v>
                </c:pt>
                <c:pt idx="23">
                  <c:v>873611.9</c:v>
                </c:pt>
                <c:pt idx="24">
                  <c:v>799909.5</c:v>
                </c:pt>
                <c:pt idx="25">
                  <c:v>816722.9</c:v>
                </c:pt>
                <c:pt idx="26">
                  <c:v>845413.6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D-4131-864C-8E302913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72295"/>
        <c:axId val="466318344"/>
      </c:scatterChart>
      <c:valAx>
        <c:axId val="1012172295"/>
        <c:scaling>
          <c:orientation val="minMax"/>
          <c:max val="27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318344"/>
        <c:crosses val="autoZero"/>
        <c:crossBetween val="midCat"/>
        <c:majorUnit val="1"/>
      </c:valAx>
      <c:valAx>
        <c:axId val="466318344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2172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</a:t>
            </a:r>
            <a:r>
              <a:rPr lang="pl-PL" baseline="0"/>
              <a:t> inventory turnover ratio na badanych kwartałach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0861827203106459E-2"/>
          <c:y val="7.293948126801153E-2"/>
          <c:w val="0.94269981663251001"/>
          <c:h val="0.82297329188318324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2657534246575343E-2"/>
                  <c:y val="-0.11092945154190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87-CC45-9BFE-0122D0C19E42}"/>
                </c:ext>
              </c:extLst>
            </c:dLbl>
            <c:dLbl>
              <c:idx val="1"/>
              <c:layout>
                <c:manualLayout>
                  <c:x val="-2.2657534246575354E-2"/>
                  <c:y val="-5.0410719553427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87-CC45-9BFE-0122D0C19E42}"/>
                </c:ext>
              </c:extLst>
            </c:dLbl>
            <c:dLbl>
              <c:idx val="2"/>
              <c:layout>
                <c:manualLayout>
                  <c:x val="-2.2657534246575343E-2"/>
                  <c:y val="-8.2111007737865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87-CC45-9BFE-0122D0C19E42}"/>
                </c:ext>
              </c:extLst>
            </c:dLbl>
            <c:dLbl>
              <c:idx val="4"/>
              <c:layout>
                <c:manualLayout>
                  <c:x val="-1.9917808219178081E-2"/>
                  <c:y val="-0.119574984683110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87-CC45-9BFE-0122D0C19E42}"/>
                </c:ext>
              </c:extLst>
            </c:dLbl>
            <c:dLbl>
              <c:idx val="6"/>
              <c:layout>
                <c:manualLayout>
                  <c:x val="-2.8136986301369862E-2"/>
                  <c:y val="-7.0583630216251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87-CC45-9BFE-0122D0C19E42}"/>
                </c:ext>
              </c:extLst>
            </c:dLbl>
            <c:dLbl>
              <c:idx val="8"/>
              <c:layout>
                <c:manualLayout>
                  <c:x val="-2.2657534246575343E-2"/>
                  <c:y val="-9.9402074020286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87-CC45-9BFE-0122D0C19E42}"/>
                </c:ext>
              </c:extLst>
            </c:dLbl>
            <c:dLbl>
              <c:idx val="10"/>
              <c:layout>
                <c:manualLayout>
                  <c:x val="-2.4027397260274024E-2"/>
                  <c:y val="-7.0583630216251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87-CC45-9BFE-0122D0C19E42}"/>
                </c:ext>
              </c:extLst>
            </c:dLbl>
            <c:dLbl>
              <c:idx val="12"/>
              <c:layout>
                <c:manualLayout>
                  <c:x val="-2.2657534246575392E-2"/>
                  <c:y val="-9.652022963988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87-CC45-9BFE-0122D0C19E42}"/>
                </c:ext>
              </c:extLst>
            </c:dLbl>
            <c:dLbl>
              <c:idx val="15"/>
              <c:layout>
                <c:manualLayout>
                  <c:x val="-2.2616438356164482E-2"/>
                  <c:y val="-0.217557693616828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87-CC45-9BFE-0122D0C19E42}"/>
                </c:ext>
              </c:extLst>
            </c:dLbl>
            <c:dLbl>
              <c:idx val="16"/>
              <c:layout>
                <c:manualLayout>
                  <c:x val="-2.2616438356164382E-2"/>
                  <c:y val="-9.652022963988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87-CC45-9BFE-0122D0C19E42}"/>
                </c:ext>
              </c:extLst>
            </c:dLbl>
            <c:dLbl>
              <c:idx val="20"/>
              <c:layout>
                <c:manualLayout>
                  <c:x val="-2.2657534246575444E-2"/>
                  <c:y val="-0.10228391840068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87-CC45-9BFE-0122D0C19E42}"/>
                </c:ext>
              </c:extLst>
            </c:dLbl>
            <c:dLbl>
              <c:idx val="22"/>
              <c:layout>
                <c:manualLayout>
                  <c:x val="-2.2657534246575343E-2"/>
                  <c:y val="-6.7701785835848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87-CC45-9BFE-0122D0C19E42}"/>
                </c:ext>
              </c:extLst>
            </c:dLbl>
            <c:dLbl>
              <c:idx val="24"/>
              <c:layout>
                <c:manualLayout>
                  <c:x val="-2.1287671232876712E-2"/>
                  <c:y val="-9.3638385259479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87-CC45-9BFE-0122D0C19E42}"/>
                </c:ext>
              </c:extLst>
            </c:dLbl>
            <c:dLbl>
              <c:idx val="26"/>
              <c:layout>
                <c:manualLayout>
                  <c:x val="-2.2657534246575343E-2"/>
                  <c:y val="-6.4819941455444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87-CC45-9BFE-0122D0C19E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obliczeniowy'!$C$387:$AD$387</c:f>
              <c:numCache>
                <c:formatCode>0.00</c:formatCode>
                <c:ptCount val="28"/>
                <c:pt idx="0">
                  <c:v>0.28768189245973075</c:v>
                </c:pt>
                <c:pt idx="1">
                  <c:v>0.39569085962203104</c:v>
                </c:pt>
                <c:pt idx="2">
                  <c:v>0.32059096329667419</c:v>
                </c:pt>
                <c:pt idx="3">
                  <c:v>0.38245044790858435</c:v>
                </c:pt>
                <c:pt idx="4">
                  <c:v>0.20187547323664745</c:v>
                </c:pt>
                <c:pt idx="5">
                  <c:v>0.32130276919742046</c:v>
                </c:pt>
                <c:pt idx="6">
                  <c:v>0.32361111111111113</c:v>
                </c:pt>
                <c:pt idx="7">
                  <c:v>0.43762803831460051</c:v>
                </c:pt>
                <c:pt idx="8">
                  <c:v>0.26266948745071639</c:v>
                </c:pt>
                <c:pt idx="9">
                  <c:v>0.37498136275533023</c:v>
                </c:pt>
                <c:pt idx="10">
                  <c:v>0.33561264091665127</c:v>
                </c:pt>
                <c:pt idx="11">
                  <c:v>0.42434227462286978</c:v>
                </c:pt>
                <c:pt idx="12">
                  <c:v>0.23297899266008607</c:v>
                </c:pt>
                <c:pt idx="13">
                  <c:v>0.34362779504662588</c:v>
                </c:pt>
                <c:pt idx="14">
                  <c:v>0.38634553207441075</c:v>
                </c:pt>
                <c:pt idx="15">
                  <c:v>0</c:v>
                </c:pt>
                <c:pt idx="16">
                  <c:v>0.33331961139469785</c:v>
                </c:pt>
                <c:pt idx="17">
                  <c:v>0.43725833367251415</c:v>
                </c:pt>
                <c:pt idx="18">
                  <c:v>0.41134751773049644</c:v>
                </c:pt>
                <c:pt idx="19">
                  <c:v>0.41450224693426763</c:v>
                </c:pt>
                <c:pt idx="20">
                  <c:v>0.35143254927822964</c:v>
                </c:pt>
                <c:pt idx="21">
                  <c:v>0.42295048632527876</c:v>
                </c:pt>
                <c:pt idx="22">
                  <c:v>0.40334465304030243</c:v>
                </c:pt>
                <c:pt idx="23">
                  <c:v>0.5171119616513693</c:v>
                </c:pt>
                <c:pt idx="24">
                  <c:v>0.37926774868750646</c:v>
                </c:pt>
                <c:pt idx="25">
                  <c:v>0.48224053679527384</c:v>
                </c:pt>
                <c:pt idx="26">
                  <c:v>0.40813409563409564</c:v>
                </c:pt>
                <c:pt idx="27">
                  <c:v>0.46781838164583045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87-CC45-9BFE-0122D0C1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63273168"/>
        <c:axId val="2056544703"/>
      </c:lineChart>
      <c:catAx>
        <c:axId val="166327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544703"/>
        <c:crosses val="autoZero"/>
        <c:auto val="1"/>
        <c:lblAlgn val="ctr"/>
        <c:lblOffset val="100"/>
        <c:noMultiLvlLbl val="0"/>
      </c:catAx>
      <c:valAx>
        <c:axId val="205654470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2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Wskaźnik</a:t>
            </a:r>
            <a:r>
              <a:rPr lang="en-US" baseline="0"/>
              <a:t> rotacji należności (WRN) dla badanych kwartałów</a:t>
            </a:r>
            <a:endParaRPr lang="en-US"/>
          </a:p>
        </c:rich>
      </c:tx>
      <c:layout>
        <c:manualLayout>
          <c:xMode val="edge"/>
          <c:yMode val="edge"/>
          <c:x val="0.22067190449246504"/>
          <c:y val="1.2102874432677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8825160568587737E-2"/>
          <c:y val="9.4735249621785173E-2"/>
          <c:w val="0.94910681968374355"/>
          <c:h val="0.81413534730246462"/>
        </c:manualLayout>
      </c:layout>
      <c:lineChart>
        <c:grouping val="standard"/>
        <c:varyColors val="0"/>
        <c:ser>
          <c:idx val="0"/>
          <c:order val="0"/>
          <c:tx>
            <c:strRef>
              <c:f>'Arkusz obliczeniowy'!$B$433</c:f>
              <c:strCache>
                <c:ptCount val="1"/>
                <c:pt idx="0">
                  <c:v>WRN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5825562260010971E-2"/>
                  <c:y val="-8.923606561282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E4-A641-AA6F-1BE4A2DFC512}"/>
                </c:ext>
              </c:extLst>
            </c:dLbl>
            <c:dLbl>
              <c:idx val="3"/>
              <c:layout>
                <c:manualLayout>
                  <c:x val="-8.5792649478881166E-3"/>
                  <c:y val="-7.4107472571979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E4-A641-AA6F-1BE4A2DFC512}"/>
                </c:ext>
              </c:extLst>
            </c:dLbl>
            <c:dLbl>
              <c:idx val="4"/>
              <c:layout>
                <c:manualLayout>
                  <c:x val="-1.8145913329676359E-2"/>
                  <c:y val="-7.1081753963810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E4-A641-AA6F-1BE4A2DFC512}"/>
                </c:ext>
              </c:extLst>
            </c:dLbl>
            <c:dLbl>
              <c:idx val="8"/>
              <c:layout>
                <c:manualLayout>
                  <c:x val="-1.4854635216675849E-2"/>
                  <c:y val="-8.923606561282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E4-A641-AA6F-1BE4A2DFC512}"/>
                </c:ext>
              </c:extLst>
            </c:dLbl>
            <c:dLbl>
              <c:idx val="15"/>
              <c:layout>
                <c:manualLayout>
                  <c:x val="-1.8145913329676359E-2"/>
                  <c:y val="-9.2261784220996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E4-A641-AA6F-1BE4A2DFC512}"/>
                </c:ext>
              </c:extLst>
            </c:dLbl>
            <c:dLbl>
              <c:idx val="18"/>
              <c:layout>
                <c:manualLayout>
                  <c:x val="-1.8145913329676359E-2"/>
                  <c:y val="-6.5030316747471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E4-A641-AA6F-1BE4A2DFC512}"/>
                </c:ext>
              </c:extLst>
            </c:dLbl>
            <c:dLbl>
              <c:idx val="20"/>
              <c:layout>
                <c:manualLayout>
                  <c:x val="-2.5825562260010971E-2"/>
                  <c:y val="-7.7133191180149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E4-A641-AA6F-1BE4A2DFC512}"/>
                </c:ext>
              </c:extLst>
            </c:dLbl>
            <c:dLbl>
              <c:idx val="22"/>
              <c:layout>
                <c:manualLayout>
                  <c:x val="-2.3938562808557322E-2"/>
                  <c:y val="-6.8056035355641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E4-A641-AA6F-1BE4A2DFC512}"/>
                </c:ext>
              </c:extLst>
            </c:dLbl>
            <c:dLbl>
              <c:idx val="24"/>
              <c:layout>
                <c:manualLayout>
                  <c:x val="-2.3938562808557322E-2"/>
                  <c:y val="-8.6210347004657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E4-A641-AA6F-1BE4A2DFC512}"/>
                </c:ext>
              </c:extLst>
            </c:dLbl>
            <c:dLbl>
              <c:idx val="26"/>
              <c:layout>
                <c:manualLayout>
                  <c:x val="-1.8453099286889742E-2"/>
                  <c:y val="-9.52875028291659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E4-A641-AA6F-1BE4A2DFC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obliczeniowy'!$C$433:$AD$433</c:f>
              <c:numCache>
                <c:formatCode>0.00</c:formatCode>
                <c:ptCount val="28"/>
                <c:pt idx="0">
                  <c:v>5.9833887043189371</c:v>
                </c:pt>
                <c:pt idx="1">
                  <c:v>9.235438884331419</c:v>
                </c:pt>
                <c:pt idx="2">
                  <c:v>28.045454545454547</c:v>
                </c:pt>
                <c:pt idx="3">
                  <c:v>11.542319749216301</c:v>
                </c:pt>
                <c:pt idx="4">
                  <c:v>4.7320402298850572</c:v>
                </c:pt>
                <c:pt idx="5">
                  <c:v>10.562759767248545</c:v>
                </c:pt>
                <c:pt idx="6">
                  <c:v>8.9894498869630741</c:v>
                </c:pt>
                <c:pt idx="7">
                  <c:v>12.889067524115756</c:v>
                </c:pt>
                <c:pt idx="8">
                  <c:v>5.2375189107413007</c:v>
                </c:pt>
                <c:pt idx="9">
                  <c:v>8.7714945181765724</c:v>
                </c:pt>
                <c:pt idx="10">
                  <c:v>6.1184210526315788</c:v>
                </c:pt>
                <c:pt idx="11">
                  <c:v>7.6282847587195413</c:v>
                </c:pt>
                <c:pt idx="12">
                  <c:v>11.641737032569361</c:v>
                </c:pt>
                <c:pt idx="13">
                  <c:v>8.594650205761317</c:v>
                </c:pt>
                <c:pt idx="14">
                  <c:v>6.1643371452774245</c:v>
                </c:pt>
                <c:pt idx="15">
                  <c:v>0</c:v>
                </c:pt>
                <c:pt idx="16">
                  <c:v>6.9852434825381211</c:v>
                </c:pt>
                <c:pt idx="17">
                  <c:v>12.421502748930971</c:v>
                </c:pt>
                <c:pt idx="18">
                  <c:v>6.7924653007270326</c:v>
                </c:pt>
                <c:pt idx="19">
                  <c:v>8.9907120743034064</c:v>
                </c:pt>
                <c:pt idx="20">
                  <c:v>7.5099760574620911</c:v>
                </c:pt>
                <c:pt idx="21">
                  <c:v>14.338962605548854</c:v>
                </c:pt>
                <c:pt idx="22">
                  <c:v>12.171356783919599</c:v>
                </c:pt>
                <c:pt idx="23">
                  <c:v>16.979833101529902</c:v>
                </c:pt>
                <c:pt idx="24">
                  <c:v>13.927800269905534</c:v>
                </c:pt>
                <c:pt idx="25">
                  <c:v>18.437262357414447</c:v>
                </c:pt>
                <c:pt idx="26">
                  <c:v>12.982905982905983</c:v>
                </c:pt>
                <c:pt idx="27">
                  <c:v>12.989696032972695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E4-A641-AA6F-1BE4A2DFC5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16053600"/>
        <c:axId val="1815576784"/>
      </c:lineChart>
      <c:catAx>
        <c:axId val="181605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5576784"/>
        <c:crosses val="autoZero"/>
        <c:auto val="1"/>
        <c:lblAlgn val="ctr"/>
        <c:lblOffset val="100"/>
        <c:noMultiLvlLbl val="0"/>
      </c:catAx>
      <c:valAx>
        <c:axId val="18155767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0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PKB W Polsce w latach 2017 -2023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Wartości PKB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wielomianowa (z parabolą)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317476103005697"/>
                  <c:y val="3.2299582270526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strRef>
              <c:f>'Arkusz obliczeniowy'!$B$4:$B$30</c:f>
              <c:strCache>
                <c:ptCount val="27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  <c:pt idx="12">
                  <c:v>2020 Q1</c:v>
                </c:pt>
                <c:pt idx="13">
                  <c:v>2020 Q2</c:v>
                </c:pt>
                <c:pt idx="14">
                  <c:v>2020 Q3</c:v>
                </c:pt>
                <c:pt idx="15">
                  <c:v>2020 Q4</c:v>
                </c:pt>
                <c:pt idx="16">
                  <c:v>2021 Q1</c:v>
                </c:pt>
                <c:pt idx="17">
                  <c:v>2021 Q2</c:v>
                </c:pt>
                <c:pt idx="18">
                  <c:v>2021 Q3</c:v>
                </c:pt>
                <c:pt idx="19">
                  <c:v>2021 Q4</c:v>
                </c:pt>
                <c:pt idx="20">
                  <c:v>2022 Q1</c:v>
                </c:pt>
                <c:pt idx="21">
                  <c:v>2022 Q2</c:v>
                </c:pt>
                <c:pt idx="22">
                  <c:v>2022 Q3</c:v>
                </c:pt>
                <c:pt idx="23">
                  <c:v>2022 Q4</c:v>
                </c:pt>
                <c:pt idx="24">
                  <c:v>2023 Q1</c:v>
                </c:pt>
                <c:pt idx="25">
                  <c:v>2023 Q2</c:v>
                </c:pt>
                <c:pt idx="26">
                  <c:v>2023 Q3</c:v>
                </c:pt>
              </c:strCache>
            </c:strRef>
          </c:xVal>
          <c:yVal>
            <c:numRef>
              <c:f>'Arkusz obliczeniowy'!$C$4:$C$30</c:f>
              <c:numCache>
                <c:formatCode>0.00</c:formatCode>
                <c:ptCount val="27"/>
                <c:pt idx="0">
                  <c:v>459118.2</c:v>
                </c:pt>
                <c:pt idx="1">
                  <c:v>478551.6</c:v>
                </c:pt>
                <c:pt idx="2">
                  <c:v>489383.7</c:v>
                </c:pt>
                <c:pt idx="3">
                  <c:v>555740.5</c:v>
                </c:pt>
                <c:pt idx="4">
                  <c:v>489978.7</c:v>
                </c:pt>
                <c:pt idx="5">
                  <c:v>510710</c:v>
                </c:pt>
                <c:pt idx="6">
                  <c:v>527438.69999999995</c:v>
                </c:pt>
                <c:pt idx="7">
                  <c:v>598379.1</c:v>
                </c:pt>
                <c:pt idx="8">
                  <c:v>527507.6</c:v>
                </c:pt>
                <c:pt idx="9">
                  <c:v>554322.69999999995</c:v>
                </c:pt>
                <c:pt idx="10">
                  <c:v>568393.19999999995</c:v>
                </c:pt>
                <c:pt idx="11">
                  <c:v>638268.30000000005</c:v>
                </c:pt>
                <c:pt idx="12">
                  <c:v>559518.6</c:v>
                </c:pt>
                <c:pt idx="13">
                  <c:v>529052.1</c:v>
                </c:pt>
                <c:pt idx="14">
                  <c:v>589122.6</c:v>
                </c:pt>
                <c:pt idx="15">
                  <c:v>659978.30000000005</c:v>
                </c:pt>
                <c:pt idx="16">
                  <c:v>595751.80000000005</c:v>
                </c:pt>
                <c:pt idx="17">
                  <c:v>621312.1</c:v>
                </c:pt>
                <c:pt idx="18">
                  <c:v>666402.19999999995</c:v>
                </c:pt>
                <c:pt idx="19">
                  <c:v>747836</c:v>
                </c:pt>
                <c:pt idx="20">
                  <c:v>685984</c:v>
                </c:pt>
                <c:pt idx="21">
                  <c:v>726089.3</c:v>
                </c:pt>
                <c:pt idx="22">
                  <c:v>781809.6</c:v>
                </c:pt>
                <c:pt idx="23">
                  <c:v>873611.9</c:v>
                </c:pt>
                <c:pt idx="24">
                  <c:v>799909.5</c:v>
                </c:pt>
                <c:pt idx="25">
                  <c:v>816722.9</c:v>
                </c:pt>
                <c:pt idx="26">
                  <c:v>845413.6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A64-435F-B457-AB7DB916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72295"/>
        <c:axId val="466318344"/>
      </c:scatterChart>
      <c:valAx>
        <c:axId val="1012172295"/>
        <c:scaling>
          <c:orientation val="minMax"/>
          <c:max val="2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318344"/>
        <c:crosses val="autoZero"/>
        <c:crossBetween val="midCat"/>
        <c:majorUnit val="1"/>
      </c:valAx>
      <c:valAx>
        <c:axId val="466318344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2172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'Arkusz obliczeniowy'!$B$71:$K$71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xVal>
          <c:yVal>
            <c:numRef>
              <c:f>'Arkusz obliczeniowy'!$B$73:$K$73</c:f>
              <c:numCache>
                <c:formatCode>#,##0</c:formatCode>
                <c:ptCount val="10"/>
                <c:pt idx="0">
                  <c:v>760056</c:v>
                </c:pt>
                <c:pt idx="1">
                  <c:v>620855</c:v>
                </c:pt>
                <c:pt idx="2">
                  <c:v>542843</c:v>
                </c:pt>
                <c:pt idx="3">
                  <c:v>438404</c:v>
                </c:pt>
                <c:pt idx="4">
                  <c:v>383301</c:v>
                </c:pt>
                <c:pt idx="5">
                  <c:v>328880</c:v>
                </c:pt>
                <c:pt idx="6">
                  <c:v>415520</c:v>
                </c:pt>
                <c:pt idx="7">
                  <c:v>427531</c:v>
                </c:pt>
                <c:pt idx="8">
                  <c:v>328664</c:v>
                </c:pt>
                <c:pt idx="9">
                  <c:v>299738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9-4C43-820D-4121E83F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51088"/>
        <c:axId val="562653360"/>
      </c:scatterChart>
      <c:valAx>
        <c:axId val="5626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653360"/>
        <c:crosses val="autoZero"/>
        <c:crossBetween val="midCat"/>
        <c:majorUnit val="1"/>
      </c:valAx>
      <c:valAx>
        <c:axId val="5626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6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Ilość osób bezrobotnych w Polsce w latach 2014 - 2023</a:t>
            </a:r>
          </a:p>
          <a:p>
            <a:pPr>
              <a:defRPr/>
            </a:pPr>
            <a:endParaRPr lang="pl-P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 obliczeniowy'!$B$78:$B$87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'Arkusz obliczeniowy'!$C$78:$C$87</c:f>
              <c:numCache>
                <c:formatCode>#,##0</c:formatCode>
                <c:ptCount val="10"/>
                <c:pt idx="0">
                  <c:v>760056</c:v>
                </c:pt>
                <c:pt idx="1">
                  <c:v>620855</c:v>
                </c:pt>
                <c:pt idx="2">
                  <c:v>542843</c:v>
                </c:pt>
                <c:pt idx="3">
                  <c:v>438404</c:v>
                </c:pt>
                <c:pt idx="4">
                  <c:v>383301</c:v>
                </c:pt>
                <c:pt idx="5">
                  <c:v>328880</c:v>
                </c:pt>
                <c:pt idx="6">
                  <c:v>415520</c:v>
                </c:pt>
                <c:pt idx="7">
                  <c:v>427531</c:v>
                </c:pt>
                <c:pt idx="8">
                  <c:v>328664</c:v>
                </c:pt>
                <c:pt idx="9">
                  <c:v>299738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D-C94C-A555-8C3BA1BA1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204016"/>
        <c:axId val="399206288"/>
      </c:barChart>
      <c:catAx>
        <c:axId val="3992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206288"/>
        <c:crosses val="autoZero"/>
        <c:auto val="1"/>
        <c:lblAlgn val="ctr"/>
        <c:lblOffset val="100"/>
        <c:noMultiLvlLbl val="0"/>
      </c:catAx>
      <c:valAx>
        <c:axId val="3992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2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</a:t>
            </a:r>
            <a:r>
              <a:rPr lang="pl-PL" baseline="0"/>
              <a:t> ROA dla każdego kwartału rozliczeniowego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2093819229275041"/>
          <c:y val="4.5529282952057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1.3237063778580024E-2"/>
          <c:y val="9.7840236686390539E-2"/>
          <c:w val="0.97352587244283995"/>
          <c:h val="0.869615384615384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obliczeniowy'!$C$120:$AD$120</c:f>
              <c:numCache>
                <c:formatCode>0.00%</c:formatCode>
                <c:ptCount val="28"/>
                <c:pt idx="0">
                  <c:v>-1.2965070169994139E-2</c:v>
                </c:pt>
                <c:pt idx="1">
                  <c:v>4.8969909664002081E-2</c:v>
                </c:pt>
                <c:pt idx="2">
                  <c:v>1.4434362190379427E-2</c:v>
                </c:pt>
                <c:pt idx="3">
                  <c:v>4.391821715777916E-2</c:v>
                </c:pt>
                <c:pt idx="4">
                  <c:v>-2.5179101869648786E-2</c:v>
                </c:pt>
                <c:pt idx="5">
                  <c:v>3.3660972556017674E-2</c:v>
                </c:pt>
                <c:pt idx="6">
                  <c:v>-6.7867628616533147E-3</c:v>
                </c:pt>
                <c:pt idx="7">
                  <c:v>1.915083135391924E-3</c:v>
                </c:pt>
                <c:pt idx="8">
                  <c:v>-2.4045200352585869E-2</c:v>
                </c:pt>
                <c:pt idx="9">
                  <c:v>6.3809378171353895E-3</c:v>
                </c:pt>
                <c:pt idx="10">
                  <c:v>-5.8896171748836325E-3</c:v>
                </c:pt>
                <c:pt idx="11">
                  <c:v>1.9093746937861332E-2</c:v>
                </c:pt>
                <c:pt idx="12">
                  <c:v>-4.9121931611848031E-2</c:v>
                </c:pt>
                <c:pt idx="13">
                  <c:v>-8.7027451910955553E-2</c:v>
                </c:pt>
                <c:pt idx="14">
                  <c:v>-8.8847047747933269E-3</c:v>
                </c:pt>
                <c:pt idx="15">
                  <c:v>0</c:v>
                </c:pt>
                <c:pt idx="16">
                  <c:v>-2.6010523798134417E-2</c:v>
                </c:pt>
                <c:pt idx="17">
                  <c:v>1.5497715080468905E-2</c:v>
                </c:pt>
                <c:pt idx="18">
                  <c:v>2.5228419473612438E-3</c:v>
                </c:pt>
                <c:pt idx="19">
                  <c:v>-1.9464849947338249E-2</c:v>
                </c:pt>
                <c:pt idx="20">
                  <c:v>-2.8124443470279599E-2</c:v>
                </c:pt>
                <c:pt idx="21">
                  <c:v>-6.7769793658118528E-3</c:v>
                </c:pt>
                <c:pt idx="22">
                  <c:v>-9.9915078817472535E-3</c:v>
                </c:pt>
                <c:pt idx="23">
                  <c:v>-1.584065910731728E-2</c:v>
                </c:pt>
                <c:pt idx="24">
                  <c:v>-2.0694913408125477E-2</c:v>
                </c:pt>
                <c:pt idx="25">
                  <c:v>2.0522002616899663E-3</c:v>
                </c:pt>
                <c:pt idx="26">
                  <c:v>-2.1578533167474802E-3</c:v>
                </c:pt>
                <c:pt idx="27">
                  <c:v>4.0021780560849443E-3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9-7C4A-ACD6-B9D7745FBE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5776992"/>
        <c:axId val="495779056"/>
      </c:barChart>
      <c:catAx>
        <c:axId val="4957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779056"/>
        <c:crosses val="autoZero"/>
        <c:auto val="1"/>
        <c:lblAlgn val="ctr"/>
        <c:lblOffset val="100"/>
        <c:noMultiLvlLbl val="0"/>
      </c:catAx>
      <c:valAx>
        <c:axId val="49577905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957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 wskaźnika</a:t>
            </a:r>
            <a:r>
              <a:rPr lang="pl-PL" baseline="0"/>
              <a:t> ROE dla kwartałów </a:t>
            </a:r>
            <a:endParaRPr lang="pl-PL"/>
          </a:p>
        </c:rich>
      </c:tx>
      <c:layout>
        <c:manualLayout>
          <c:xMode val="edge"/>
          <c:yMode val="edge"/>
          <c:x val="0.47431443728144251"/>
          <c:y val="2.0207926655407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625282489235673E-2"/>
          <c:y val="9.2158884039216543E-2"/>
          <c:w val="0.92682874610462207"/>
          <c:h val="0.866058386155769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211480362537763E-2"/>
                      <c:h val="0.105807909108854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ED1-8A4A-98CC-7FDBDA5AF9E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392701667578565E-2"/>
                      <c:h val="9.1880332507183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ED1-8A4A-98CC-7FDBDA5AF9E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882127649451672E-2"/>
                      <c:h val="5.84541486631719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1-8A4A-98CC-7FDBDA5AF9E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392701667578565E-2"/>
                      <c:h val="7.51672405851775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ED1-8A4A-98CC-7FDBDA5AF9E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22054380664649E-2"/>
                      <c:h val="0.100236878468185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D1-8A4A-98CC-7FDBDA5AF9E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392701667578565E-2"/>
                      <c:h val="9.745136314785164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ED1-8A4A-98CC-7FDBDA5AF9E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211480362537763E-2"/>
                      <c:h val="0.100236878468185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ED1-8A4A-98CC-7FDBDA5AF9E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882127649451672E-2"/>
                      <c:h val="6.40251793038404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DED1-8A4A-98CC-7FDBDA5AF9E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22054380664649E-2"/>
                      <c:h val="0.105807909108854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ED1-8A4A-98CC-7FDBDA5AF9E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882127649451672E-2"/>
                      <c:h val="7.79527559055118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DED1-8A4A-98CC-7FDBDA5AF9EC}"/>
                </c:ext>
              </c:extLst>
            </c:dLbl>
            <c:dLbl>
              <c:idx val="10"/>
              <c:layout>
                <c:manualLayout>
                  <c:x val="1.2084592145014663E-3"/>
                  <c:y val="4.33765051652665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211480362537763E-2"/>
                      <c:h val="0.206086460640887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ED1-8A4A-98CC-7FDBDA5AF9EC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392701667578565E-2"/>
                      <c:h val="8.3523786546180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DED1-8A4A-98CC-7FDBDA5AF9EC}"/>
                </c:ext>
              </c:extLst>
            </c:dLbl>
            <c:dLbl>
              <c:idx val="12"/>
              <c:layout>
                <c:manualLayout>
                  <c:x val="-3.4694469519536142E-18"/>
                  <c:y val="-3.9038887548527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22054380664649E-2"/>
                      <c:h val="8.90948171868488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ED1-8A4A-98CC-7FDBDA5AF9EC}"/>
                </c:ext>
              </c:extLst>
            </c:dLbl>
            <c:dLbl>
              <c:idx val="13"/>
              <c:layout>
                <c:manualLayout>
                  <c:x val="4.8338844351404715E-3"/>
                  <c:y val="8.315092229070302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232628398791535E-2"/>
                      <c:h val="7.23817252648432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DED1-8A4A-98CC-7FDBDA5AF9EC}"/>
                </c:ext>
              </c:extLst>
            </c:dLbl>
            <c:dLbl>
              <c:idx val="14"/>
              <c:layout>
                <c:manualLayout>
                  <c:x val="1.2084592145015106E-3"/>
                  <c:y val="-2.1065514443006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D1-8A4A-98CC-7FDBDA5AF9EC}"/>
                </c:ext>
              </c:extLst>
            </c:dLbl>
            <c:dLbl>
              <c:idx val="16"/>
              <c:layout>
                <c:manualLayout>
                  <c:x val="-2.4168708518686804E-3"/>
                  <c:y val="4.08983835237866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232628398791535E-2"/>
                      <c:h val="0.11694997039019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DED1-8A4A-98CC-7FDBDA5AF9EC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392701667578565E-2"/>
                      <c:h val="8.3523786546180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DED1-8A4A-98CC-7FDBDA5AF9EC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882127649451672E-2"/>
                      <c:h val="7.79527559055118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DED1-8A4A-98CC-7FDBDA5AF9EC}"/>
                </c:ext>
              </c:extLst>
            </c:dLbl>
            <c:dLbl>
              <c:idx val="19"/>
              <c:layout>
                <c:manualLayout>
                  <c:x val="-3.6253776435045317E-3"/>
                  <c:y val="-2.3177461452415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D1-8A4A-98CC-7FDBDA5AF9EC}"/>
                </c:ext>
              </c:extLst>
            </c:dLbl>
            <c:dLbl>
              <c:idx val="20"/>
              <c:layout>
                <c:manualLayout>
                  <c:x val="8.8619318658846109E-17"/>
                  <c:y val="-3.47358147083982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D1-8A4A-98CC-7FDBDA5AF9EC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211480362537763E-2"/>
                      <c:h val="9.1880332507183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DED1-8A4A-98CC-7FDBDA5AF9EC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22054380664649E-2"/>
                      <c:h val="8.3523786546180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DED1-8A4A-98CC-7FDBDA5AF9EC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22054380664649E-2"/>
                      <c:h val="0.119735485710525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DED1-8A4A-98CC-7FDBDA5AF9EC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22054380664649E-2"/>
                      <c:h val="0.16987476147654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DED1-8A4A-98CC-7FDBDA5AF9EC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211480362537763E-2"/>
                      <c:h val="0.100236878468185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DED1-8A4A-98CC-7FDBDA5AF9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obliczeniowy'!$C$154:$AD$154</c:f>
              <c:numCache>
                <c:formatCode>0.00%</c:formatCode>
                <c:ptCount val="28"/>
                <c:pt idx="0">
                  <c:v>-4.2452297617703513E-2</c:v>
                </c:pt>
                <c:pt idx="1">
                  <c:v>0.16320121290881526</c:v>
                </c:pt>
                <c:pt idx="2">
                  <c:v>4.2782969885773625E-2</c:v>
                </c:pt>
                <c:pt idx="3">
                  <c:v>0.13448432530667878</c:v>
                </c:pt>
                <c:pt idx="4">
                  <c:v>-0.14921818370094231</c:v>
                </c:pt>
                <c:pt idx="5">
                  <c:v>0.22542405551272168</c:v>
                </c:pt>
                <c:pt idx="6">
                  <c:v>-4.6036829463570857E-2</c:v>
                </c:pt>
                <c:pt idx="7">
                  <c:v>1.2635909491625037E-2</c:v>
                </c:pt>
                <c:pt idx="8">
                  <c:v>-0.19104477611940299</c:v>
                </c:pt>
                <c:pt idx="9">
                  <c:v>5.1509370441027942E-2</c:v>
                </c:pt>
                <c:pt idx="10">
                  <c:v>-4.9634034766697165E-2</c:v>
                </c:pt>
                <c:pt idx="11">
                  <c:v>0.14155251141552511</c:v>
                </c:pt>
                <c:pt idx="12">
                  <c:v>-0.55916692963079839</c:v>
                </c:pt>
                <c:pt idx="13">
                  <c:v>-1.0721724830988488</c:v>
                </c:pt>
                <c:pt idx="14">
                  <c:v>-0.12422871246400659</c:v>
                </c:pt>
                <c:pt idx="15">
                  <c:v>0</c:v>
                </c:pt>
                <c:pt idx="16">
                  <c:v>-4.3499999999999996</c:v>
                </c:pt>
                <c:pt idx="17">
                  <c:v>0.17327832434147888</c:v>
                </c:pt>
                <c:pt idx="18">
                  <c:v>1.6316810724995589E-2</c:v>
                </c:pt>
                <c:pt idx="19">
                  <c:v>-0.14819326025172555</c:v>
                </c:pt>
                <c:pt idx="20">
                  <c:v>-0.26109627368688798</c:v>
                </c:pt>
                <c:pt idx="21">
                  <c:v>-6.8469428533368862E-2</c:v>
                </c:pt>
                <c:pt idx="22">
                  <c:v>-0.11008771929824561</c:v>
                </c:pt>
                <c:pt idx="23">
                  <c:v>-0.26879654095604133</c:v>
                </c:pt>
                <c:pt idx="24">
                  <c:v>-0.31269286155112119</c:v>
                </c:pt>
                <c:pt idx="25">
                  <c:v>1.8692761259565926E-2</c:v>
                </c:pt>
                <c:pt idx="26">
                  <c:v>-2.1199650829280457E-2</c:v>
                </c:pt>
                <c:pt idx="27">
                  <c:v>3.4954226608013318E-2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1-8A4A-98CC-7FDBDA5AF9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7348224"/>
        <c:axId val="2087349936"/>
      </c:barChart>
      <c:catAx>
        <c:axId val="20873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349936"/>
        <c:crosses val="autoZero"/>
        <c:auto val="1"/>
        <c:lblAlgn val="ctr"/>
        <c:lblOffset val="100"/>
        <c:noMultiLvlLbl val="0"/>
      </c:catAx>
      <c:valAx>
        <c:axId val="20873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3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CURRENT RATIo dla</a:t>
            </a:r>
            <a:r>
              <a:rPr lang="pl-PL" baseline="0"/>
              <a:t> analizowanych kwartałów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2.6742118027485866E-2"/>
                  <c:y val="-0.125718641457242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A2-474F-B15D-4796755D342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83346806790614E-2"/>
                      <c:h val="0.179580995489336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9A2-474F-B15D-4796755D3420}"/>
                </c:ext>
              </c:extLst>
            </c:dLbl>
            <c:dLbl>
              <c:idx val="16"/>
              <c:layout>
                <c:manualLayout>
                  <c:x val="-2.6742118027485853E-2"/>
                  <c:y val="-8.57984817766043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A2-474F-B15D-4796755D3420}"/>
                </c:ext>
              </c:extLst>
            </c:dLbl>
            <c:dLbl>
              <c:idx val="17"/>
              <c:layout>
                <c:manualLayout>
                  <c:x val="-2.9975747776879665E-2"/>
                  <c:y val="-8.5798481776604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A2-474F-B15D-4796755D3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obliczeniowy'!$C$195:$AD$195</c:f>
              <c:numCache>
                <c:formatCode>0.00</c:formatCode>
                <c:ptCount val="28"/>
                <c:pt idx="0">
                  <c:v>1.5177304964539007</c:v>
                </c:pt>
                <c:pt idx="1">
                  <c:v>1.4615836638754223</c:v>
                </c:pt>
                <c:pt idx="2">
                  <c:v>1.5881332724783204</c:v>
                </c:pt>
                <c:pt idx="3">
                  <c:v>2.3985711192898895</c:v>
                </c:pt>
                <c:pt idx="4">
                  <c:v>2.1547449705344444</c:v>
                </c:pt>
                <c:pt idx="5">
                  <c:v>1.1299089144393011</c:v>
                </c:pt>
                <c:pt idx="6">
                  <c:v>1.0802227573750753</c:v>
                </c:pt>
                <c:pt idx="7">
                  <c:v>1.0989624240419991</c:v>
                </c:pt>
                <c:pt idx="8">
                  <c:v>0.89570627733629027</c:v>
                </c:pt>
                <c:pt idx="9">
                  <c:v>0.88389455573307119</c:v>
                </c:pt>
                <c:pt idx="10">
                  <c:v>0.87056534676127262</c:v>
                </c:pt>
                <c:pt idx="11">
                  <c:v>0.99151539735658989</c:v>
                </c:pt>
                <c:pt idx="12">
                  <c:v>0.85979405099962714</c:v>
                </c:pt>
                <c:pt idx="13">
                  <c:v>0.90822137620740651</c:v>
                </c:pt>
                <c:pt idx="14">
                  <c:v>0.91117573994971068</c:v>
                </c:pt>
                <c:pt idx="15">
                  <c:v>0.9148065142686389</c:v>
                </c:pt>
                <c:pt idx="16">
                  <c:v>0.7259304899477419</c:v>
                </c:pt>
                <c:pt idx="17">
                  <c:v>1.1067958280093899</c:v>
                </c:pt>
                <c:pt idx="18">
                  <c:v>1.5637164750957855</c:v>
                </c:pt>
                <c:pt idx="19">
                  <c:v>1.3974276089693423</c:v>
                </c:pt>
                <c:pt idx="20">
                  <c:v>1.2948949551719524</c:v>
                </c:pt>
                <c:pt idx="21">
                  <c:v>1.0350553044867794</c:v>
                </c:pt>
                <c:pt idx="22">
                  <c:v>1.0671695961010006</c:v>
                </c:pt>
                <c:pt idx="23">
                  <c:v>0.92588235294117649</c:v>
                </c:pt>
                <c:pt idx="24">
                  <c:v>0.8917750984839441</c:v>
                </c:pt>
                <c:pt idx="25">
                  <c:v>0.8894245031148027</c:v>
                </c:pt>
                <c:pt idx="26">
                  <c:v>0.84885408787030037</c:v>
                </c:pt>
                <c:pt idx="27">
                  <c:v>0.80774609762699634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2-474F-B15D-4796755D34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6488879"/>
        <c:axId val="666490591"/>
      </c:lineChart>
      <c:catAx>
        <c:axId val="66648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490591"/>
        <c:crosses val="autoZero"/>
        <c:auto val="1"/>
        <c:lblAlgn val="ctr"/>
        <c:lblOffset val="100"/>
        <c:noMultiLvlLbl val="0"/>
      </c:catAx>
      <c:valAx>
        <c:axId val="6664905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48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QUICK</a:t>
            </a:r>
            <a:r>
              <a:rPr lang="pl-PL" baseline="0"/>
              <a:t> RATIo dla Badanych Kwartałów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3.1669367909238251E-2"/>
                  <c:y val="-0.173812460189464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24-414E-9306-0A84CA14296F}"/>
                </c:ext>
              </c:extLst>
            </c:dLbl>
            <c:dLbl>
              <c:idx val="4"/>
              <c:layout>
                <c:manualLayout>
                  <c:x val="-2.3565640194489465E-2"/>
                  <c:y val="-0.177254800981202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24-414E-9306-0A84CA14296F}"/>
                </c:ext>
              </c:extLst>
            </c:dLbl>
            <c:dLbl>
              <c:idx val="12"/>
              <c:layout>
                <c:manualLayout>
                  <c:x val="-2.59967585089141E-2"/>
                  <c:y val="-9.11962811877432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40680713128039E-2"/>
                      <c:h val="8.25646794150731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024-414E-9306-0A84CA14296F}"/>
                </c:ext>
              </c:extLst>
            </c:dLbl>
            <c:dLbl>
              <c:idx val="16"/>
              <c:layout>
                <c:manualLayout>
                  <c:x val="-2.8427876823338735E-2"/>
                  <c:y val="-8.4311599604266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24-414E-9306-0A84CA14296F}"/>
                </c:ext>
              </c:extLst>
            </c:dLbl>
            <c:dLbl>
              <c:idx val="17"/>
              <c:layout>
                <c:manualLayout>
                  <c:x val="-3.1669367909238251E-2"/>
                  <c:y val="-8.4311599604266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24-414E-9306-0A84CA142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obliczeniowy'!$C$225:$AD$225</c:f>
              <c:numCache>
                <c:formatCode>0.00</c:formatCode>
                <c:ptCount val="28"/>
                <c:pt idx="0">
                  <c:v>0.47012309448112821</c:v>
                </c:pt>
                <c:pt idx="1">
                  <c:v>0.46268547083884237</c:v>
                </c:pt>
                <c:pt idx="2">
                  <c:v>0.21031492469192151</c:v>
                </c:pt>
                <c:pt idx="3">
                  <c:v>0.86393158692357652</c:v>
                </c:pt>
                <c:pt idx="4">
                  <c:v>0.41028246291404186</c:v>
                </c:pt>
                <c:pt idx="5">
                  <c:v>0.44105569658055843</c:v>
                </c:pt>
                <c:pt idx="6">
                  <c:v>0.348735701384708</c:v>
                </c:pt>
                <c:pt idx="7">
                  <c:v>0.35236244884461165</c:v>
                </c:pt>
                <c:pt idx="8">
                  <c:v>0.25509764060863666</c:v>
                </c:pt>
                <c:pt idx="9">
                  <c:v>0.26569988939412559</c:v>
                </c:pt>
                <c:pt idx="10">
                  <c:v>0.25131609063859006</c:v>
                </c:pt>
                <c:pt idx="11">
                  <c:v>0.33495588682689381</c:v>
                </c:pt>
                <c:pt idx="12">
                  <c:v>0.17981814531164844</c:v>
                </c:pt>
                <c:pt idx="13">
                  <c:v>0.28065317937262058</c:v>
                </c:pt>
                <c:pt idx="14">
                  <c:v>0.26465509406525495</c:v>
                </c:pt>
                <c:pt idx="15">
                  <c:v>0.25961452263558943</c:v>
                </c:pt>
                <c:pt idx="16">
                  <c:v>0.17158440017343282</c:v>
                </c:pt>
                <c:pt idx="17">
                  <c:v>0.37672718628354085</c:v>
                </c:pt>
                <c:pt idx="18">
                  <c:v>0.59130268199233715</c:v>
                </c:pt>
                <c:pt idx="19">
                  <c:v>0.50396406818877815</c:v>
                </c:pt>
                <c:pt idx="20">
                  <c:v>0.38180784156295999</c:v>
                </c:pt>
                <c:pt idx="21">
                  <c:v>0.29831964245586878</c:v>
                </c:pt>
                <c:pt idx="22">
                  <c:v>0.25797169077617049</c:v>
                </c:pt>
                <c:pt idx="23">
                  <c:v>0.20633689839572192</c:v>
                </c:pt>
                <c:pt idx="24">
                  <c:v>0.19598901754804823</c:v>
                </c:pt>
                <c:pt idx="25">
                  <c:v>0.21153465836052607</c:v>
                </c:pt>
                <c:pt idx="26">
                  <c:v>0.21949175065933391</c:v>
                </c:pt>
                <c:pt idx="27">
                  <c:v>0.15097446539745557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4-414E-9306-0A84CA142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97493119"/>
        <c:axId val="2097748511"/>
      </c:lineChart>
      <c:catAx>
        <c:axId val="209749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748511"/>
        <c:crosses val="autoZero"/>
        <c:auto val="1"/>
        <c:lblAlgn val="ctr"/>
        <c:lblOffset val="100"/>
        <c:noMultiLvlLbl val="0"/>
      </c:catAx>
      <c:valAx>
        <c:axId val="209774851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49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zobowiązań całkowitych w stosunku</a:t>
            </a:r>
            <a:r>
              <a:rPr lang="pl-PL" baseline="0"/>
              <a:t> do kapitału własnego (D/E) dla badanych kwartałów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6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DD-A347-BE83-8DEF0FB3D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obliczeniowy'!$C$272:$AD$272</c:f>
              <c:numCache>
                <c:formatCode>0.0</c:formatCode>
                <c:ptCount val="28"/>
                <c:pt idx="0">
                  <c:v>2.211584057807384</c:v>
                </c:pt>
                <c:pt idx="1">
                  <c:v>2.2673814165042234</c:v>
                </c:pt>
                <c:pt idx="2">
                  <c:v>1.898546209761163</c:v>
                </c:pt>
                <c:pt idx="3">
                  <c:v>2.0005452067242162</c:v>
                </c:pt>
                <c:pt idx="4">
                  <c:v>4.8544061302681989</c:v>
                </c:pt>
                <c:pt idx="5">
                  <c:v>5.5728604471858141</c:v>
                </c:pt>
                <c:pt idx="6">
                  <c:v>5.6558246597277826</c:v>
                </c:pt>
                <c:pt idx="7">
                  <c:v>5.4737976295425605</c:v>
                </c:pt>
                <c:pt idx="8">
                  <c:v>6.8064293915040182</c:v>
                </c:pt>
                <c:pt idx="9">
                  <c:v>6.9254853551789921</c:v>
                </c:pt>
                <c:pt idx="10">
                  <c:v>7.3056953339432757</c:v>
                </c:pt>
                <c:pt idx="11">
                  <c:v>6.2827936903279369</c:v>
                </c:pt>
                <c:pt idx="12">
                  <c:v>10.199747554433575</c:v>
                </c:pt>
                <c:pt idx="13">
                  <c:v>11.123880869724101</c:v>
                </c:pt>
                <c:pt idx="14">
                  <c:v>12.750925545043192</c:v>
                </c:pt>
                <c:pt idx="15">
                  <c:v>34.879471656576776</c:v>
                </c:pt>
                <c:pt idx="16">
                  <c:v>162.98249999999999</c:v>
                </c:pt>
                <c:pt idx="17">
                  <c:v>9.9601713741669311</c:v>
                </c:pt>
                <c:pt idx="18">
                  <c:v>5.3204268830481567</c:v>
                </c:pt>
                <c:pt idx="19">
                  <c:v>6.4444782785221273</c:v>
                </c:pt>
                <c:pt idx="20">
                  <c:v>8.0668955869261101</c:v>
                </c:pt>
                <c:pt idx="21">
                  <c:v>8.8634607699480483</c:v>
                </c:pt>
                <c:pt idx="22">
                  <c:v>9.7643274853801163</c:v>
                </c:pt>
                <c:pt idx="23">
                  <c:v>15.569060773480663</c:v>
                </c:pt>
                <c:pt idx="24">
                  <c:v>13.774943427278338</c:v>
                </c:pt>
                <c:pt idx="25">
                  <c:v>7.9299962363567937</c:v>
                </c:pt>
                <c:pt idx="26">
                  <c:v>8.6609302905599197</c:v>
                </c:pt>
                <c:pt idx="27">
                  <c:v>7.6001664486981335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D-A347-BE83-8DEF0FB3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421503"/>
        <c:axId val="1289694928"/>
      </c:barChart>
      <c:catAx>
        <c:axId val="188242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9694928"/>
        <c:crosses val="autoZero"/>
        <c:auto val="1"/>
        <c:lblAlgn val="ctr"/>
        <c:lblOffset val="100"/>
        <c:noMultiLvlLbl val="0"/>
      </c:catAx>
      <c:valAx>
        <c:axId val="12896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242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Inflacja CPI w Polsce w latach 2017 - 2023 w podziale na kwartały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7342643490318428E-2"/>
          <c:y val="0.11132108486439195"/>
          <c:w val="0.93303877581340067"/>
          <c:h val="0.79486808593370273"/>
        </c:manualLayout>
      </c:layout>
      <c:barChart>
        <c:barDir val="col"/>
        <c:grouping val="clustered"/>
        <c:varyColors val="0"/>
        <c:ser>
          <c:idx val="0"/>
          <c:order val="0"/>
          <c:tx>
            <c:v>Odczyty inflacji kwartał do  analogicznego kwartału zeszłego roku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'Arkusz obliczeniowy'!$A$37:$A$64</c:f>
              <c:strCache>
                <c:ptCount val="28"/>
                <c:pt idx="0">
                  <c:v>1Q17</c:v>
                </c:pt>
                <c:pt idx="1">
                  <c:v>2Q17</c:v>
                </c:pt>
                <c:pt idx="2">
                  <c:v>3Q17</c:v>
                </c:pt>
                <c:pt idx="3">
                  <c:v>4Q17</c:v>
                </c:pt>
                <c:pt idx="4">
                  <c:v>1Q18</c:v>
                </c:pt>
                <c:pt idx="5">
                  <c:v>2Q18</c:v>
                </c:pt>
                <c:pt idx="6">
                  <c:v>3Q18</c:v>
                </c:pt>
                <c:pt idx="7">
                  <c:v>4Q18</c:v>
                </c:pt>
                <c:pt idx="8">
                  <c:v>1Q19</c:v>
                </c:pt>
                <c:pt idx="9">
                  <c:v>2Q19</c:v>
                </c:pt>
                <c:pt idx="10">
                  <c:v>3Q19</c:v>
                </c:pt>
                <c:pt idx="11">
                  <c:v>4Q19</c:v>
                </c:pt>
                <c:pt idx="12">
                  <c:v>1Q20</c:v>
                </c:pt>
                <c:pt idx="13">
                  <c:v>2Q20</c:v>
                </c:pt>
                <c:pt idx="14">
                  <c:v>3Q20</c:v>
                </c:pt>
                <c:pt idx="15">
                  <c:v>4Q20</c:v>
                </c:pt>
                <c:pt idx="16">
                  <c:v>1Q21</c:v>
                </c:pt>
                <c:pt idx="17">
                  <c:v>2Q21</c:v>
                </c:pt>
                <c:pt idx="18">
                  <c:v>3Q21</c:v>
                </c:pt>
                <c:pt idx="19">
                  <c:v>4Q21</c:v>
                </c:pt>
                <c:pt idx="20">
                  <c:v>1Q22</c:v>
                </c:pt>
                <c:pt idx="21">
                  <c:v>2Q22</c:v>
                </c:pt>
                <c:pt idx="22">
                  <c:v>3Q22</c:v>
                </c:pt>
                <c:pt idx="23">
                  <c:v>4Q22</c:v>
                </c:pt>
                <c:pt idx="24">
                  <c:v>1Q23</c:v>
                </c:pt>
                <c:pt idx="25">
                  <c:v>2Q23</c:v>
                </c:pt>
                <c:pt idx="26">
                  <c:v>3Q23</c:v>
                </c:pt>
                <c:pt idx="27">
                  <c:v>4Q23</c:v>
                </c:pt>
              </c:strCache>
            </c:strRef>
          </c:cat>
          <c:val>
            <c:numRef>
              <c:f>'Arkusz obliczeniowy'!$E$37:$E$64</c:f>
              <c:numCache>
                <c:formatCode>0.00%</c:formatCode>
                <c:ptCount val="28"/>
                <c:pt idx="0">
                  <c:v>2.0000000000000018E-2</c:v>
                </c:pt>
                <c:pt idx="1">
                  <c:v>1.8000000000000016E-2</c:v>
                </c:pt>
                <c:pt idx="2">
                  <c:v>1.9000000000000128E-2</c:v>
                </c:pt>
                <c:pt idx="3">
                  <c:v>2.200000000000002E-2</c:v>
                </c:pt>
                <c:pt idx="4">
                  <c:v>1.4999999999999902E-2</c:v>
                </c:pt>
                <c:pt idx="5">
                  <c:v>1.7000000000000126E-2</c:v>
                </c:pt>
                <c:pt idx="6">
                  <c:v>2.0000000000000018E-2</c:v>
                </c:pt>
                <c:pt idx="7">
                  <c:v>1.4000000000000012E-2</c:v>
                </c:pt>
                <c:pt idx="8">
                  <c:v>1.2000000000000011E-2</c:v>
                </c:pt>
                <c:pt idx="9">
                  <c:v>2.4000000000000021E-2</c:v>
                </c:pt>
                <c:pt idx="10">
                  <c:v>2.8000000000000025E-2</c:v>
                </c:pt>
                <c:pt idx="11">
                  <c:v>2.8000000000000025E-2</c:v>
                </c:pt>
                <c:pt idx="12">
                  <c:v>4.4999999999999929E-2</c:v>
                </c:pt>
                <c:pt idx="13">
                  <c:v>3.2000000000000028E-2</c:v>
                </c:pt>
                <c:pt idx="14">
                  <c:v>3.0000000000000027E-2</c:v>
                </c:pt>
                <c:pt idx="15">
                  <c:v>2.8000000000000025E-2</c:v>
                </c:pt>
                <c:pt idx="16">
                  <c:v>2.7000000000000135E-2</c:v>
                </c:pt>
                <c:pt idx="17">
                  <c:v>4.4999999999999929E-2</c:v>
                </c:pt>
                <c:pt idx="18">
                  <c:v>5.4000000000000048E-2</c:v>
                </c:pt>
                <c:pt idx="19">
                  <c:v>7.6999999999999957E-2</c:v>
                </c:pt>
                <c:pt idx="20">
                  <c:v>9.6999999999999975E-2</c:v>
                </c:pt>
                <c:pt idx="21">
                  <c:v>0.13900000000000001</c:v>
                </c:pt>
                <c:pt idx="22">
                  <c:v>0.16300000000000003</c:v>
                </c:pt>
                <c:pt idx="23">
                  <c:v>0.17300000000000004</c:v>
                </c:pt>
                <c:pt idx="24">
                  <c:v>0.16999999999999993</c:v>
                </c:pt>
                <c:pt idx="25">
                  <c:v>0.13100000000000001</c:v>
                </c:pt>
                <c:pt idx="26">
                  <c:v>9.6999999999999975E-2</c:v>
                </c:pt>
                <c:pt idx="27">
                  <c:v>6.4000000000000057E-2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4F3F-902D-EA9CB3F9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8337288"/>
        <c:axId val="338503688"/>
      </c:barChart>
      <c:catAx>
        <c:axId val="33833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8503688"/>
        <c:crosses val="autoZero"/>
        <c:auto val="1"/>
        <c:lblAlgn val="ctr"/>
        <c:lblOffset val="100"/>
        <c:noMultiLvlLbl val="0"/>
      </c:catAx>
      <c:valAx>
        <c:axId val="3385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833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Pokrycia odsetek na</a:t>
            </a:r>
            <a:r>
              <a:rPr lang="pl-PL" baseline="0"/>
              <a:t> badanych kwartałach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9020851560221635"/>
          <c:w val="0.90297462817147855"/>
          <c:h val="0.7773840769903761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13"/>
              <c:layout>
                <c:manualLayout>
                  <c:x val="-2.5828897467730139E-2"/>
                  <c:y val="-9.4917771354530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D8-BE46-9DB0-68C00CC7FE67}"/>
                </c:ext>
              </c:extLst>
            </c:dLbl>
            <c:dLbl>
              <c:idx val="15"/>
              <c:layout>
                <c:manualLayout>
                  <c:x val="-1.1382289416846573E-2"/>
                  <c:y val="-8.4791189076049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D8-BE46-9DB0-68C00CC7FE67}"/>
                </c:ext>
              </c:extLst>
            </c:dLbl>
            <c:dLbl>
              <c:idx val="20"/>
              <c:layout>
                <c:manualLayout>
                  <c:x val="-2.1509243040084353E-2"/>
                  <c:y val="-6.4538024519087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D8-BE46-9DB0-68C00CC7FE67}"/>
                </c:ext>
              </c:extLst>
            </c:dLbl>
            <c:dLbl>
              <c:idx val="23"/>
              <c:layout>
                <c:manualLayout>
                  <c:x val="-2.0429329433172907E-2"/>
                  <c:y val="-9.7449416924150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D8-BE46-9DB0-68C00CC7FE67}"/>
                </c:ext>
              </c:extLst>
            </c:dLbl>
            <c:dLbl>
              <c:idx val="24"/>
              <c:layout>
                <c:manualLayout>
                  <c:x val="-2.0429329433172907E-2"/>
                  <c:y val="-6.4538024519087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D8-BE46-9DB0-68C00CC7F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obliczeniowy'!$C$338:$AD$338</c:f>
              <c:numCache>
                <c:formatCode>0.00</c:formatCode>
                <c:ptCount val="28"/>
                <c:pt idx="0">
                  <c:v>-0.40993788819875771</c:v>
                </c:pt>
                <c:pt idx="1">
                  <c:v>4.6640755136035536E-2</c:v>
                </c:pt>
                <c:pt idx="2">
                  <c:v>0</c:v>
                </c:pt>
                <c:pt idx="3">
                  <c:v>6.5640194489465148E-2</c:v>
                </c:pt>
                <c:pt idx="4">
                  <c:v>-7.179487179487179E-2</c:v>
                </c:pt>
                <c:pt idx="5">
                  <c:v>8.7228560912771438E-2</c:v>
                </c:pt>
                <c:pt idx="6">
                  <c:v>0.57947019867549665</c:v>
                </c:pt>
                <c:pt idx="7">
                  <c:v>9.3539703903095558E-2</c:v>
                </c:pt>
                <c:pt idx="8">
                  <c:v>-9.1520861372812914E-2</c:v>
                </c:pt>
                <c:pt idx="9">
                  <c:v>0.1385390428211587</c:v>
                </c:pt>
                <c:pt idx="10">
                  <c:v>0.420479302832244</c:v>
                </c:pt>
                <c:pt idx="11">
                  <c:v>0.19247594050743658</c:v>
                </c:pt>
                <c:pt idx="12">
                  <c:v>-4.7449967721110396E-2</c:v>
                </c:pt>
                <c:pt idx="13">
                  <c:v>-6.2419285406801549E-2</c:v>
                </c:pt>
                <c:pt idx="14">
                  <c:v>15.916666666666666</c:v>
                </c:pt>
                <c:pt idx="15">
                  <c:v>0</c:v>
                </c:pt>
                <c:pt idx="16">
                  <c:v>-0.1495049504950495</c:v>
                </c:pt>
                <c:pt idx="17">
                  <c:v>0.34318766066838047</c:v>
                </c:pt>
                <c:pt idx="18">
                  <c:v>0.5061224489795918</c:v>
                </c:pt>
                <c:pt idx="19">
                  <c:v>-0.29653679653679654</c:v>
                </c:pt>
                <c:pt idx="20">
                  <c:v>-0.5150442477876106</c:v>
                </c:pt>
                <c:pt idx="21">
                  <c:v>1.7412140575079873</c:v>
                </c:pt>
                <c:pt idx="22">
                  <c:v>3.8624999999999998</c:v>
                </c:pt>
                <c:pt idx="23">
                  <c:v>-1.4091816367265468</c:v>
                </c:pt>
                <c:pt idx="24">
                  <c:v>-0.66268656716417906</c:v>
                </c:pt>
                <c:pt idx="25">
                  <c:v>1.4274905422446407</c:v>
                </c:pt>
                <c:pt idx="26">
                  <c:v>0.52755905511811019</c:v>
                </c:pt>
                <c:pt idx="27">
                  <c:v>0.86792452830188682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8-BE46-9DB0-68C00CC7FE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97925695"/>
        <c:axId val="2097788495"/>
      </c:lineChart>
      <c:catAx>
        <c:axId val="20979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788495"/>
        <c:crosses val="autoZero"/>
        <c:auto val="1"/>
        <c:lblAlgn val="ctr"/>
        <c:lblOffset val="100"/>
        <c:noMultiLvlLbl val="0"/>
      </c:catAx>
      <c:valAx>
        <c:axId val="209778849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92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</a:t>
            </a:r>
            <a:r>
              <a:rPr lang="pl-PL" baseline="0"/>
              <a:t> inventory turnover ratio na badanych kwartałach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4971416244202353E-2"/>
          <c:y val="7.5821325648414983E-2"/>
          <c:w val="0.94269981663251001"/>
          <c:h val="0.82297329188318324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2657534246575343E-2"/>
                  <c:y val="-0.11092945154190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3A-CB4D-8CFF-6EEBC2E98060}"/>
                </c:ext>
              </c:extLst>
            </c:dLbl>
            <c:dLbl>
              <c:idx val="1"/>
              <c:layout>
                <c:manualLayout>
                  <c:x val="-2.2657534246575354E-2"/>
                  <c:y val="-5.0410719553427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3A-CB4D-8CFF-6EEBC2E98060}"/>
                </c:ext>
              </c:extLst>
            </c:dLbl>
            <c:dLbl>
              <c:idx val="2"/>
              <c:layout>
                <c:manualLayout>
                  <c:x val="-2.2657534246575343E-2"/>
                  <c:y val="-8.2111007737865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3A-CB4D-8CFF-6EEBC2E98060}"/>
                </c:ext>
              </c:extLst>
            </c:dLbl>
            <c:dLbl>
              <c:idx val="4"/>
              <c:layout>
                <c:manualLayout>
                  <c:x val="-1.9917808219178081E-2"/>
                  <c:y val="-0.119574984683110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3A-CB4D-8CFF-6EEBC2E98060}"/>
                </c:ext>
              </c:extLst>
            </c:dLbl>
            <c:dLbl>
              <c:idx val="6"/>
              <c:layout>
                <c:manualLayout>
                  <c:x val="-2.8136986301369862E-2"/>
                  <c:y val="-7.0583630216251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3A-CB4D-8CFF-6EEBC2E98060}"/>
                </c:ext>
              </c:extLst>
            </c:dLbl>
            <c:dLbl>
              <c:idx val="8"/>
              <c:layout>
                <c:manualLayout>
                  <c:x val="-2.2657534246575343E-2"/>
                  <c:y val="-9.9402074020286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3A-CB4D-8CFF-6EEBC2E98060}"/>
                </c:ext>
              </c:extLst>
            </c:dLbl>
            <c:dLbl>
              <c:idx val="10"/>
              <c:layout>
                <c:manualLayout>
                  <c:x val="-2.4027397260274024E-2"/>
                  <c:y val="-7.0583630216251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3A-CB4D-8CFF-6EEBC2E98060}"/>
                </c:ext>
              </c:extLst>
            </c:dLbl>
            <c:dLbl>
              <c:idx val="12"/>
              <c:layout>
                <c:manualLayout>
                  <c:x val="-2.2657534246575392E-2"/>
                  <c:y val="-9.652022963988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3A-CB4D-8CFF-6EEBC2E98060}"/>
                </c:ext>
              </c:extLst>
            </c:dLbl>
            <c:dLbl>
              <c:idx val="15"/>
              <c:layout>
                <c:manualLayout>
                  <c:x val="-2.2616438356164482E-2"/>
                  <c:y val="-0.217557693616828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3A-CB4D-8CFF-6EEBC2E98060}"/>
                </c:ext>
              </c:extLst>
            </c:dLbl>
            <c:dLbl>
              <c:idx val="16"/>
              <c:layout>
                <c:manualLayout>
                  <c:x val="-2.2616438356164382E-2"/>
                  <c:y val="-9.652022963988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3A-CB4D-8CFF-6EEBC2E98060}"/>
                </c:ext>
              </c:extLst>
            </c:dLbl>
            <c:dLbl>
              <c:idx val="20"/>
              <c:layout>
                <c:manualLayout>
                  <c:x val="-2.2657534246575444E-2"/>
                  <c:y val="-0.10228391840068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3A-CB4D-8CFF-6EEBC2E98060}"/>
                </c:ext>
              </c:extLst>
            </c:dLbl>
            <c:dLbl>
              <c:idx val="22"/>
              <c:layout>
                <c:manualLayout>
                  <c:x val="-2.2657534246575343E-2"/>
                  <c:y val="-6.7701785835848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3A-CB4D-8CFF-6EEBC2E98060}"/>
                </c:ext>
              </c:extLst>
            </c:dLbl>
            <c:dLbl>
              <c:idx val="24"/>
              <c:layout>
                <c:manualLayout>
                  <c:x val="-2.1287671232876712E-2"/>
                  <c:y val="-9.3638385259479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73A-CB4D-8CFF-6EEBC2E98060}"/>
                </c:ext>
              </c:extLst>
            </c:dLbl>
            <c:dLbl>
              <c:idx val="26"/>
              <c:layout>
                <c:manualLayout>
                  <c:x val="-2.2657534246575343E-2"/>
                  <c:y val="-6.4819941455444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73A-CB4D-8CFF-6EEBC2E98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obliczeniowy'!$C$387:$AD$387</c:f>
              <c:numCache>
                <c:formatCode>0.00</c:formatCode>
                <c:ptCount val="28"/>
                <c:pt idx="0">
                  <c:v>0.28768189245973075</c:v>
                </c:pt>
                <c:pt idx="1">
                  <c:v>0.39569085962203104</c:v>
                </c:pt>
                <c:pt idx="2">
                  <c:v>0.32059096329667419</c:v>
                </c:pt>
                <c:pt idx="3">
                  <c:v>0.38245044790858435</c:v>
                </c:pt>
                <c:pt idx="4">
                  <c:v>0.20187547323664745</c:v>
                </c:pt>
                <c:pt idx="5">
                  <c:v>0.32130276919742046</c:v>
                </c:pt>
                <c:pt idx="6">
                  <c:v>0.32361111111111113</c:v>
                </c:pt>
                <c:pt idx="7">
                  <c:v>0.43762803831460051</c:v>
                </c:pt>
                <c:pt idx="8">
                  <c:v>0.26266948745071639</c:v>
                </c:pt>
                <c:pt idx="9">
                  <c:v>0.37498136275533023</c:v>
                </c:pt>
                <c:pt idx="10">
                  <c:v>0.33561264091665127</c:v>
                </c:pt>
                <c:pt idx="11">
                  <c:v>0.42434227462286978</c:v>
                </c:pt>
                <c:pt idx="12">
                  <c:v>0.23297899266008607</c:v>
                </c:pt>
                <c:pt idx="13">
                  <c:v>0.34362779504662588</c:v>
                </c:pt>
                <c:pt idx="14">
                  <c:v>0.38634553207441075</c:v>
                </c:pt>
                <c:pt idx="15">
                  <c:v>0</c:v>
                </c:pt>
                <c:pt idx="16">
                  <c:v>0.33331961139469785</c:v>
                </c:pt>
                <c:pt idx="17">
                  <c:v>0.43725833367251415</c:v>
                </c:pt>
                <c:pt idx="18">
                  <c:v>0.41134751773049644</c:v>
                </c:pt>
                <c:pt idx="19">
                  <c:v>0.41450224693426763</c:v>
                </c:pt>
                <c:pt idx="20">
                  <c:v>0.35143254927822964</c:v>
                </c:pt>
                <c:pt idx="21">
                  <c:v>0.42295048632527876</c:v>
                </c:pt>
                <c:pt idx="22">
                  <c:v>0.40334465304030243</c:v>
                </c:pt>
                <c:pt idx="23">
                  <c:v>0.5171119616513693</c:v>
                </c:pt>
                <c:pt idx="24">
                  <c:v>0.37926774868750646</c:v>
                </c:pt>
                <c:pt idx="25">
                  <c:v>0.48224053679527384</c:v>
                </c:pt>
                <c:pt idx="26">
                  <c:v>0.40813409563409564</c:v>
                </c:pt>
                <c:pt idx="27">
                  <c:v>0.46781838164583045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A-CB4D-8CFF-6EEBC2E98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63273168"/>
        <c:axId val="2056544703"/>
      </c:lineChart>
      <c:catAx>
        <c:axId val="166327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544703"/>
        <c:crosses val="autoZero"/>
        <c:auto val="1"/>
        <c:lblAlgn val="ctr"/>
        <c:lblOffset val="100"/>
        <c:noMultiLvlLbl val="0"/>
      </c:catAx>
      <c:valAx>
        <c:axId val="205654470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2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Wskaźnik</a:t>
            </a:r>
            <a:r>
              <a:rPr lang="en-US" baseline="0"/>
              <a:t> rotacji należności (WRN) dla badanych kwartałów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 obliczeniowy'!$B$433</c:f>
              <c:strCache>
                <c:ptCount val="1"/>
                <c:pt idx="0">
                  <c:v>WRN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5825562260010971E-2"/>
                  <c:y val="-8.923606561282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D4-BF47-9FB7-CBA7661F22E2}"/>
                </c:ext>
              </c:extLst>
            </c:dLbl>
            <c:dLbl>
              <c:idx val="3"/>
              <c:layout>
                <c:manualLayout>
                  <c:x val="-8.5792649478881166E-3"/>
                  <c:y val="-7.4107472571979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D4-BF47-9FB7-CBA7661F22E2}"/>
                </c:ext>
              </c:extLst>
            </c:dLbl>
            <c:dLbl>
              <c:idx val="4"/>
              <c:layout>
                <c:manualLayout>
                  <c:x val="-1.8145913329676359E-2"/>
                  <c:y val="-7.1081753963810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D4-BF47-9FB7-CBA7661F22E2}"/>
                </c:ext>
              </c:extLst>
            </c:dLbl>
            <c:dLbl>
              <c:idx val="8"/>
              <c:layout>
                <c:manualLayout>
                  <c:x val="-1.4854635216675849E-2"/>
                  <c:y val="-8.923606561282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D4-BF47-9FB7-CBA7661F22E2}"/>
                </c:ext>
              </c:extLst>
            </c:dLbl>
            <c:dLbl>
              <c:idx val="15"/>
              <c:layout>
                <c:manualLayout>
                  <c:x val="-1.8145913329676359E-2"/>
                  <c:y val="-9.2261784220996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D4-BF47-9FB7-CBA7661F22E2}"/>
                </c:ext>
              </c:extLst>
            </c:dLbl>
            <c:dLbl>
              <c:idx val="18"/>
              <c:layout>
                <c:manualLayout>
                  <c:x val="-1.8145913329676359E-2"/>
                  <c:y val="-6.5030316747471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D4-BF47-9FB7-CBA7661F22E2}"/>
                </c:ext>
              </c:extLst>
            </c:dLbl>
            <c:dLbl>
              <c:idx val="20"/>
              <c:layout>
                <c:manualLayout>
                  <c:x val="-2.5825562260010971E-2"/>
                  <c:y val="-7.7133191180149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D4-BF47-9FB7-CBA7661F22E2}"/>
                </c:ext>
              </c:extLst>
            </c:dLbl>
            <c:dLbl>
              <c:idx val="22"/>
              <c:layout>
                <c:manualLayout>
                  <c:x val="-2.3938562808557322E-2"/>
                  <c:y val="-6.8056035355641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D4-BF47-9FB7-CBA7661F22E2}"/>
                </c:ext>
              </c:extLst>
            </c:dLbl>
            <c:dLbl>
              <c:idx val="24"/>
              <c:layout>
                <c:manualLayout>
                  <c:x val="-2.3938562808557322E-2"/>
                  <c:y val="-8.6210347004657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D4-BF47-9FB7-CBA7661F22E2}"/>
                </c:ext>
              </c:extLst>
            </c:dLbl>
            <c:dLbl>
              <c:idx val="26"/>
              <c:layout>
                <c:manualLayout>
                  <c:x val="-1.8453099286889742E-2"/>
                  <c:y val="-9.52875028291659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5D4-BF47-9FB7-CBA7661F22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obliczeniowy'!$C$433:$AD$433</c:f>
              <c:numCache>
                <c:formatCode>0.00</c:formatCode>
                <c:ptCount val="28"/>
                <c:pt idx="0">
                  <c:v>5.9833887043189371</c:v>
                </c:pt>
                <c:pt idx="1">
                  <c:v>9.235438884331419</c:v>
                </c:pt>
                <c:pt idx="2">
                  <c:v>28.045454545454547</c:v>
                </c:pt>
                <c:pt idx="3">
                  <c:v>11.542319749216301</c:v>
                </c:pt>
                <c:pt idx="4">
                  <c:v>4.7320402298850572</c:v>
                </c:pt>
                <c:pt idx="5">
                  <c:v>10.562759767248545</c:v>
                </c:pt>
                <c:pt idx="6">
                  <c:v>8.9894498869630741</c:v>
                </c:pt>
                <c:pt idx="7">
                  <c:v>12.889067524115756</c:v>
                </c:pt>
                <c:pt idx="8">
                  <c:v>5.2375189107413007</c:v>
                </c:pt>
                <c:pt idx="9">
                  <c:v>8.7714945181765724</c:v>
                </c:pt>
                <c:pt idx="10">
                  <c:v>6.1184210526315788</c:v>
                </c:pt>
                <c:pt idx="11">
                  <c:v>7.6282847587195413</c:v>
                </c:pt>
                <c:pt idx="12">
                  <c:v>11.641737032569361</c:v>
                </c:pt>
                <c:pt idx="13">
                  <c:v>8.594650205761317</c:v>
                </c:pt>
                <c:pt idx="14">
                  <c:v>6.1643371452774245</c:v>
                </c:pt>
                <c:pt idx="15">
                  <c:v>0</c:v>
                </c:pt>
                <c:pt idx="16">
                  <c:v>6.9852434825381211</c:v>
                </c:pt>
                <c:pt idx="17">
                  <c:v>12.421502748930971</c:v>
                </c:pt>
                <c:pt idx="18">
                  <c:v>6.7924653007270326</c:v>
                </c:pt>
                <c:pt idx="19">
                  <c:v>8.9907120743034064</c:v>
                </c:pt>
                <c:pt idx="20">
                  <c:v>7.5099760574620911</c:v>
                </c:pt>
                <c:pt idx="21">
                  <c:v>14.338962605548854</c:v>
                </c:pt>
                <c:pt idx="22">
                  <c:v>12.171356783919599</c:v>
                </c:pt>
                <c:pt idx="23">
                  <c:v>16.979833101529902</c:v>
                </c:pt>
                <c:pt idx="24">
                  <c:v>13.927800269905534</c:v>
                </c:pt>
                <c:pt idx="25">
                  <c:v>18.437262357414447</c:v>
                </c:pt>
                <c:pt idx="26">
                  <c:v>12.982905982905983</c:v>
                </c:pt>
                <c:pt idx="27">
                  <c:v>12.989696032972695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4-BF47-9FB7-CBA7661F22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16053600"/>
        <c:axId val="1815576784"/>
      </c:lineChart>
      <c:catAx>
        <c:axId val="181605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5576784"/>
        <c:crosses val="autoZero"/>
        <c:auto val="1"/>
        <c:lblAlgn val="ctr"/>
        <c:lblOffset val="100"/>
        <c:noMultiLvlLbl val="0"/>
      </c:catAx>
      <c:valAx>
        <c:axId val="18155767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0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Model dyskryminacyjny Wierzby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7332220629528542E-2"/>
          <c:y val="8.6426839774799147E-2"/>
          <c:w val="0.9184319516170204"/>
          <c:h val="0.86651840275690728"/>
        </c:manualLayout>
      </c:layout>
      <c:lineChart>
        <c:grouping val="standard"/>
        <c:varyColors val="0"/>
        <c:ser>
          <c:idx val="0"/>
          <c:order val="0"/>
          <c:tx>
            <c:v>Model dyskryminacyjny Wierzby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458852867830432E-2"/>
                  <c:y val="-7.431281819085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8D2-504F-87D8-CE265692074B}"/>
                </c:ext>
              </c:extLst>
            </c:dLbl>
            <c:dLbl>
              <c:idx val="2"/>
              <c:layout>
                <c:manualLayout>
                  <c:x val="-1.6468827930174582E-2"/>
                  <c:y val="-8.2727965455930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8D2-504F-87D8-CE265692074B}"/>
                </c:ext>
              </c:extLst>
            </c:dLbl>
            <c:dLbl>
              <c:idx val="4"/>
              <c:layout>
                <c:manualLayout>
                  <c:x val="-1.584793920710036E-2"/>
                  <c:y val="4.0694194431867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8D2-504F-87D8-CE265692074B}"/>
                </c:ext>
              </c:extLst>
            </c:dLbl>
            <c:dLbl>
              <c:idx val="6"/>
              <c:layout>
                <c:manualLayout>
                  <c:x val="-1.7842951675928326E-2"/>
                  <c:y val="3.2279047166789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8D2-504F-87D8-CE265692074B}"/>
                </c:ext>
              </c:extLst>
            </c:dLbl>
            <c:dLbl>
              <c:idx val="8"/>
              <c:layout>
                <c:manualLayout>
                  <c:x val="-1.7842951675928254E-2"/>
                  <c:y val="3.2279047166789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D2-504F-87D8-CE265692074B}"/>
                </c:ext>
              </c:extLst>
            </c:dLbl>
            <c:dLbl>
              <c:idx val="10"/>
              <c:layout>
                <c:manualLayout>
                  <c:x val="-1.6845445441514326E-2"/>
                  <c:y val="4.6304292608585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8D2-504F-87D8-CE265692074B}"/>
                </c:ext>
              </c:extLst>
            </c:dLbl>
            <c:dLbl>
              <c:idx val="11"/>
              <c:layout>
                <c:manualLayout>
                  <c:x val="-2.7818014020068015E-2"/>
                  <c:y val="6.5939636227098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8D2-504F-87D8-CE265692074B}"/>
                </c:ext>
              </c:extLst>
            </c:dLbl>
            <c:dLbl>
              <c:idx val="12"/>
              <c:layout>
                <c:manualLayout>
                  <c:x val="-1.7842951675928288E-2"/>
                  <c:y val="3.5084096255149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D2-504F-87D8-CE265692074B}"/>
                </c:ext>
              </c:extLst>
            </c:dLbl>
            <c:dLbl>
              <c:idx val="13"/>
              <c:layout>
                <c:manualLayout>
                  <c:x val="-1.3852926738272429E-2"/>
                  <c:y val="4.6304292608585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D2-504F-87D8-CE265692074B}"/>
                </c:ext>
              </c:extLst>
            </c:dLbl>
            <c:dLbl>
              <c:idx val="16"/>
              <c:layout>
                <c:manualLayout>
                  <c:x val="-1.5847939207100432E-2"/>
                  <c:y val="3.7889145343507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D2-504F-87D8-CE265692074B}"/>
                </c:ext>
              </c:extLst>
            </c:dLbl>
            <c:dLbl>
              <c:idx val="19"/>
              <c:layout>
                <c:manualLayout>
                  <c:x val="-1.6845445441514326E-2"/>
                  <c:y val="5.4719439873662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D2-504F-87D8-CE265692074B}"/>
                </c:ext>
              </c:extLst>
            </c:dLbl>
            <c:dLbl>
              <c:idx val="20"/>
              <c:layout>
                <c:manualLayout>
                  <c:x val="-1.983796414475622E-2"/>
                  <c:y val="3.2279047166789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D2-504F-87D8-CE265692074B}"/>
                </c:ext>
              </c:extLst>
            </c:dLbl>
            <c:dLbl>
              <c:idx val="21"/>
              <c:layout>
                <c:manualLayout>
                  <c:x val="-2.2830482847998115E-2"/>
                  <c:y val="5.4719439873662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D2-504F-87D8-CE265692074B}"/>
                </c:ext>
              </c:extLst>
            </c:dLbl>
            <c:dLbl>
              <c:idx val="22"/>
              <c:layout>
                <c:manualLayout>
                  <c:x val="-1.7842951675928288E-2"/>
                  <c:y val="3.5084096255148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D2-504F-87D8-CE265692074B}"/>
                </c:ext>
              </c:extLst>
            </c:dLbl>
            <c:dLbl>
              <c:idx val="23"/>
              <c:layout>
                <c:manualLayout>
                  <c:x val="-1.4850432972686393E-2"/>
                  <c:y val="4.0694194431867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D2-504F-87D8-CE265692074B}"/>
                </c:ext>
              </c:extLst>
            </c:dLbl>
            <c:dLbl>
              <c:idx val="24"/>
              <c:layout>
                <c:manualLayout>
                  <c:x val="-1.584793920710036E-2"/>
                  <c:y val="3.2279047166789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D2-504F-87D8-CE265692074B}"/>
                </c:ext>
              </c:extLst>
            </c:dLbl>
            <c:dLbl>
              <c:idx val="25"/>
              <c:layout>
                <c:manualLayout>
                  <c:x val="-1.7842951675928437E-2"/>
                  <c:y val="6.0329538050380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D2-504F-87D8-CE265692074B}"/>
                </c:ext>
              </c:extLst>
            </c:dLbl>
            <c:dLbl>
              <c:idx val="26"/>
              <c:layout>
                <c:manualLayout>
                  <c:x val="-1.983796414475622E-2"/>
                  <c:y val="5.4719439873662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8D2-504F-87D8-CE265692074B}"/>
                </c:ext>
              </c:extLst>
            </c:dLbl>
            <c:dLbl>
              <c:idx val="27"/>
              <c:layout>
                <c:manualLayout>
                  <c:x val="-1.983796414475622E-2"/>
                  <c:y val="6.313458713873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D2-504F-87D8-CE2656920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obliczeniowy'!$C$506:$AD$506</c:f>
              <c:numCache>
                <c:formatCode>0.00</c:formatCode>
                <c:ptCount val="28"/>
                <c:pt idx="0">
                  <c:v>0.28907788181300564</c:v>
                </c:pt>
                <c:pt idx="1">
                  <c:v>0.90188917736957519</c:v>
                </c:pt>
                <c:pt idx="2">
                  <c:v>0.51782502474534109</c:v>
                </c:pt>
                <c:pt idx="3">
                  <c:v>1.2191486093148374</c:v>
                </c:pt>
                <c:pt idx="4">
                  <c:v>-0.55168009397067086</c:v>
                </c:pt>
                <c:pt idx="5">
                  <c:v>0.47030812799813149</c:v>
                </c:pt>
                <c:pt idx="6">
                  <c:v>-0.11190184114391391</c:v>
                </c:pt>
                <c:pt idx="7">
                  <c:v>0.13171981817603337</c:v>
                </c:pt>
                <c:pt idx="8">
                  <c:v>-0.69214742554090436</c:v>
                </c:pt>
                <c:pt idx="9">
                  <c:v>5.9185510565541735E-2</c:v>
                </c:pt>
                <c:pt idx="10">
                  <c:v>-0.16704743188177376</c:v>
                </c:pt>
                <c:pt idx="11">
                  <c:v>6.3288724196939039E-3</c:v>
                </c:pt>
                <c:pt idx="12">
                  <c:v>-1.2370249971189173</c:v>
                </c:pt>
                <c:pt idx="13">
                  <c:v>-0.80470525600613718</c:v>
                </c:pt>
                <c:pt idx="14">
                  <c:v>-0.20546932993294886</c:v>
                </c:pt>
                <c:pt idx="15">
                  <c:v>0</c:v>
                </c:pt>
                <c:pt idx="16">
                  <c:v>-0.45447353641284771</c:v>
                </c:pt>
                <c:pt idx="17">
                  <c:v>0.10113200166962545</c:v>
                </c:pt>
                <c:pt idx="18">
                  <c:v>0.23807857007194452</c:v>
                </c:pt>
                <c:pt idx="19">
                  <c:v>1.2390948087077566E-2</c:v>
                </c:pt>
                <c:pt idx="20">
                  <c:v>-5.9643355741657328E-2</c:v>
                </c:pt>
                <c:pt idx="21">
                  <c:v>4.3759907626948272E-2</c:v>
                </c:pt>
                <c:pt idx="22">
                  <c:v>-0.52413779795286064</c:v>
                </c:pt>
                <c:pt idx="23">
                  <c:v>-0.12498129365104468</c:v>
                </c:pt>
                <c:pt idx="24">
                  <c:v>-0.20683165167192519</c:v>
                </c:pt>
                <c:pt idx="25">
                  <c:v>4.0888170619980908E-2</c:v>
                </c:pt>
                <c:pt idx="26">
                  <c:v>1.4170394244599441E-2</c:v>
                </c:pt>
                <c:pt idx="27">
                  <c:v>2.8434242224977591E-2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2-504F-87D8-CE265692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924543"/>
        <c:axId val="2035601695"/>
      </c:lineChart>
      <c:catAx>
        <c:axId val="16939245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5601695"/>
        <c:crosses val="autoZero"/>
        <c:auto val="1"/>
        <c:lblAlgn val="ctr"/>
        <c:lblOffset val="100"/>
        <c:noMultiLvlLbl val="0"/>
      </c:catAx>
      <c:valAx>
        <c:axId val="20356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39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dyskryminacyjny Mączyńskiej (Funkcja Jacobsa)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969495285635059E-2"/>
                  <c:y val="-0.103976062992126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04-3344-B3F1-EB5050652A7D}"/>
                </c:ext>
              </c:extLst>
            </c:dLbl>
            <c:dLbl>
              <c:idx val="2"/>
              <c:layout>
                <c:manualLayout>
                  <c:x val="-1.8313921242373823E-2"/>
                  <c:y val="-7.8376062992126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04-3344-B3F1-EB5050652A7D}"/>
                </c:ext>
              </c:extLst>
            </c:dLbl>
            <c:dLbl>
              <c:idx val="4"/>
              <c:layout>
                <c:manualLayout>
                  <c:x val="-1.9841995624091082E-2"/>
                  <c:y val="7.2023937007874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04-3344-B3F1-EB5050652A7D}"/>
                </c:ext>
              </c:extLst>
            </c:dLbl>
            <c:dLbl>
              <c:idx val="6"/>
              <c:layout>
                <c:manualLayout>
                  <c:x val="-1.6095396561286744E-2"/>
                  <c:y val="-0.10077606299212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04-3344-B3F1-EB5050652A7D}"/>
                </c:ext>
              </c:extLst>
            </c:dLbl>
            <c:dLbl>
              <c:idx val="8"/>
              <c:layout>
                <c:manualLayout>
                  <c:x val="-1.9841995624091124E-2"/>
                  <c:y val="4.6423937007874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04-3344-B3F1-EB5050652A7D}"/>
                </c:ext>
              </c:extLst>
            </c:dLbl>
            <c:dLbl>
              <c:idx val="12"/>
              <c:layout>
                <c:manualLayout>
                  <c:x val="-2.4279044986265236E-2"/>
                  <c:y val="3.3623937007874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04-3344-B3F1-EB5050652A7D}"/>
                </c:ext>
              </c:extLst>
            </c:dLbl>
            <c:dLbl>
              <c:idx val="13"/>
              <c:layout>
                <c:manualLayout>
                  <c:x val="-1.5404946261916928E-2"/>
                  <c:y val="4.0023937007874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04-3344-B3F1-EB5050652A7D}"/>
                </c:ext>
              </c:extLst>
            </c:dLbl>
            <c:dLbl>
              <c:idx val="16"/>
              <c:layout>
                <c:manualLayout>
                  <c:x val="-1.9841995624091162E-2"/>
                  <c:y val="6.5623937007874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04-3344-B3F1-EB5050652A7D}"/>
                </c:ext>
              </c:extLst>
            </c:dLbl>
            <c:dLbl>
              <c:idx val="20"/>
              <c:layout>
                <c:manualLayout>
                  <c:x val="-1.7623470943004087E-2"/>
                  <c:y val="5.6023937007873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04-3344-B3F1-EB5050652A7D}"/>
                </c:ext>
              </c:extLst>
            </c:dLbl>
            <c:dLbl>
              <c:idx val="24"/>
              <c:layout>
                <c:manualLayout>
                  <c:x val="-2.095125796463462E-2"/>
                  <c:y val="6.5623937007874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04-3344-B3F1-EB5050652A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obliczeniowy'!$C$585:$AD$585</c:f>
              <c:numCache>
                <c:formatCode>0.00</c:formatCode>
                <c:ptCount val="28"/>
                <c:pt idx="0">
                  <c:v>0.25687028122000349</c:v>
                </c:pt>
                <c:pt idx="1">
                  <c:v>1.7831214724440174</c:v>
                </c:pt>
                <c:pt idx="2">
                  <c:v>0.99258183937131672</c:v>
                </c:pt>
                <c:pt idx="3">
                  <c:v>2.1911097168338172</c:v>
                </c:pt>
                <c:pt idx="4">
                  <c:v>-1.2156540288704843E-2</c:v>
                </c:pt>
                <c:pt idx="5">
                  <c:v>1.8939304884147568</c:v>
                </c:pt>
                <c:pt idx="6">
                  <c:v>0.5735092598932594</c:v>
                </c:pt>
                <c:pt idx="7">
                  <c:v>0.96559157524209582</c:v>
                </c:pt>
                <c:pt idx="8">
                  <c:v>-0.41007181493040334</c:v>
                </c:pt>
                <c:pt idx="9">
                  <c:v>1.0904517218031549</c:v>
                </c:pt>
                <c:pt idx="10">
                  <c:v>0.62049971127413939</c:v>
                </c:pt>
                <c:pt idx="11">
                  <c:v>1.0222320250776096</c:v>
                </c:pt>
                <c:pt idx="12">
                  <c:v>-1.7466752015568228</c:v>
                </c:pt>
                <c:pt idx="13">
                  <c:v>-1.4385260585848467</c:v>
                </c:pt>
                <c:pt idx="14">
                  <c:v>0.32519492258365584</c:v>
                </c:pt>
                <c:pt idx="15">
                  <c:v>0</c:v>
                </c:pt>
                <c:pt idx="16">
                  <c:v>-6.0066298728506676E-2</c:v>
                </c:pt>
                <c:pt idx="17">
                  <c:v>0.65916967286852146</c:v>
                </c:pt>
                <c:pt idx="18">
                  <c:v>0.60913300158872574</c:v>
                </c:pt>
                <c:pt idx="19">
                  <c:v>0.12324685427060128</c:v>
                </c:pt>
                <c:pt idx="20">
                  <c:v>-0.10787782852823551</c:v>
                </c:pt>
                <c:pt idx="21">
                  <c:v>0.28195132875204032</c:v>
                </c:pt>
                <c:pt idx="22">
                  <c:v>0.3270201344940929</c:v>
                </c:pt>
                <c:pt idx="23">
                  <c:v>5.5419710439245443E-3</c:v>
                </c:pt>
                <c:pt idx="24">
                  <c:v>-6.9438610981590293E-2</c:v>
                </c:pt>
                <c:pt idx="25">
                  <c:v>0.54554997106433301</c:v>
                </c:pt>
                <c:pt idx="26">
                  <c:v>0.39481575607163077</c:v>
                </c:pt>
                <c:pt idx="27">
                  <c:v>0.52758883948083735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4-3344-B3F1-EB5050652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720527"/>
        <c:axId val="1643675808"/>
      </c:lineChart>
      <c:catAx>
        <c:axId val="169372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3675808"/>
        <c:crosses val="autoZero"/>
        <c:auto val="1"/>
        <c:lblAlgn val="ctr"/>
        <c:lblOffset val="100"/>
        <c:noMultiLvlLbl val="0"/>
      </c:catAx>
      <c:valAx>
        <c:axId val="16436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372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 obliczeniowy'!$B$665</c:f>
              <c:strCache>
                <c:ptCount val="1"/>
                <c:pt idx="0">
                  <c:v>Z6 INE 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'Arkusz obliczeniowy'!$C$665:$AD$665</c:f>
              <c:numCache>
                <c:formatCode>General</c:formatCode>
                <c:ptCount val="28"/>
                <c:pt idx="0">
                  <c:v>-0.55345828065481362</c:v>
                </c:pt>
                <c:pt idx="1">
                  <c:v>0.25063447468909583</c:v>
                </c:pt>
                <c:pt idx="2">
                  <c:v>-2.6253869111845241E-2</c:v>
                </c:pt>
                <c:pt idx="3">
                  <c:v>0.87402148181113581</c:v>
                </c:pt>
                <c:pt idx="4">
                  <c:v>-0.92873703207369385</c:v>
                </c:pt>
                <c:pt idx="5">
                  <c:v>-0.76075541777543521</c:v>
                </c:pt>
                <c:pt idx="6">
                  <c:v>-1.2269455877912541</c:v>
                </c:pt>
                <c:pt idx="7">
                  <c:v>-0.96137406085738042</c:v>
                </c:pt>
                <c:pt idx="8">
                  <c:v>-1.6985534558046327</c:v>
                </c:pt>
                <c:pt idx="9">
                  <c:v>-1.1661950944275223</c:v>
                </c:pt>
                <c:pt idx="10">
                  <c:v>-1.3986834442996254</c:v>
                </c:pt>
                <c:pt idx="11">
                  <c:v>-1.090045327935691</c:v>
                </c:pt>
                <c:pt idx="12">
                  <c:v>-2.1350753609184996</c:v>
                </c:pt>
                <c:pt idx="13">
                  <c:v>-2.1091601875088752</c:v>
                </c:pt>
                <c:pt idx="14">
                  <c:v>-1.5913921050172808</c:v>
                </c:pt>
                <c:pt idx="15">
                  <c:v>-1.9630053111830259</c:v>
                </c:pt>
                <c:pt idx="16">
                  <c:v>-2.1137063644221294</c:v>
                </c:pt>
                <c:pt idx="17">
                  <c:v>-1.2235713375642863</c:v>
                </c:pt>
                <c:pt idx="18">
                  <c:v>-0.83321871378861778</c:v>
                </c:pt>
                <c:pt idx="19">
                  <c:v>-1.2083345027227583</c:v>
                </c:pt>
                <c:pt idx="20">
                  <c:v>-1.3861674889004818</c:v>
                </c:pt>
                <c:pt idx="21">
                  <c:v>-1.3279846419206629</c:v>
                </c:pt>
                <c:pt idx="22">
                  <c:v>-1.2219259408448631</c:v>
                </c:pt>
                <c:pt idx="23">
                  <c:v>-1.6237857451114031</c:v>
                </c:pt>
                <c:pt idx="24">
                  <c:v>-1.6930099528651297</c:v>
                </c:pt>
                <c:pt idx="25">
                  <c:v>-1.2526851446955463</c:v>
                </c:pt>
                <c:pt idx="26">
                  <c:v>-1.3426364095983618</c:v>
                </c:pt>
                <c:pt idx="27">
                  <c:v>-1.2431150171949368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8041-8B5F-8D261AB5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301487"/>
        <c:axId val="1406284495"/>
      </c:lineChart>
      <c:catAx>
        <c:axId val="162730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6284495"/>
        <c:crosses val="autoZero"/>
        <c:auto val="1"/>
        <c:lblAlgn val="ctr"/>
        <c:lblOffset val="100"/>
        <c:noMultiLvlLbl val="0"/>
      </c:catAx>
      <c:valAx>
        <c:axId val="14062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730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6733814523184595E-2"/>
          <c:y val="0.10687518226888305"/>
          <c:w val="0.88882174103237099"/>
          <c:h val="0.77738407699037615"/>
        </c:manualLayout>
      </c:layout>
      <c:lineChart>
        <c:grouping val="standard"/>
        <c:varyColors val="0"/>
        <c:ser>
          <c:idx val="0"/>
          <c:order val="0"/>
          <c:tx>
            <c:strRef>
              <c:f>'Arkusz obliczeniowy'!$B$674</c:f>
              <c:strCache>
                <c:ptCount val="1"/>
                <c:pt idx="0">
                  <c:v>Z7 INE 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'Arkusz obliczeniowy'!$C$674:$AD$674</c:f>
              <c:numCache>
                <c:formatCode>General</c:formatCode>
                <c:ptCount val="28"/>
                <c:pt idx="0">
                  <c:v>0.20999865875998247</c:v>
                </c:pt>
                <c:pt idx="1">
                  <c:v>0.90603585205119752</c:v>
                </c:pt>
                <c:pt idx="2">
                  <c:v>0.64986087352969624</c:v>
                </c:pt>
                <c:pt idx="3">
                  <c:v>1.5569809675762902</c:v>
                </c:pt>
                <c:pt idx="4">
                  <c:v>-5.5296682923658302E-2</c:v>
                </c:pt>
                <c:pt idx="5">
                  <c:v>4.7490852803317773E-2</c:v>
                </c:pt>
                <c:pt idx="6">
                  <c:v>-0.40277768997156427</c:v>
                </c:pt>
                <c:pt idx="7">
                  <c:v>-0.18955011954577561</c:v>
                </c:pt>
                <c:pt idx="8">
                  <c:v>-0.84798361798214061</c:v>
                </c:pt>
                <c:pt idx="9">
                  <c:v>-0.37251397633372085</c:v>
                </c:pt>
                <c:pt idx="10">
                  <c:v>-0.57865717486212764</c:v>
                </c:pt>
                <c:pt idx="11">
                  <c:v>-0.31081386308605974</c:v>
                </c:pt>
                <c:pt idx="12">
                  <c:v>-1.2629534247948124</c:v>
                </c:pt>
                <c:pt idx="13">
                  <c:v>-1.2685112468579853</c:v>
                </c:pt>
                <c:pt idx="14">
                  <c:v>-0.79343421153155824</c:v>
                </c:pt>
                <c:pt idx="15">
                  <c:v>-0.98703442850240597</c:v>
                </c:pt>
                <c:pt idx="16">
                  <c:v>-1.3051597028993072</c:v>
                </c:pt>
                <c:pt idx="17">
                  <c:v>-0.49199613009798626</c:v>
                </c:pt>
                <c:pt idx="18">
                  <c:v>-9.5570232620343143E-2</c:v>
                </c:pt>
                <c:pt idx="19">
                  <c:v>-0.45620900069737558</c:v>
                </c:pt>
                <c:pt idx="20">
                  <c:v>-0.61993375629497161</c:v>
                </c:pt>
                <c:pt idx="21">
                  <c:v>-0.61032085499298327</c:v>
                </c:pt>
                <c:pt idx="22">
                  <c:v>-0.52342466989049785</c:v>
                </c:pt>
                <c:pt idx="23">
                  <c:v>-0.92774511687785033</c:v>
                </c:pt>
                <c:pt idx="24">
                  <c:v>-0.94448889449578921</c:v>
                </c:pt>
                <c:pt idx="25">
                  <c:v>-0.55366916272953992</c:v>
                </c:pt>
                <c:pt idx="26">
                  <c:v>-0.62165669268116286</c:v>
                </c:pt>
                <c:pt idx="27">
                  <c:v>-0.5517696058635484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9-224B-B214-9F454E93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272815"/>
        <c:axId val="1692749183"/>
      </c:lineChart>
      <c:catAx>
        <c:axId val="162727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2749183"/>
        <c:crosses val="autoZero"/>
        <c:auto val="1"/>
        <c:lblAlgn val="ctr"/>
        <c:lblOffset val="100"/>
        <c:noMultiLvlLbl val="0"/>
      </c:catAx>
      <c:valAx>
        <c:axId val="16927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72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Hadasik 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969362187444199E-2"/>
                  <c:y val="8.0046628249681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0F-A64B-9337-3EEE7D3F543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918857893311985E-2"/>
                      <c:h val="0.122849308640889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A0F-A64B-9337-3EEE7D3F543A}"/>
                </c:ext>
              </c:extLst>
            </c:dLbl>
            <c:dLbl>
              <c:idx val="4"/>
              <c:layout>
                <c:manualLayout>
                  <c:x val="-2.8953913679590344E-2"/>
                  <c:y val="-3.9134004897432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0F-A64B-9337-3EEE7D3F543A}"/>
                </c:ext>
              </c:extLst>
            </c:dLbl>
            <c:dLbl>
              <c:idx val="17"/>
              <c:layout>
                <c:manualLayout>
                  <c:x val="-2.5117131024313257E-2"/>
                  <c:y val="8.004662824968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0F-A64B-9337-3EEE7D3F543A}"/>
                </c:ext>
              </c:extLst>
            </c:dLbl>
            <c:dLbl>
              <c:idx val="18"/>
              <c:layout>
                <c:manualLayout>
                  <c:x val="-3.3895477769009669E-2"/>
                  <c:y val="9.4944207393070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0F-A64B-9337-3EEE7D3F543A}"/>
                </c:ext>
              </c:extLst>
            </c:dLbl>
            <c:dLbl>
              <c:idx val="19"/>
              <c:layout>
                <c:manualLayout>
                  <c:x val="-2.9506304396661465E-2"/>
                  <c:y val="8.004662824968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0F-A64B-9337-3EEE7D3F543A}"/>
                </c:ext>
              </c:extLst>
            </c:dLbl>
            <c:dLbl>
              <c:idx val="20"/>
              <c:layout>
                <c:manualLayout>
                  <c:x val="-2.9506304396661572E-2"/>
                  <c:y val="8.0046628249680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0F-A64B-9337-3EEE7D3F54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obliczeniowy'!$C$745:$AD$745</c:f>
              <c:numCache>
                <c:formatCode>0.000</c:formatCode>
                <c:ptCount val="28"/>
                <c:pt idx="0">
                  <c:v>-3.8027941859527292E-2</c:v>
                </c:pt>
                <c:pt idx="1">
                  <c:v>-0.35192011878257512</c:v>
                </c:pt>
                <c:pt idx="2">
                  <c:v>-6.4628230336081227E-2</c:v>
                </c:pt>
                <c:pt idx="3">
                  <c:v>3.1288325958919394E-2</c:v>
                </c:pt>
                <c:pt idx="4">
                  <c:v>0.46337463756266528</c:v>
                </c:pt>
                <c:pt idx="5">
                  <c:v>-0.25878366677421383</c:v>
                </c:pt>
                <c:pt idx="6">
                  <c:v>-0.2316649510307025</c:v>
                </c:pt>
                <c:pt idx="7">
                  <c:v>-0.37287657123911933</c:v>
                </c:pt>
                <c:pt idx="8">
                  <c:v>-0.2899046256209572</c:v>
                </c:pt>
                <c:pt idx="9">
                  <c:v>-0.44991292587608989</c:v>
                </c:pt>
                <c:pt idx="10">
                  <c:v>-0.38848947330283101</c:v>
                </c:pt>
                <c:pt idx="11">
                  <c:v>-0.42192629372472634</c:v>
                </c:pt>
                <c:pt idx="12">
                  <c:v>-0.24743852420923051</c:v>
                </c:pt>
                <c:pt idx="13">
                  <c:v>-0.39156053967521487</c:v>
                </c:pt>
                <c:pt idx="14">
                  <c:v>-0.43332945953538538</c:v>
                </c:pt>
                <c:pt idx="15">
                  <c:v>0</c:v>
                </c:pt>
                <c:pt idx="16">
                  <c:v>-0.61948163555224633</c:v>
                </c:pt>
                <c:pt idx="17">
                  <c:v>-0.48191942218597772</c:v>
                </c:pt>
                <c:pt idx="18">
                  <c:v>-0.23752172235576197</c:v>
                </c:pt>
                <c:pt idx="19">
                  <c:v>-0.27711318853749356</c:v>
                </c:pt>
                <c:pt idx="20">
                  <c:v>-0.24700649009424591</c:v>
                </c:pt>
                <c:pt idx="21">
                  <c:v>-0.55631580256924806</c:v>
                </c:pt>
                <c:pt idx="22">
                  <c:v>-0.65496468499892968</c:v>
                </c:pt>
                <c:pt idx="23">
                  <c:v>-0.69176297682109489</c:v>
                </c:pt>
                <c:pt idx="24">
                  <c:v>-0.57613891815517482</c:v>
                </c:pt>
                <c:pt idx="25">
                  <c:v>-0.71037045359789364</c:v>
                </c:pt>
                <c:pt idx="26">
                  <c:v>-0.71481527771321929</c:v>
                </c:pt>
                <c:pt idx="27">
                  <c:v>-0.79583227856545546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F-A64B-9337-3EEE7D3F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407616"/>
        <c:axId val="1693937167"/>
      </c:lineChart>
      <c:catAx>
        <c:axId val="16854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3937167"/>
        <c:crosses val="autoZero"/>
        <c:auto val="1"/>
        <c:lblAlgn val="ctr"/>
        <c:lblOffset val="100"/>
        <c:noMultiLvlLbl val="0"/>
      </c:catAx>
      <c:valAx>
        <c:axId val="16939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540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poznański</a:t>
            </a:r>
          </a:p>
        </c:rich>
      </c:tx>
      <c:layout>
        <c:manualLayout>
          <c:xMode val="edge"/>
          <c:yMode val="edge"/>
          <c:x val="0.47822193380921479"/>
          <c:y val="2.618657937806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 obliczeniowy'!$B$853</c:f>
              <c:strCache>
                <c:ptCount val="1"/>
                <c:pt idx="0">
                  <c:v>Model Poznański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725502920181707E-2"/>
                  <c:y val="-9.3265203551683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8D-6042-A8D3-64E05DB38754}"/>
                </c:ext>
              </c:extLst>
            </c:dLbl>
            <c:dLbl>
              <c:idx val="2"/>
              <c:layout>
                <c:manualLayout>
                  <c:x val="-2.4023361453601559E-2"/>
                  <c:y val="-8.67185587071665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8D-6042-A8D3-64E05DB38754}"/>
                </c:ext>
              </c:extLst>
            </c:dLbl>
            <c:dLbl>
              <c:idx val="4"/>
              <c:layout>
                <c:manualLayout>
                  <c:x val="-2.1427644386761868E-2"/>
                  <c:y val="-8.9991881129425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8D-6042-A8D3-64E05DB38754}"/>
                </c:ext>
              </c:extLst>
            </c:dLbl>
            <c:dLbl>
              <c:idx val="6"/>
              <c:layout>
                <c:manualLayout>
                  <c:x val="-2.0129785853342033E-2"/>
                  <c:y val="-8.9991881129425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8D-6042-A8D3-64E05DB38754}"/>
                </c:ext>
              </c:extLst>
            </c:dLbl>
            <c:dLbl>
              <c:idx val="8"/>
              <c:layout>
                <c:manualLayout>
                  <c:x val="-2.5811238228576391E-2"/>
                  <c:y val="5.73076278722115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8D-6042-A8D3-64E05DB38754}"/>
                </c:ext>
              </c:extLst>
            </c:dLbl>
            <c:dLbl>
              <c:idx val="12"/>
              <c:layout>
                <c:manualLayout>
                  <c:x val="-2.3215521161736679E-2"/>
                  <c:y val="5.7307627872211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8D-6042-A8D3-64E05DB38754}"/>
                </c:ext>
              </c:extLst>
            </c:dLbl>
            <c:dLbl>
              <c:idx val="13"/>
              <c:layout>
                <c:manualLayout>
                  <c:x val="-1.6726228494637486E-2"/>
                  <c:y val="0.103134141783831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8D-6042-A8D3-64E05DB38754}"/>
                </c:ext>
              </c:extLst>
            </c:dLbl>
            <c:dLbl>
              <c:idx val="16"/>
              <c:layout>
                <c:manualLayout>
                  <c:x val="-2.3215521161736773E-2"/>
                  <c:y val="6.385427271672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8D-6042-A8D3-64E05DB38754}"/>
                </c:ext>
              </c:extLst>
            </c:dLbl>
            <c:dLbl>
              <c:idx val="23"/>
              <c:layout>
                <c:manualLayout>
                  <c:x val="-4.1385540629614581E-2"/>
                  <c:y val="6.0580950294470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58D-6042-A8D3-64E05DB38754}"/>
                </c:ext>
              </c:extLst>
            </c:dLbl>
            <c:dLbl>
              <c:idx val="24"/>
              <c:layout>
                <c:manualLayout>
                  <c:x val="-2.0619804094897057E-2"/>
                  <c:y val="7.0400917561245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8D-6042-A8D3-64E05DB38754}"/>
                </c:ext>
              </c:extLst>
            </c:dLbl>
            <c:dLbl>
              <c:idx val="25"/>
              <c:layout>
                <c:manualLayout>
                  <c:x val="-2.710909676199625E-2"/>
                  <c:y val="6.7127595138987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8D-6042-A8D3-64E05DB38754}"/>
                </c:ext>
              </c:extLst>
            </c:dLbl>
            <c:dLbl>
              <c:idx val="26"/>
              <c:layout>
                <c:manualLayout>
                  <c:x val="-2.4513379695156535E-2"/>
                  <c:y val="5.076098302769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8D-6042-A8D3-64E05DB38754}"/>
                </c:ext>
              </c:extLst>
            </c:dLbl>
            <c:dLbl>
              <c:idx val="27"/>
              <c:layout>
                <c:manualLayout>
                  <c:x val="-1.6320928735303285E-2"/>
                  <c:y val="7.3674239983504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58D-6042-A8D3-64E05DB3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obliczeniowy'!$C$853:$AD$853</c:f>
              <c:numCache>
                <c:formatCode>0.00</c:formatCode>
                <c:ptCount val="28"/>
                <c:pt idx="0">
                  <c:v>0.66111493620089501</c:v>
                </c:pt>
                <c:pt idx="1">
                  <c:v>1.9862065226533017</c:v>
                </c:pt>
                <c:pt idx="2">
                  <c:v>1.0720821332715964</c:v>
                </c:pt>
                <c:pt idx="3">
                  <c:v>3.8556089783884802</c:v>
                </c:pt>
                <c:pt idx="4">
                  <c:v>0.99367242323809979</c:v>
                </c:pt>
                <c:pt idx="5">
                  <c:v>2.0215512499088564</c:v>
                </c:pt>
                <c:pt idx="6">
                  <c:v>0.78914249607588705</c:v>
                </c:pt>
                <c:pt idx="7">
                  <c:v>1.2208137268996651</c:v>
                </c:pt>
                <c:pt idx="8">
                  <c:v>-0.75299135636543957</c:v>
                </c:pt>
                <c:pt idx="9">
                  <c:v>1.0883402322829547</c:v>
                </c:pt>
                <c:pt idx="10">
                  <c:v>0.50589146474358282</c:v>
                </c:pt>
                <c:pt idx="11">
                  <c:v>1.2079613612856499</c:v>
                </c:pt>
                <c:pt idx="12">
                  <c:v>-2.1105743253627232</c:v>
                </c:pt>
                <c:pt idx="13">
                  <c:v>-0.34525882056833046</c:v>
                </c:pt>
                <c:pt idx="14">
                  <c:v>7.168257114896992E-3</c:v>
                </c:pt>
                <c:pt idx="15">
                  <c:v>0</c:v>
                </c:pt>
                <c:pt idx="16">
                  <c:v>-1.3072930144199471</c:v>
                </c:pt>
                <c:pt idx="17">
                  <c:v>0.79246449214799375</c:v>
                </c:pt>
                <c:pt idx="18">
                  <c:v>1.5300589918955101</c:v>
                </c:pt>
                <c:pt idx="19">
                  <c:v>0.65321218601289077</c:v>
                </c:pt>
                <c:pt idx="20">
                  <c:v>0.54301977893160691</c:v>
                </c:pt>
                <c:pt idx="21">
                  <c:v>0.39324379799863962</c:v>
                </c:pt>
                <c:pt idx="22">
                  <c:v>0.22387135201210695</c:v>
                </c:pt>
                <c:pt idx="23">
                  <c:v>-0.27491588778839349</c:v>
                </c:pt>
                <c:pt idx="24">
                  <c:v>-0.54983265869084752</c:v>
                </c:pt>
                <c:pt idx="25">
                  <c:v>-8.890996593767575E-3</c:v>
                </c:pt>
                <c:pt idx="26">
                  <c:v>-9.2324808759567834E-2</c:v>
                </c:pt>
                <c:pt idx="27">
                  <c:v>-0.23066170495653493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D-6042-A8D3-64E05DB3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23007"/>
        <c:axId val="1457758767"/>
      </c:lineChart>
      <c:catAx>
        <c:axId val="145852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7758767"/>
        <c:crosses val="autoZero"/>
        <c:auto val="1"/>
        <c:lblAlgn val="ctr"/>
        <c:lblOffset val="100"/>
        <c:noMultiLvlLbl val="0"/>
      </c:catAx>
      <c:valAx>
        <c:axId val="14577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52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Inflacja CPI w Polsce w latach 2017-2024</a:t>
            </a:r>
            <a:r>
              <a:rPr lang="pl-PL" baseline="0"/>
              <a:t> w przedziałach na kwartały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8475028121484815E-2"/>
                  <c:y val="-6.79957154415032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F0-FD46-81E5-D939E7970B70}"/>
                </c:ext>
              </c:extLst>
            </c:dLbl>
            <c:dLbl>
              <c:idx val="3"/>
              <c:layout>
                <c:manualLayout>
                  <c:x val="-2.2760742407199101E-2"/>
                  <c:y val="-6.2207003429925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F0-FD46-81E5-D939E7970B70}"/>
                </c:ext>
              </c:extLst>
            </c:dLbl>
            <c:dLbl>
              <c:idx val="5"/>
              <c:layout>
                <c:manualLayout>
                  <c:x val="-2.7046456692913438E-2"/>
                  <c:y val="-5.9312647424137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F0-FD46-81E5-D939E7970B70}"/>
                </c:ext>
              </c:extLst>
            </c:dLbl>
            <c:dLbl>
              <c:idx val="6"/>
              <c:layout>
                <c:manualLayout>
                  <c:x val="-2.8475028121484867E-2"/>
                  <c:y val="-7.9573139464658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F0-FD46-81E5-D939E7970B70}"/>
                </c:ext>
              </c:extLst>
            </c:dLbl>
            <c:dLbl>
              <c:idx val="7"/>
              <c:layout>
                <c:manualLayout>
                  <c:x val="-3.8475028121484817E-2"/>
                  <c:y val="-5.9312647424137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F0-FD46-81E5-D939E7970B70}"/>
                </c:ext>
              </c:extLst>
            </c:dLbl>
            <c:dLbl>
              <c:idx val="9"/>
              <c:layout>
                <c:manualLayout>
                  <c:x val="-4.1332170978627722E-2"/>
                  <c:y val="-6.5101359435714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F0-FD46-81E5-D939E7970B70}"/>
                </c:ext>
              </c:extLst>
            </c:dLbl>
            <c:dLbl>
              <c:idx val="10"/>
              <c:layout>
                <c:manualLayout>
                  <c:x val="-2.9903599550056243E-2"/>
                  <c:y val="-7.3784427453080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F0-FD46-81E5-D939E7970B70}"/>
                </c:ext>
              </c:extLst>
            </c:dLbl>
            <c:dLbl>
              <c:idx val="11"/>
              <c:layout>
                <c:manualLayout>
                  <c:x val="-2.418931383577053E-2"/>
                  <c:y val="-7.3784427453080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F0-FD46-81E5-D939E7970B70}"/>
                </c:ext>
              </c:extLst>
            </c:dLbl>
            <c:dLbl>
              <c:idx val="13"/>
              <c:layout>
                <c:manualLayout>
                  <c:x val="-2.418931383577053E-2"/>
                  <c:y val="-6.5101359435714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F0-FD46-81E5-D939E7970B70}"/>
                </c:ext>
              </c:extLst>
            </c:dLbl>
            <c:dLbl>
              <c:idx val="15"/>
              <c:layout>
                <c:manualLayout>
                  <c:x val="-2.8475028121484815E-2"/>
                  <c:y val="-8.5361851476235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F0-FD46-81E5-D939E7970B70}"/>
                </c:ext>
              </c:extLst>
            </c:dLbl>
            <c:dLbl>
              <c:idx val="24"/>
              <c:layout>
                <c:manualLayout>
                  <c:x val="-4.5893138357706335E-3"/>
                  <c:y val="-2.7474731360461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F0-FD46-81E5-D939E7970B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'Arkusz obliczeniowy'!$G$41:$G$68</c:f>
              <c:numCache>
                <c:formatCode>0.00%</c:formatCode>
                <c:ptCount val="28"/>
                <c:pt idx="0">
                  <c:v>2.0000000000000018E-2</c:v>
                </c:pt>
                <c:pt idx="1">
                  <c:v>1.8000000000000016E-2</c:v>
                </c:pt>
                <c:pt idx="2">
                  <c:v>1.9000000000000128E-2</c:v>
                </c:pt>
                <c:pt idx="3">
                  <c:v>2.200000000000002E-2</c:v>
                </c:pt>
                <c:pt idx="4">
                  <c:v>1.4999999999999902E-2</c:v>
                </c:pt>
                <c:pt idx="5">
                  <c:v>1.7000000000000126E-2</c:v>
                </c:pt>
                <c:pt idx="6">
                  <c:v>2.0000000000000018E-2</c:v>
                </c:pt>
                <c:pt idx="7">
                  <c:v>1.4000000000000012E-2</c:v>
                </c:pt>
                <c:pt idx="8">
                  <c:v>1.2000000000000011E-2</c:v>
                </c:pt>
                <c:pt idx="9">
                  <c:v>2.4000000000000021E-2</c:v>
                </c:pt>
                <c:pt idx="10">
                  <c:v>2.8000000000000025E-2</c:v>
                </c:pt>
                <c:pt idx="11">
                  <c:v>2.8000000000000025E-2</c:v>
                </c:pt>
                <c:pt idx="12">
                  <c:v>4.4999999999999929E-2</c:v>
                </c:pt>
                <c:pt idx="13">
                  <c:v>3.2000000000000028E-2</c:v>
                </c:pt>
                <c:pt idx="14">
                  <c:v>3.0000000000000027E-2</c:v>
                </c:pt>
                <c:pt idx="15">
                  <c:v>2.8000000000000025E-2</c:v>
                </c:pt>
                <c:pt idx="16">
                  <c:v>2.7000000000000135E-2</c:v>
                </c:pt>
                <c:pt idx="17">
                  <c:v>4.4999999999999929E-2</c:v>
                </c:pt>
                <c:pt idx="18">
                  <c:v>5.4000000000000048E-2</c:v>
                </c:pt>
                <c:pt idx="19">
                  <c:v>7.6999999999999957E-2</c:v>
                </c:pt>
                <c:pt idx="20">
                  <c:v>9.6999999999999975E-2</c:v>
                </c:pt>
                <c:pt idx="21">
                  <c:v>0.13900000000000001</c:v>
                </c:pt>
                <c:pt idx="22">
                  <c:v>0.16300000000000003</c:v>
                </c:pt>
                <c:pt idx="23">
                  <c:v>0.17300000000000004</c:v>
                </c:pt>
                <c:pt idx="24">
                  <c:v>0.16999999999999993</c:v>
                </c:pt>
                <c:pt idx="25">
                  <c:v>0.13100000000000001</c:v>
                </c:pt>
                <c:pt idx="26">
                  <c:v>9.6999999999999975E-2</c:v>
                </c:pt>
                <c:pt idx="27">
                  <c:v>6.4000000000000057E-2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0-FD46-81E5-D939E797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049583"/>
        <c:axId val="1695424975"/>
      </c:lineChart>
      <c:catAx>
        <c:axId val="1402049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424975"/>
        <c:crosses val="autoZero"/>
        <c:auto val="1"/>
        <c:lblAlgn val="ctr"/>
        <c:lblOffset val="100"/>
        <c:noMultiLvlLbl val="0"/>
      </c:catAx>
      <c:valAx>
        <c:axId val="1695424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20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Ilość osób bezrobotnych w Polsce w latach 2014 - 2023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328163525013919E-2"/>
          <c:y val="0.17525741029641187"/>
          <c:w val="0.92084534887684499"/>
          <c:h val="0.7588509587627599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'Arkusz obliczeniowy'!$B$78:$B$87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'Arkusz obliczeniowy'!$C$78:$C$87</c:f>
              <c:numCache>
                <c:formatCode>#,##0</c:formatCode>
                <c:ptCount val="10"/>
                <c:pt idx="0">
                  <c:v>760056</c:v>
                </c:pt>
                <c:pt idx="1">
                  <c:v>620855</c:v>
                </c:pt>
                <c:pt idx="2">
                  <c:v>542843</c:v>
                </c:pt>
                <c:pt idx="3">
                  <c:v>438404</c:v>
                </c:pt>
                <c:pt idx="4">
                  <c:v>383301</c:v>
                </c:pt>
                <c:pt idx="5">
                  <c:v>328880</c:v>
                </c:pt>
                <c:pt idx="6">
                  <c:v>415520</c:v>
                </c:pt>
                <c:pt idx="7">
                  <c:v>427531</c:v>
                </c:pt>
                <c:pt idx="8">
                  <c:v>328664</c:v>
                </c:pt>
                <c:pt idx="9">
                  <c:v>299738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7-B843-9327-8591D88A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9204016"/>
        <c:axId val="399206288"/>
      </c:barChart>
      <c:catAx>
        <c:axId val="3992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206288"/>
        <c:crosses val="autoZero"/>
        <c:auto val="1"/>
        <c:lblAlgn val="ctr"/>
        <c:lblOffset val="100"/>
        <c:noMultiLvlLbl val="0"/>
      </c:catAx>
      <c:valAx>
        <c:axId val="3992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2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ROA dla każdego kwartału rozliczeniowego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25155565931617041"/>
          <c:y val="2.143045851847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1.3237063778580024E-2"/>
          <c:y val="9.7840236686390539E-2"/>
          <c:w val="0.97352587244283995"/>
          <c:h val="0.86961538461538457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obliczeniowy'!$C$120:$AD$120</c:f>
              <c:numCache>
                <c:formatCode>0.00%</c:formatCode>
                <c:ptCount val="28"/>
                <c:pt idx="0">
                  <c:v>-1.2965070169994139E-2</c:v>
                </c:pt>
                <c:pt idx="1">
                  <c:v>4.8969909664002081E-2</c:v>
                </c:pt>
                <c:pt idx="2">
                  <c:v>1.4434362190379427E-2</c:v>
                </c:pt>
                <c:pt idx="3">
                  <c:v>4.391821715777916E-2</c:v>
                </c:pt>
                <c:pt idx="4">
                  <c:v>-2.5179101869648786E-2</c:v>
                </c:pt>
                <c:pt idx="5">
                  <c:v>3.3660972556017674E-2</c:v>
                </c:pt>
                <c:pt idx="6">
                  <c:v>-6.7867628616533147E-3</c:v>
                </c:pt>
                <c:pt idx="7">
                  <c:v>1.915083135391924E-3</c:v>
                </c:pt>
                <c:pt idx="8">
                  <c:v>-2.4045200352585869E-2</c:v>
                </c:pt>
                <c:pt idx="9">
                  <c:v>6.3809378171353895E-3</c:v>
                </c:pt>
                <c:pt idx="10">
                  <c:v>-5.8896171748836325E-3</c:v>
                </c:pt>
                <c:pt idx="11">
                  <c:v>1.9093746937861332E-2</c:v>
                </c:pt>
                <c:pt idx="12">
                  <c:v>-4.9121931611848031E-2</c:v>
                </c:pt>
                <c:pt idx="13">
                  <c:v>-8.7027451910955553E-2</c:v>
                </c:pt>
                <c:pt idx="14">
                  <c:v>-8.8847047747933269E-3</c:v>
                </c:pt>
                <c:pt idx="15">
                  <c:v>0</c:v>
                </c:pt>
                <c:pt idx="16">
                  <c:v>-2.6010523798134417E-2</c:v>
                </c:pt>
                <c:pt idx="17">
                  <c:v>1.5497715080468905E-2</c:v>
                </c:pt>
                <c:pt idx="18">
                  <c:v>2.5228419473612438E-3</c:v>
                </c:pt>
                <c:pt idx="19">
                  <c:v>-1.9464849947338249E-2</c:v>
                </c:pt>
                <c:pt idx="20">
                  <c:v>-2.8124443470279599E-2</c:v>
                </c:pt>
                <c:pt idx="21">
                  <c:v>-6.7769793658118528E-3</c:v>
                </c:pt>
                <c:pt idx="22">
                  <c:v>-9.9915078817472535E-3</c:v>
                </c:pt>
                <c:pt idx="23">
                  <c:v>-1.584065910731728E-2</c:v>
                </c:pt>
                <c:pt idx="24">
                  <c:v>-2.0694913408125477E-2</c:v>
                </c:pt>
                <c:pt idx="25">
                  <c:v>2.0522002616899663E-3</c:v>
                </c:pt>
                <c:pt idx="26">
                  <c:v>-2.1578533167474802E-3</c:v>
                </c:pt>
                <c:pt idx="27">
                  <c:v>4.0021780560849443E-3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5-A648-A92A-3A6D2D2DD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95776992"/>
        <c:axId val="495779056"/>
      </c:barChart>
      <c:catAx>
        <c:axId val="4957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779056"/>
        <c:crosses val="autoZero"/>
        <c:auto val="1"/>
        <c:lblAlgn val="ctr"/>
        <c:lblOffset val="100"/>
        <c:noMultiLvlLbl val="0"/>
      </c:catAx>
      <c:valAx>
        <c:axId val="49577905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7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ROE DLA KAŻDEGO KWARTAŁU ROZLICZENIOWEGO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26231818391122164"/>
          <c:y val="1.220376649999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625282489235673E-2"/>
          <c:y val="9.2158884039216543E-2"/>
          <c:w val="0.92682874610462207"/>
          <c:h val="0.8660583861557695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721123712016835E-17"/>
                  <c:y val="-1.29394409640401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B4-4A4F-A30A-4BFEB3ACB587}"/>
                </c:ext>
              </c:extLst>
            </c:dLbl>
            <c:dLbl>
              <c:idx val="2"/>
              <c:layout>
                <c:manualLayout>
                  <c:x val="0"/>
                  <c:y val="-2.54549112017932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B4-4A4F-A30A-4BFEB3ACB587}"/>
                </c:ext>
              </c:extLst>
            </c:dLbl>
            <c:dLbl>
              <c:idx val="3"/>
              <c:layout>
                <c:manualLayout>
                  <c:x val="-2.1442247424033671E-17"/>
                  <c:y val="-1.22183267237580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B4-4A4F-A30A-4BFEB3ACB587}"/>
                </c:ext>
              </c:extLst>
            </c:dLbl>
            <c:dLbl>
              <c:idx val="4"/>
              <c:layout>
                <c:manualLayout>
                  <c:x val="0"/>
                  <c:y val="-2.71230147326474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B4-4A4F-A30A-4BFEB3ACB587}"/>
                </c:ext>
              </c:extLst>
            </c:dLbl>
            <c:dLbl>
              <c:idx val="5"/>
              <c:layout>
                <c:manualLayout>
                  <c:x val="0"/>
                  <c:y val="-6.39117190643142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B4-4A4F-A30A-4BFEB3ACB587}"/>
                </c:ext>
              </c:extLst>
            </c:dLbl>
            <c:dLbl>
              <c:idx val="6"/>
              <c:spPr>
                <a:solidFill>
                  <a:schemeClr val="accent1"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982456140350881E-2"/>
                      <c:h val="5.83577600245224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EB4-4A4F-A30A-4BFEB3ACB587}"/>
                </c:ext>
              </c:extLst>
            </c:dLbl>
            <c:dLbl>
              <c:idx val="7"/>
              <c:layout>
                <c:manualLayout>
                  <c:x val="-4.2884494848067341E-17"/>
                  <c:y val="-2.25070406345192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B4-4A4F-A30A-4BFEB3ACB587}"/>
                </c:ext>
              </c:extLst>
            </c:dLbl>
            <c:dLbl>
              <c:idx val="8"/>
              <c:spPr>
                <a:solidFill>
                  <a:schemeClr val="accent1"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15789473684202E-2"/>
                      <c:h val="7.29563001705078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EB4-4A4F-A30A-4BFEB3ACB587}"/>
                </c:ext>
              </c:extLst>
            </c:dLbl>
            <c:dLbl>
              <c:idx val="9"/>
              <c:layout>
                <c:manualLayout>
                  <c:x val="0"/>
                  <c:y val="-2.4195260263999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B4-4A4F-A30A-4BFEB3ACB587}"/>
                </c:ext>
              </c:extLst>
            </c:dLbl>
            <c:dLbl>
              <c:idx val="10"/>
              <c:layout>
                <c:manualLayout>
                  <c:x val="1.208454206382097E-3"/>
                  <c:y val="6.7707531084161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B4-4A4F-A30A-4BFEB3ACB587}"/>
                </c:ext>
              </c:extLst>
            </c:dLbl>
            <c:dLbl>
              <c:idx val="11"/>
              <c:layout>
                <c:manualLayout>
                  <c:x val="9.3567251461987438E-3"/>
                  <c:y val="9.67296971090247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B4-4A4F-A30A-4BFEB3ACB587}"/>
                </c:ext>
              </c:extLst>
            </c:dLbl>
            <c:dLbl>
              <c:idx val="12"/>
              <c:layout>
                <c:manualLayout>
                  <c:x val="-3.4694469519536142E-18"/>
                  <c:y val="-3.9038887548527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B4-4A4F-A30A-4BFEB3ACB587}"/>
                </c:ext>
              </c:extLst>
            </c:dLbl>
            <c:dLbl>
              <c:idx val="13"/>
              <c:layout>
                <c:manualLayout>
                  <c:x val="4.8338844351404715E-3"/>
                  <c:y val="8.31509222907030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B4-4A4F-A30A-4BFEB3ACB587}"/>
                </c:ext>
              </c:extLst>
            </c:dLbl>
            <c:dLbl>
              <c:idx val="14"/>
              <c:layout>
                <c:manualLayout>
                  <c:x val="1.2084592145015106E-3"/>
                  <c:y val="-2.1065514443006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B4-4A4F-A30A-4BFEB3ACB587}"/>
                </c:ext>
              </c:extLst>
            </c:dLbl>
            <c:dLbl>
              <c:idx val="16"/>
              <c:layout>
                <c:manualLayout>
                  <c:x val="-2.4168708518686804E-3"/>
                  <c:y val="4.08983835237866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B4-4A4F-A30A-4BFEB3ACB587}"/>
                </c:ext>
              </c:extLst>
            </c:dLbl>
            <c:dLbl>
              <c:idx val="17"/>
              <c:layout>
                <c:manualLayout>
                  <c:x val="-2.3391812865497935E-3"/>
                  <c:y val="-1.75259114508498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B4-4A4F-A30A-4BFEB3ACB587}"/>
                </c:ext>
              </c:extLst>
            </c:dLbl>
            <c:dLbl>
              <c:idx val="18"/>
              <c:layout>
                <c:manualLayout>
                  <c:x val="-8.5768989696134682E-17"/>
                  <c:y val="-2.19757840488917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B4-4A4F-A30A-4BFEB3ACB587}"/>
                </c:ext>
              </c:extLst>
            </c:dLbl>
            <c:dLbl>
              <c:idx val="19"/>
              <c:layout>
                <c:manualLayout>
                  <c:x val="-3.6253776435045317E-3"/>
                  <c:y val="-2.3177461452415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B4-4A4F-A30A-4BFEB3ACB587}"/>
                </c:ext>
              </c:extLst>
            </c:dLbl>
            <c:dLbl>
              <c:idx val="20"/>
              <c:layout>
                <c:manualLayout>
                  <c:x val="8.8619318658846109E-17"/>
                  <c:y val="-3.47358147083982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B4-4A4F-A30A-4BFEB3ACB587}"/>
                </c:ext>
              </c:extLst>
            </c:dLbl>
            <c:dLbl>
              <c:idx val="21"/>
              <c:layout>
                <c:manualLayout>
                  <c:x val="-1.1695906432749395E-3"/>
                  <c:y val="-3.39121022280974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B4-4A4F-A30A-4BFEB3ACB587}"/>
                </c:ext>
              </c:extLst>
            </c:dLbl>
            <c:dLbl>
              <c:idx val="22"/>
              <c:spPr>
                <a:solidFill>
                  <a:schemeClr val="accent1"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15789473684202E-2"/>
                      <c:h val="8.75548403164932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3EB4-4A4F-A30A-4BFEB3ACB587}"/>
                </c:ext>
              </c:extLst>
            </c:dLbl>
            <c:dLbl>
              <c:idx val="23"/>
              <c:layout>
                <c:manualLayout>
                  <c:x val="2.3391812865497076E-3"/>
                  <c:y val="-2.93273559783129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B4-4A4F-A30A-4BFEB3ACB587}"/>
                </c:ext>
              </c:extLst>
            </c:dLbl>
            <c:dLbl>
              <c:idx val="24"/>
              <c:layout>
                <c:manualLayout>
                  <c:x val="7.0175438596491229E-3"/>
                  <c:y val="6.20572063528555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B4-4A4F-A30A-4BFEB3ACB587}"/>
                </c:ext>
              </c:extLst>
            </c:dLbl>
            <c:dLbl>
              <c:idx val="26"/>
              <c:layout>
                <c:manualLayout>
                  <c:x val="0"/>
                  <c:y val="-3.83023928578270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EB4-4A4F-A30A-4BFEB3ACB587}"/>
                </c:ext>
              </c:extLst>
            </c:dLbl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obliczeniowy'!$C$154:$AD$154</c:f>
              <c:numCache>
                <c:formatCode>0.00%</c:formatCode>
                <c:ptCount val="28"/>
                <c:pt idx="0">
                  <c:v>-4.2452297617703513E-2</c:v>
                </c:pt>
                <c:pt idx="1">
                  <c:v>0.16320121290881526</c:v>
                </c:pt>
                <c:pt idx="2">
                  <c:v>4.2782969885773625E-2</c:v>
                </c:pt>
                <c:pt idx="3">
                  <c:v>0.13448432530667878</c:v>
                </c:pt>
                <c:pt idx="4">
                  <c:v>-0.14921818370094231</c:v>
                </c:pt>
                <c:pt idx="5">
                  <c:v>0.22542405551272168</c:v>
                </c:pt>
                <c:pt idx="6">
                  <c:v>-4.6036829463570857E-2</c:v>
                </c:pt>
                <c:pt idx="7">
                  <c:v>1.2635909491625037E-2</c:v>
                </c:pt>
                <c:pt idx="8">
                  <c:v>-0.19104477611940299</c:v>
                </c:pt>
                <c:pt idx="9">
                  <c:v>5.1509370441027942E-2</c:v>
                </c:pt>
                <c:pt idx="10">
                  <c:v>-4.9634034766697165E-2</c:v>
                </c:pt>
                <c:pt idx="11">
                  <c:v>0.14155251141552511</c:v>
                </c:pt>
                <c:pt idx="12">
                  <c:v>-0.55916692963079839</c:v>
                </c:pt>
                <c:pt idx="13">
                  <c:v>-1.0721724830988488</c:v>
                </c:pt>
                <c:pt idx="14">
                  <c:v>-0.12422871246400659</c:v>
                </c:pt>
                <c:pt idx="15">
                  <c:v>0</c:v>
                </c:pt>
                <c:pt idx="16">
                  <c:v>-4.3499999999999996</c:v>
                </c:pt>
                <c:pt idx="17">
                  <c:v>0.17327832434147888</c:v>
                </c:pt>
                <c:pt idx="18">
                  <c:v>1.6316810724995589E-2</c:v>
                </c:pt>
                <c:pt idx="19">
                  <c:v>-0.14819326025172555</c:v>
                </c:pt>
                <c:pt idx="20">
                  <c:v>-0.26109627368688798</c:v>
                </c:pt>
                <c:pt idx="21">
                  <c:v>-6.8469428533368862E-2</c:v>
                </c:pt>
                <c:pt idx="22">
                  <c:v>-0.11008771929824561</c:v>
                </c:pt>
                <c:pt idx="23">
                  <c:v>-0.26879654095604133</c:v>
                </c:pt>
                <c:pt idx="24">
                  <c:v>-0.31269286155112119</c:v>
                </c:pt>
                <c:pt idx="25">
                  <c:v>1.8692761259565926E-2</c:v>
                </c:pt>
                <c:pt idx="26">
                  <c:v>-2.1199650829280457E-2</c:v>
                </c:pt>
                <c:pt idx="27">
                  <c:v>3.4954226608013318E-2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EB4-4A4F-A30A-4BFEB3ACB5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87348224"/>
        <c:axId val="2087349936"/>
      </c:barChart>
      <c:catAx>
        <c:axId val="20873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349936"/>
        <c:crosses val="autoZero"/>
        <c:auto val="1"/>
        <c:lblAlgn val="ctr"/>
        <c:lblOffset val="100"/>
        <c:noMultiLvlLbl val="0"/>
      </c:catAx>
      <c:valAx>
        <c:axId val="208734993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3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CURRENT RATIo dla</a:t>
            </a:r>
            <a:r>
              <a:rPr lang="pl-PL" baseline="0"/>
              <a:t> analizowanych kwartałów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2.6742118027485866E-2"/>
                  <c:y val="-0.125718641457242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34-CC4F-8692-AFF82F22329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83346806790614E-2"/>
                      <c:h val="0.179580995489336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134-CC4F-8692-AFF82F223291}"/>
                </c:ext>
              </c:extLst>
            </c:dLbl>
            <c:dLbl>
              <c:idx val="16"/>
              <c:layout>
                <c:manualLayout>
                  <c:x val="-2.6742118027485853E-2"/>
                  <c:y val="-8.57984817766043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34-CC4F-8692-AFF82F223291}"/>
                </c:ext>
              </c:extLst>
            </c:dLbl>
            <c:dLbl>
              <c:idx val="17"/>
              <c:layout>
                <c:manualLayout>
                  <c:x val="-2.9975747776879665E-2"/>
                  <c:y val="-8.5798481776604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34-CC4F-8692-AFF82F2232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obliczeniowy'!$C$195:$AD$195</c:f>
              <c:numCache>
                <c:formatCode>0.00</c:formatCode>
                <c:ptCount val="28"/>
                <c:pt idx="0">
                  <c:v>1.5177304964539007</c:v>
                </c:pt>
                <c:pt idx="1">
                  <c:v>1.4615836638754223</c:v>
                </c:pt>
                <c:pt idx="2">
                  <c:v>1.5881332724783204</c:v>
                </c:pt>
                <c:pt idx="3">
                  <c:v>2.3985711192898895</c:v>
                </c:pt>
                <c:pt idx="4">
                  <c:v>2.1547449705344444</c:v>
                </c:pt>
                <c:pt idx="5">
                  <c:v>1.1299089144393011</c:v>
                </c:pt>
                <c:pt idx="6">
                  <c:v>1.0802227573750753</c:v>
                </c:pt>
                <c:pt idx="7">
                  <c:v>1.0989624240419991</c:v>
                </c:pt>
                <c:pt idx="8">
                  <c:v>0.89570627733629027</c:v>
                </c:pt>
                <c:pt idx="9">
                  <c:v>0.88389455573307119</c:v>
                </c:pt>
                <c:pt idx="10">
                  <c:v>0.87056534676127262</c:v>
                </c:pt>
                <c:pt idx="11">
                  <c:v>0.99151539735658989</c:v>
                </c:pt>
                <c:pt idx="12">
                  <c:v>0.85979405099962714</c:v>
                </c:pt>
                <c:pt idx="13">
                  <c:v>0.90822137620740651</c:v>
                </c:pt>
                <c:pt idx="14">
                  <c:v>0.91117573994971068</c:v>
                </c:pt>
                <c:pt idx="15">
                  <c:v>0.9148065142686389</c:v>
                </c:pt>
                <c:pt idx="16">
                  <c:v>0.7259304899477419</c:v>
                </c:pt>
                <c:pt idx="17">
                  <c:v>1.1067958280093899</c:v>
                </c:pt>
                <c:pt idx="18">
                  <c:v>1.5637164750957855</c:v>
                </c:pt>
                <c:pt idx="19">
                  <c:v>1.3974276089693423</c:v>
                </c:pt>
                <c:pt idx="20">
                  <c:v>1.2948949551719524</c:v>
                </c:pt>
                <c:pt idx="21">
                  <c:v>1.0350553044867794</c:v>
                </c:pt>
                <c:pt idx="22">
                  <c:v>1.0671695961010006</c:v>
                </c:pt>
                <c:pt idx="23">
                  <c:v>0.92588235294117649</c:v>
                </c:pt>
                <c:pt idx="24">
                  <c:v>0.8917750984839441</c:v>
                </c:pt>
                <c:pt idx="25">
                  <c:v>0.8894245031148027</c:v>
                </c:pt>
                <c:pt idx="26">
                  <c:v>0.84885408787030037</c:v>
                </c:pt>
                <c:pt idx="27">
                  <c:v>0.80774609762699634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4-CC4F-8692-AFF82F2232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6488879"/>
        <c:axId val="666490591"/>
      </c:lineChart>
      <c:catAx>
        <c:axId val="66648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490591"/>
        <c:crosses val="autoZero"/>
        <c:auto val="1"/>
        <c:lblAlgn val="ctr"/>
        <c:lblOffset val="100"/>
        <c:noMultiLvlLbl val="0"/>
      </c:catAx>
      <c:valAx>
        <c:axId val="6664905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48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QUICK RATIo dla Badanych Kwartałów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2024723423142047E-2"/>
          <c:y val="8.0380935756836719E-2"/>
          <c:w val="0.9565486812958689"/>
          <c:h val="0.83662694756240574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8308977035490604E-2"/>
                  <c:y val="-4.4232440141256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5A-0640-B94C-29782A86EE13}"/>
                </c:ext>
              </c:extLst>
            </c:dLbl>
            <c:dLbl>
              <c:idx val="1"/>
              <c:layout>
                <c:manualLayout>
                  <c:x val="-1.7265135699373706E-2"/>
                  <c:y val="-4.423244014125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5A-0640-B94C-29782A86EE13}"/>
                </c:ext>
              </c:extLst>
            </c:dLbl>
            <c:dLbl>
              <c:idx val="2"/>
              <c:layout>
                <c:manualLayout>
                  <c:x val="-2.0396659707724425E-2"/>
                  <c:y val="-0.122289687449357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5A-0640-B94C-29782A86EE13}"/>
                </c:ext>
              </c:extLst>
            </c:dLbl>
            <c:dLbl>
              <c:idx val="3"/>
              <c:layout>
                <c:manualLayout>
                  <c:x val="-1.7265135699373713E-2"/>
                  <c:y val="-5.20381648720670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5A-0640-B94C-29782A86EE13}"/>
                </c:ext>
              </c:extLst>
            </c:dLbl>
            <c:dLbl>
              <c:idx val="4"/>
              <c:layout>
                <c:manualLayout>
                  <c:x val="-9.9582463465553231E-3"/>
                  <c:y val="-7.285343082089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5A-0640-B94C-29782A86EE13}"/>
                </c:ext>
              </c:extLst>
            </c:dLbl>
            <c:dLbl>
              <c:idx val="5"/>
              <c:layout>
                <c:manualLayout>
                  <c:x val="-1.4133611691022965E-2"/>
                  <c:y val="-4.6834348384860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5A-0640-B94C-29782A86EE13}"/>
                </c:ext>
              </c:extLst>
            </c:dLbl>
            <c:dLbl>
              <c:idx val="6"/>
              <c:layout>
                <c:manualLayout>
                  <c:x val="-1.6221294363256825E-2"/>
                  <c:y val="-4.6834348384860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C5A-0640-B94C-29782A86EE13}"/>
                </c:ext>
              </c:extLst>
            </c:dLbl>
            <c:dLbl>
              <c:idx val="7"/>
              <c:layout>
                <c:manualLayout>
                  <c:x val="-1.2045929018789106E-2"/>
                  <c:y val="-3.1222898923240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5A-0640-B94C-29782A86EE13}"/>
                </c:ext>
              </c:extLst>
            </c:dLbl>
            <c:dLbl>
              <c:idx val="8"/>
              <c:layout>
                <c:manualLayout>
                  <c:x val="-8.9144050104384125E-3"/>
                  <c:y val="-8.5862972038910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C5A-0640-B94C-29782A86EE13}"/>
                </c:ext>
              </c:extLst>
            </c:dLbl>
            <c:dLbl>
              <c:idx val="9"/>
              <c:layout>
                <c:manualLayout>
                  <c:x val="-1.5177453027139874E-2"/>
                  <c:y val="-3.9028623654050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5A-0640-B94C-29782A86EE13}"/>
                </c:ext>
              </c:extLst>
            </c:dLbl>
            <c:dLbl>
              <c:idx val="10"/>
              <c:layout>
                <c:manualLayout>
                  <c:x val="-1.9352818371607593E-2"/>
                  <c:y val="-5.2038164872067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C5A-0640-B94C-29782A86EE13}"/>
                </c:ext>
              </c:extLst>
            </c:dLbl>
            <c:dLbl>
              <c:idx val="11"/>
              <c:layout>
                <c:manualLayout>
                  <c:x val="-1.7265135699373772E-2"/>
                  <c:y val="-3.122289892324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5A-0640-B94C-29782A86EE13}"/>
                </c:ext>
              </c:extLst>
            </c:dLbl>
            <c:dLbl>
              <c:idx val="12"/>
              <c:layout>
                <c:manualLayout>
                  <c:x val="-1.7265135699373772E-2"/>
                  <c:y val="-4.4232440141256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5A-0640-B94C-29782A86EE13}"/>
                </c:ext>
              </c:extLst>
            </c:dLbl>
            <c:dLbl>
              <c:idx val="13"/>
              <c:layout>
                <c:manualLayout>
                  <c:x val="-1.7265135699373695E-2"/>
                  <c:y val="-4.1630531897653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C5A-0640-B94C-29782A86EE13}"/>
                </c:ext>
              </c:extLst>
            </c:dLbl>
            <c:dLbl>
              <c:idx val="14"/>
              <c:layout>
                <c:manualLayout>
                  <c:x val="-1.7265135699373695E-2"/>
                  <c:y val="-5.7241981359273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C5A-0640-B94C-29782A86EE13}"/>
                </c:ext>
              </c:extLst>
            </c:dLbl>
            <c:dLbl>
              <c:idx val="15"/>
              <c:layout>
                <c:manualLayout>
                  <c:x val="-1.7265135699373695E-2"/>
                  <c:y val="-3.3824807166843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C5A-0640-B94C-29782A86EE13}"/>
                </c:ext>
              </c:extLst>
            </c:dLbl>
            <c:dLbl>
              <c:idx val="16"/>
              <c:layout>
                <c:manualLayout>
                  <c:x val="-2.0396659707724425E-2"/>
                  <c:y val="-5.9843889602877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5A-0640-B94C-29782A86EE13}"/>
                </c:ext>
              </c:extLst>
            </c:dLbl>
            <c:dLbl>
              <c:idx val="17"/>
              <c:layout>
                <c:manualLayout>
                  <c:x val="-3.2922755741127352E-2"/>
                  <c:y val="-4.1630531897653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5A-0640-B94C-29782A86EE13}"/>
                </c:ext>
              </c:extLst>
            </c:dLbl>
            <c:dLbl>
              <c:idx val="18"/>
              <c:layout>
                <c:manualLayout>
                  <c:x val="-1.6221294363256786E-2"/>
                  <c:y val="-3.1222898923240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C5A-0640-B94C-29782A86EE13}"/>
                </c:ext>
              </c:extLst>
            </c:dLbl>
            <c:dLbl>
              <c:idx val="19"/>
              <c:layout>
                <c:manualLayout>
                  <c:x val="-1.1002087682672234E-2"/>
                  <c:y val="-4.4232440141256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C5A-0640-B94C-29782A86EE13}"/>
                </c:ext>
              </c:extLst>
            </c:dLbl>
            <c:dLbl>
              <c:idx val="20"/>
              <c:layout>
                <c:manualLayout>
                  <c:x val="-1.6221294363256939E-2"/>
                  <c:y val="-5.7241981359273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C5A-0640-B94C-29782A86EE13}"/>
                </c:ext>
              </c:extLst>
            </c:dLbl>
            <c:dLbl>
              <c:idx val="21"/>
              <c:layout>
                <c:manualLayout>
                  <c:x val="-1.7265135699373695E-2"/>
                  <c:y val="-4.68343483848604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C5A-0640-B94C-29782A86EE13}"/>
                </c:ext>
              </c:extLst>
            </c:dLbl>
            <c:dLbl>
              <c:idx val="22"/>
              <c:layout>
                <c:manualLayout>
                  <c:x val="-1.8308977035490604E-2"/>
                  <c:y val="-4.423244014125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C5A-0640-B94C-29782A86EE13}"/>
                </c:ext>
              </c:extLst>
            </c:dLbl>
            <c:dLbl>
              <c:idx val="23"/>
              <c:layout>
                <c:manualLayout>
                  <c:x val="-1.7265135699373848E-2"/>
                  <c:y val="-4.1630531897653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C5A-0640-B94C-29782A86EE13}"/>
                </c:ext>
              </c:extLst>
            </c:dLbl>
            <c:dLbl>
              <c:idx val="24"/>
              <c:layout>
                <c:manualLayout>
                  <c:x val="-1.7265135699373695E-2"/>
                  <c:y val="-3.9028623654050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C5A-0640-B94C-29782A86EE13}"/>
                </c:ext>
              </c:extLst>
            </c:dLbl>
            <c:dLbl>
              <c:idx val="25"/>
              <c:layout>
                <c:manualLayout>
                  <c:x val="-1.7265135699373848E-2"/>
                  <c:y val="-3.122289892324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C5A-0640-B94C-29782A86EE13}"/>
                </c:ext>
              </c:extLst>
            </c:dLbl>
            <c:dLbl>
              <c:idx val="26"/>
              <c:layout>
                <c:manualLayout>
                  <c:x val="-1.7265135699373695E-2"/>
                  <c:y val="-3.9028623654050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5A-0640-B94C-29782A86EE13}"/>
                </c:ext>
              </c:extLst>
            </c:dLbl>
            <c:dLbl>
              <c:idx val="27"/>
              <c:layout>
                <c:manualLayout>
                  <c:x val="-1.6983791692009271E-2"/>
                  <c:y val="-4.1630531897653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C5A-0640-B94C-29782A86EE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obliczeniowy'!$C$225:$AD$225</c:f>
              <c:numCache>
                <c:formatCode>0.00</c:formatCode>
                <c:ptCount val="28"/>
                <c:pt idx="0">
                  <c:v>0.47012309448112821</c:v>
                </c:pt>
                <c:pt idx="1">
                  <c:v>0.46268547083884237</c:v>
                </c:pt>
                <c:pt idx="2">
                  <c:v>0.21031492469192151</c:v>
                </c:pt>
                <c:pt idx="3">
                  <c:v>0.86393158692357652</c:v>
                </c:pt>
                <c:pt idx="4">
                  <c:v>0.41028246291404186</c:v>
                </c:pt>
                <c:pt idx="5">
                  <c:v>0.44105569658055843</c:v>
                </c:pt>
                <c:pt idx="6">
                  <c:v>0.348735701384708</c:v>
                </c:pt>
                <c:pt idx="7">
                  <c:v>0.35236244884461165</c:v>
                </c:pt>
                <c:pt idx="8">
                  <c:v>0.25509764060863666</c:v>
                </c:pt>
                <c:pt idx="9">
                  <c:v>0.26569988939412559</c:v>
                </c:pt>
                <c:pt idx="10">
                  <c:v>0.25131609063859006</c:v>
                </c:pt>
                <c:pt idx="11">
                  <c:v>0.33495588682689381</c:v>
                </c:pt>
                <c:pt idx="12">
                  <c:v>0.17981814531164844</c:v>
                </c:pt>
                <c:pt idx="13">
                  <c:v>0.28065317937262058</c:v>
                </c:pt>
                <c:pt idx="14">
                  <c:v>0.26465509406525495</c:v>
                </c:pt>
                <c:pt idx="15">
                  <c:v>0.25961452263558943</c:v>
                </c:pt>
                <c:pt idx="16">
                  <c:v>0.17158440017343282</c:v>
                </c:pt>
                <c:pt idx="17">
                  <c:v>0.37672718628354085</c:v>
                </c:pt>
                <c:pt idx="18">
                  <c:v>0.59130268199233715</c:v>
                </c:pt>
                <c:pt idx="19">
                  <c:v>0.50396406818877815</c:v>
                </c:pt>
                <c:pt idx="20">
                  <c:v>0.38180784156295999</c:v>
                </c:pt>
                <c:pt idx="21">
                  <c:v>0.29831964245586878</c:v>
                </c:pt>
                <c:pt idx="22">
                  <c:v>0.25797169077617049</c:v>
                </c:pt>
                <c:pt idx="23">
                  <c:v>0.20633689839572192</c:v>
                </c:pt>
                <c:pt idx="24">
                  <c:v>0.19598901754804823</c:v>
                </c:pt>
                <c:pt idx="25">
                  <c:v>0.21153465836052607</c:v>
                </c:pt>
                <c:pt idx="26">
                  <c:v>0.21949175065933391</c:v>
                </c:pt>
                <c:pt idx="27">
                  <c:v>0.15097446539745557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5A-0640-B94C-29782A86EE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97493119"/>
        <c:axId val="2097748511"/>
      </c:lineChart>
      <c:catAx>
        <c:axId val="209749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748511"/>
        <c:crosses val="autoZero"/>
        <c:auto val="1"/>
        <c:lblAlgn val="ctr"/>
        <c:lblOffset val="100"/>
        <c:noMultiLvlLbl val="0"/>
      </c:catAx>
      <c:valAx>
        <c:axId val="209774851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49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zobowiązań całkowitych w stosunku do kapitału własnego (D/E) dla badanych kwartałów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E1-0A4E-B63E-40DACA349D36}"/>
                </c:ext>
              </c:extLst>
            </c:dLbl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obliczeniowy'!$C$272:$AD$272</c:f>
              <c:numCache>
                <c:formatCode>0.0</c:formatCode>
                <c:ptCount val="28"/>
                <c:pt idx="0">
                  <c:v>2.211584057807384</c:v>
                </c:pt>
                <c:pt idx="1">
                  <c:v>2.2673814165042234</c:v>
                </c:pt>
                <c:pt idx="2">
                  <c:v>1.898546209761163</c:v>
                </c:pt>
                <c:pt idx="3">
                  <c:v>2.0005452067242162</c:v>
                </c:pt>
                <c:pt idx="4">
                  <c:v>4.8544061302681989</c:v>
                </c:pt>
                <c:pt idx="5">
                  <c:v>5.5728604471858141</c:v>
                </c:pt>
                <c:pt idx="6">
                  <c:v>5.6558246597277826</c:v>
                </c:pt>
                <c:pt idx="7">
                  <c:v>5.4737976295425605</c:v>
                </c:pt>
                <c:pt idx="8">
                  <c:v>6.8064293915040182</c:v>
                </c:pt>
                <c:pt idx="9">
                  <c:v>6.9254853551789921</c:v>
                </c:pt>
                <c:pt idx="10">
                  <c:v>7.3056953339432757</c:v>
                </c:pt>
                <c:pt idx="11">
                  <c:v>6.2827936903279369</c:v>
                </c:pt>
                <c:pt idx="12">
                  <c:v>10.199747554433575</c:v>
                </c:pt>
                <c:pt idx="13">
                  <c:v>11.123880869724101</c:v>
                </c:pt>
                <c:pt idx="14">
                  <c:v>12.750925545043192</c:v>
                </c:pt>
                <c:pt idx="15">
                  <c:v>34.879471656576776</c:v>
                </c:pt>
                <c:pt idx="16">
                  <c:v>162.98249999999999</c:v>
                </c:pt>
                <c:pt idx="17">
                  <c:v>9.9601713741669311</c:v>
                </c:pt>
                <c:pt idx="18">
                  <c:v>5.3204268830481567</c:v>
                </c:pt>
                <c:pt idx="19">
                  <c:v>6.4444782785221273</c:v>
                </c:pt>
                <c:pt idx="20">
                  <c:v>8.0668955869261101</c:v>
                </c:pt>
                <c:pt idx="21">
                  <c:v>8.8634607699480483</c:v>
                </c:pt>
                <c:pt idx="22">
                  <c:v>9.7643274853801163</c:v>
                </c:pt>
                <c:pt idx="23">
                  <c:v>15.569060773480663</c:v>
                </c:pt>
                <c:pt idx="24">
                  <c:v>13.774943427278338</c:v>
                </c:pt>
                <c:pt idx="25">
                  <c:v>7.9299962363567937</c:v>
                </c:pt>
                <c:pt idx="26">
                  <c:v>8.6609302905599197</c:v>
                </c:pt>
                <c:pt idx="27">
                  <c:v>7.6001664486981335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1-0A4E-B63E-40DACA34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82421503"/>
        <c:axId val="1289694928"/>
      </c:barChart>
      <c:catAx>
        <c:axId val="188242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9694928"/>
        <c:crosses val="autoZero"/>
        <c:auto val="1"/>
        <c:lblAlgn val="ctr"/>
        <c:lblOffset val="100"/>
        <c:noMultiLvlLbl val="0"/>
      </c:catAx>
      <c:valAx>
        <c:axId val="128969492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242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Pokrycia odsetek na</a:t>
            </a:r>
            <a:r>
              <a:rPr lang="pl-PL" baseline="0"/>
              <a:t> badanych kwartałach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9020851560221635"/>
          <c:w val="0.90297462817147855"/>
          <c:h val="0.7773840769903761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13"/>
              <c:layout>
                <c:manualLayout>
                  <c:x val="-2.5828897467730139E-2"/>
                  <c:y val="-9.4917771354530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9-0841-B501-01D9D252FA94}"/>
                </c:ext>
              </c:extLst>
            </c:dLbl>
            <c:dLbl>
              <c:idx val="15"/>
              <c:layout>
                <c:manualLayout>
                  <c:x val="-1.1382289416846573E-2"/>
                  <c:y val="-8.4791189076049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9-0841-B501-01D9D252FA94}"/>
                </c:ext>
              </c:extLst>
            </c:dLbl>
            <c:dLbl>
              <c:idx val="20"/>
              <c:layout>
                <c:manualLayout>
                  <c:x val="-2.1509243040084353E-2"/>
                  <c:y val="-6.4538024519087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B9-0841-B501-01D9D252FA94}"/>
                </c:ext>
              </c:extLst>
            </c:dLbl>
            <c:dLbl>
              <c:idx val="23"/>
              <c:layout>
                <c:manualLayout>
                  <c:x val="-2.0429329433172907E-2"/>
                  <c:y val="-9.7449416924150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B9-0841-B501-01D9D252FA94}"/>
                </c:ext>
              </c:extLst>
            </c:dLbl>
            <c:dLbl>
              <c:idx val="24"/>
              <c:layout>
                <c:manualLayout>
                  <c:x val="-2.0429329433172907E-2"/>
                  <c:y val="-6.4538024519087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B9-0841-B501-01D9D252F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'Arkusz obliczeniowy'!$C$338:$AD$338</c:f>
              <c:numCache>
                <c:formatCode>0.00</c:formatCode>
                <c:ptCount val="28"/>
                <c:pt idx="0">
                  <c:v>-0.40993788819875771</c:v>
                </c:pt>
                <c:pt idx="1">
                  <c:v>4.6640755136035536E-2</c:v>
                </c:pt>
                <c:pt idx="2">
                  <c:v>0</c:v>
                </c:pt>
                <c:pt idx="3">
                  <c:v>6.5640194489465148E-2</c:v>
                </c:pt>
                <c:pt idx="4">
                  <c:v>-7.179487179487179E-2</c:v>
                </c:pt>
                <c:pt idx="5">
                  <c:v>8.7228560912771438E-2</c:v>
                </c:pt>
                <c:pt idx="6">
                  <c:v>0.57947019867549665</c:v>
                </c:pt>
                <c:pt idx="7">
                  <c:v>9.3539703903095558E-2</c:v>
                </c:pt>
                <c:pt idx="8">
                  <c:v>-9.1520861372812914E-2</c:v>
                </c:pt>
                <c:pt idx="9">
                  <c:v>0.1385390428211587</c:v>
                </c:pt>
                <c:pt idx="10">
                  <c:v>0.420479302832244</c:v>
                </c:pt>
                <c:pt idx="11">
                  <c:v>0.19247594050743658</c:v>
                </c:pt>
                <c:pt idx="12">
                  <c:v>-4.7449967721110396E-2</c:v>
                </c:pt>
                <c:pt idx="13">
                  <c:v>-6.2419285406801549E-2</c:v>
                </c:pt>
                <c:pt idx="14">
                  <c:v>15.916666666666666</c:v>
                </c:pt>
                <c:pt idx="15">
                  <c:v>0</c:v>
                </c:pt>
                <c:pt idx="16">
                  <c:v>-0.1495049504950495</c:v>
                </c:pt>
                <c:pt idx="17">
                  <c:v>0.34318766066838047</c:v>
                </c:pt>
                <c:pt idx="18">
                  <c:v>0.5061224489795918</c:v>
                </c:pt>
                <c:pt idx="19">
                  <c:v>-0.29653679653679654</c:v>
                </c:pt>
                <c:pt idx="20">
                  <c:v>-0.5150442477876106</c:v>
                </c:pt>
                <c:pt idx="21">
                  <c:v>1.7412140575079873</c:v>
                </c:pt>
                <c:pt idx="22">
                  <c:v>3.8624999999999998</c:v>
                </c:pt>
                <c:pt idx="23">
                  <c:v>-1.4091816367265468</c:v>
                </c:pt>
                <c:pt idx="24">
                  <c:v>-0.66268656716417906</c:v>
                </c:pt>
                <c:pt idx="25">
                  <c:v>1.4274905422446407</c:v>
                </c:pt>
                <c:pt idx="26">
                  <c:v>0.52755905511811019</c:v>
                </c:pt>
                <c:pt idx="27">
                  <c:v>0.86792452830188682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9-0841-B501-01D9D252FA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97925695"/>
        <c:axId val="2097788495"/>
      </c:lineChart>
      <c:catAx>
        <c:axId val="20979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788495"/>
        <c:crosses val="autoZero"/>
        <c:auto val="1"/>
        <c:lblAlgn val="ctr"/>
        <c:lblOffset val="100"/>
        <c:noMultiLvlLbl val="0"/>
      </c:catAx>
      <c:valAx>
        <c:axId val="209778849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92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3.xml"/><Relationship Id="rId18" Type="http://schemas.openxmlformats.org/officeDocument/2006/relationships/chart" Target="../charts/chart26.xml"/><Relationship Id="rId3" Type="http://schemas.openxmlformats.org/officeDocument/2006/relationships/chart" Target="../charts/chart14.xml"/><Relationship Id="rId21" Type="http://schemas.openxmlformats.org/officeDocument/2006/relationships/image" Target="../media/image7.png"/><Relationship Id="rId7" Type="http://schemas.openxmlformats.org/officeDocument/2006/relationships/chart" Target="../charts/chart18.xml"/><Relationship Id="rId12" Type="http://schemas.openxmlformats.org/officeDocument/2006/relationships/image" Target="../media/image3.png"/><Relationship Id="rId17" Type="http://schemas.openxmlformats.org/officeDocument/2006/relationships/chart" Target="../charts/chart25.xml"/><Relationship Id="rId2" Type="http://schemas.openxmlformats.org/officeDocument/2006/relationships/chart" Target="../charts/chart13.xml"/><Relationship Id="rId16" Type="http://schemas.openxmlformats.org/officeDocument/2006/relationships/image" Target="../media/image5.png"/><Relationship Id="rId20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4.xml"/><Relationship Id="rId23" Type="http://schemas.openxmlformats.org/officeDocument/2006/relationships/chart" Target="../charts/chart29.xml"/><Relationship Id="rId10" Type="http://schemas.openxmlformats.org/officeDocument/2006/relationships/chart" Target="../charts/chart21.xml"/><Relationship Id="rId19" Type="http://schemas.openxmlformats.org/officeDocument/2006/relationships/image" Target="../media/image6.png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image" Target="../media/image4.png"/><Relationship Id="rId2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9525</xdr:rowOff>
    </xdr:from>
    <xdr:to>
      <xdr:col>15</xdr:col>
      <xdr:colOff>590550</xdr:colOff>
      <xdr:row>29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C0DB93-0B18-404A-84F4-E2D439AD7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</xdr:colOff>
      <xdr:row>47</xdr:row>
      <xdr:rowOff>12700</xdr:rowOff>
    </xdr:from>
    <xdr:to>
      <xdr:col>16</xdr:col>
      <xdr:colOff>3175</xdr:colOff>
      <xdr:row>74</xdr:row>
      <xdr:rowOff>12700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56C424-620A-4561-88E7-10AEE3732078}"/>
            </a:ext>
            <a:ext uri="{147F2762-F138-4A5C-976F-8EAC2B608ADB}">
              <a16:predDERef xmlns:a16="http://schemas.microsoft.com/office/drawing/2014/main" pred="{2DC0DB93-0B18-404A-84F4-E2D439AD7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675309</xdr:colOff>
      <xdr:row>95</xdr:row>
      <xdr:rowOff>81722</xdr:rowOff>
    </xdr:from>
    <xdr:to>
      <xdr:col>15</xdr:col>
      <xdr:colOff>675309</xdr:colOff>
      <xdr:row>121</xdr:row>
      <xdr:rowOff>28161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7BF8D9C-7B72-B341-9E8E-AC2DC4787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425727</xdr:colOff>
      <xdr:row>158</xdr:row>
      <xdr:rowOff>69024</xdr:rowOff>
    </xdr:from>
    <xdr:to>
      <xdr:col>12</xdr:col>
      <xdr:colOff>207065</xdr:colOff>
      <xdr:row>186</xdr:row>
      <xdr:rowOff>27989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921CF9D3-B00E-A8B4-3011-B3D831F7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140" y="34096741"/>
          <a:ext cx="7221882" cy="5370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149225</xdr:colOff>
      <xdr:row>12</xdr:row>
      <xdr:rowOff>76200</xdr:rowOff>
    </xdr:from>
    <xdr:ext cx="5029200" cy="1384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14AEDB18-BB90-00BC-1DAA-1E66CC56BD83}"/>
                </a:ext>
              </a:extLst>
            </xdr:cNvPr>
            <xdr:cNvSpPr txBox="1"/>
          </xdr:nvSpPr>
          <xdr:spPr>
            <a:xfrm>
              <a:off x="974725" y="3505200"/>
              <a:ext cx="5029200" cy="1384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800" b="0" i="1">
                      <a:latin typeface="Cambria Math" panose="02040503050406030204" pitchFamily="18" charset="0"/>
                    </a:rPr>
                    <m:t>𝑅𝑂𝐴</m:t>
                  </m:r>
                  <m:r>
                    <a:rPr lang="pl-PL" sz="1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𝑍𝑌𝑆𝐾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𝑁𝐸𝑇𝑇𝑂</m:t>
                      </m:r>
                    </m:num>
                    <m:den>
                      <m:r>
                        <a:rPr lang="pl-PL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𝑊𝐴𝑅𝑇𝑂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ŚĆ 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𝐴𝐾𝑇𝑌𝑊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Ó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𝑊</m:t>
                      </m:r>
                    </m:den>
                  </m:f>
                </m:oMath>
              </a14:m>
              <a:r>
                <a:rPr lang="pl-PL" sz="1800" b="0"/>
                <a:t>*100%</a:t>
              </a:r>
            </a:p>
            <a:p>
              <a:endParaRPr lang="pl-PL" sz="18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14AEDB18-BB90-00BC-1DAA-1E66CC56BD83}"/>
                </a:ext>
              </a:extLst>
            </xdr:cNvPr>
            <xdr:cNvSpPr txBox="1"/>
          </xdr:nvSpPr>
          <xdr:spPr>
            <a:xfrm>
              <a:off x="974725" y="3505200"/>
              <a:ext cx="5029200" cy="1384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800" b="0" i="0">
                  <a:latin typeface="Cambria Math" panose="02040503050406030204" pitchFamily="18" charset="0"/>
                </a:rPr>
                <a:t>𝑅𝑂𝐴=(𝑍𝑌𝑆𝐾 𝑁𝐸𝑇𝑇𝑂)/( 𝑊𝐴𝑅𝑇𝑂ŚĆ 𝐴𝐾𝑇𝑌𝑊Ó𝑊)</a:t>
              </a:r>
              <a:r>
                <a:rPr lang="pl-PL" sz="1800" b="0"/>
                <a:t>*100%</a:t>
              </a:r>
            </a:p>
            <a:p>
              <a:endParaRPr lang="pl-PL" sz="1800" b="0"/>
            </a:p>
            <a:p>
              <a:endParaRPr lang="pl-PL" sz="1100"/>
            </a:p>
          </xdr:txBody>
        </xdr:sp>
      </mc:Fallback>
    </mc:AlternateContent>
    <xdr:clientData/>
  </xdr:oneCellAnchor>
  <xdr:twoCellAnchor>
    <xdr:from>
      <xdr:col>0</xdr:col>
      <xdr:colOff>809625</xdr:colOff>
      <xdr:row>16</xdr:row>
      <xdr:rowOff>9524</xdr:rowOff>
    </xdr:from>
    <xdr:to>
      <xdr:col>15</xdr:col>
      <xdr:colOff>206375</xdr:colOff>
      <xdr:row>42</xdr:row>
      <xdr:rowOff>79375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C734FC-B51E-3F43-BF73-E9C1AC3A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285750</xdr:colOff>
      <xdr:row>67</xdr:row>
      <xdr:rowOff>6350</xdr:rowOff>
    </xdr:from>
    <xdr:ext cx="1346266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04E6164-9048-DDE4-303D-904D63C153EC}"/>
                </a:ext>
              </a:extLst>
            </xdr:cNvPr>
            <xdr:cNvSpPr txBox="1"/>
          </xdr:nvSpPr>
          <xdr:spPr>
            <a:xfrm>
              <a:off x="8540750" y="15259050"/>
              <a:ext cx="1346266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pl-PL" sz="1100" i="1">
                        <a:latin typeface="Cambria Math" panose="02040503050406030204" pitchFamily="18" charset="0"/>
                      </a:rPr>
                      <a:t>Wpisz tutaj równanie.</a:t>
                    </a:fl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04E6164-9048-DDE4-303D-904D63C153EC}"/>
                </a:ext>
              </a:extLst>
            </xdr:cNvPr>
            <xdr:cNvSpPr txBox="1"/>
          </xdr:nvSpPr>
          <xdr:spPr>
            <a:xfrm>
              <a:off x="8540750" y="15259050"/>
              <a:ext cx="1346266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"Wpisz tutaj równanie."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10</xdr:col>
      <xdr:colOff>285750</xdr:colOff>
      <xdr:row>67</xdr:row>
      <xdr:rowOff>6350</xdr:rowOff>
    </xdr:from>
    <xdr:ext cx="1346266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62FEA96B-A032-D2BA-291F-17A4B6E175C7}"/>
                </a:ext>
              </a:extLst>
            </xdr:cNvPr>
            <xdr:cNvSpPr txBox="1"/>
          </xdr:nvSpPr>
          <xdr:spPr>
            <a:xfrm>
              <a:off x="8540750" y="15259050"/>
              <a:ext cx="1346266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pl-PL" sz="1100" i="1">
                        <a:latin typeface="Cambria Math" panose="02040503050406030204" pitchFamily="18" charset="0"/>
                      </a:rPr>
                      <a:t>Wpisz tutaj równanie.</a:t>
                    </a:fl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62FEA96B-A032-D2BA-291F-17A4B6E175C7}"/>
                </a:ext>
              </a:extLst>
            </xdr:cNvPr>
            <xdr:cNvSpPr txBox="1"/>
          </xdr:nvSpPr>
          <xdr:spPr>
            <a:xfrm>
              <a:off x="8540750" y="15259050"/>
              <a:ext cx="1346266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"Wpisz tutaj równanie."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77</xdr:row>
      <xdr:rowOff>88900</xdr:rowOff>
    </xdr:from>
    <xdr:ext cx="5029200" cy="1384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846D2243-18E9-DC4F-8C14-1E6A894343EC}"/>
                </a:ext>
              </a:extLst>
            </xdr:cNvPr>
            <xdr:cNvSpPr txBox="1"/>
          </xdr:nvSpPr>
          <xdr:spPr>
            <a:xfrm>
              <a:off x="825500" y="17449800"/>
              <a:ext cx="5029200" cy="1384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800" b="0" i="1">
                      <a:latin typeface="Cambria Math" panose="02040503050406030204" pitchFamily="18" charset="0"/>
                    </a:rPr>
                    <m:t>𝑅𝑂𝐸</m:t>
                  </m:r>
                  <m:r>
                    <a:rPr lang="pl-PL" sz="1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𝑍𝑌𝑆𝐾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𝑁𝐸𝑇𝑇𝑂</m:t>
                      </m:r>
                    </m:num>
                    <m:den>
                      <m:r>
                        <a:rPr lang="pl-PL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𝐾𝐴𝑃𝐼𝑇𝐴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Ł 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𝑊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Ł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𝐴𝑆𝑁𝑌</m:t>
                      </m:r>
                    </m:den>
                  </m:f>
                </m:oMath>
              </a14:m>
              <a:r>
                <a:rPr lang="pl-PL" sz="1800" b="0">
                  <a:latin typeface="+mj-lt"/>
                </a:rPr>
                <a:t> * 100%</a:t>
              </a:r>
            </a:p>
            <a:p>
              <a:endParaRPr lang="pl-PL" sz="18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846D2243-18E9-DC4F-8C14-1E6A894343EC}"/>
                </a:ext>
              </a:extLst>
            </xdr:cNvPr>
            <xdr:cNvSpPr txBox="1"/>
          </xdr:nvSpPr>
          <xdr:spPr>
            <a:xfrm>
              <a:off x="825500" y="17449800"/>
              <a:ext cx="5029200" cy="1384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800" b="0" i="0">
                  <a:latin typeface="Cambria Math" panose="02040503050406030204" pitchFamily="18" charset="0"/>
                </a:rPr>
                <a:t>𝑅𝑂𝐸=(𝑍𝑌𝑆𝐾 𝑁𝐸𝑇𝑇𝑂)/( 𝐾𝐴𝑃𝐼𝑇𝐴Ł 𝑊Ł𝐴𝑆𝑁𝑌)</a:t>
              </a:r>
              <a:r>
                <a:rPr lang="pl-PL" sz="1800" b="0">
                  <a:latin typeface="+mj-lt"/>
                </a:rPr>
                <a:t> * 100%</a:t>
              </a:r>
            </a:p>
            <a:p>
              <a:endParaRPr lang="pl-PL" sz="1800" b="0"/>
            </a:p>
            <a:p>
              <a:endParaRPr lang="pl-PL" sz="1100"/>
            </a:p>
          </xdr:txBody>
        </xdr:sp>
      </mc:Fallback>
    </mc:AlternateContent>
    <xdr:clientData/>
  </xdr:oneCellAnchor>
  <xdr:twoCellAnchor>
    <xdr:from>
      <xdr:col>0</xdr:col>
      <xdr:colOff>812800</xdr:colOff>
      <xdr:row>81</xdr:row>
      <xdr:rowOff>12699</xdr:rowOff>
    </xdr:from>
    <xdr:to>
      <xdr:col>16</xdr:col>
      <xdr:colOff>793750</xdr:colOff>
      <xdr:row>110</xdr:row>
      <xdr:rowOff>142874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A7461A7-3BE3-AC4B-B397-C907F9C67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784887</xdr:colOff>
      <xdr:row>148</xdr:row>
      <xdr:rowOff>-1</xdr:rowOff>
    </xdr:from>
    <xdr:ext cx="5299948" cy="572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pole tekstowe 7">
              <a:extLst>
                <a:ext uri="{FF2B5EF4-FFF2-40B4-BE49-F238E27FC236}">
                  <a16:creationId xmlns:a16="http://schemas.microsoft.com/office/drawing/2014/main" id="{CA49F4D9-520B-5E92-A606-48BB259F49E9}"/>
                </a:ext>
              </a:extLst>
            </xdr:cNvPr>
            <xdr:cNvSpPr txBox="1"/>
          </xdr:nvSpPr>
          <xdr:spPr>
            <a:xfrm>
              <a:off x="1608294" y="32866483"/>
              <a:ext cx="5299948" cy="572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800" b="0" i="1">
                        <a:latin typeface="Cambria Math" panose="02040503050406030204" pitchFamily="18" charset="0"/>
                      </a:rPr>
                      <m:t>𝐶𝑢𝑟𝑟𝑒𝑛𝑡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=  </m:t>
                    </m:r>
                    <m:f>
                      <m:fPr>
                        <m:ctrlPr>
                          <a:rPr lang="pl-PL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𝐴𝑘𝑡𝑦𝑤𝑎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𝑜𝑏𝑟𝑜𝑡𝑜𝑤𝑒</m:t>
                        </m:r>
                      </m:num>
                      <m:den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𝑍𝑜𝑏𝑜𝑤𝑖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ą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𝑧𝑎𝑛𝑖𝑎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𝑘𝑟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𝑡𝑘𝑜𝑡𝑒𝑟𝑚𝑖𝑛𝑜𝑤𝑒</m:t>
                        </m:r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 xmlns="">
        <xdr:sp macro="" textlink="">
          <xdr:nvSpPr>
            <xdr:cNvPr id="8" name="pole tekstowe 7">
              <a:extLst>
                <a:ext uri="{FF2B5EF4-FFF2-40B4-BE49-F238E27FC236}">
                  <a16:creationId xmlns:a16="http://schemas.microsoft.com/office/drawing/2014/main" id="{CA49F4D9-520B-5E92-A606-48BB259F49E9}"/>
                </a:ext>
              </a:extLst>
            </xdr:cNvPr>
            <xdr:cNvSpPr txBox="1"/>
          </xdr:nvSpPr>
          <xdr:spPr>
            <a:xfrm>
              <a:off x="1608294" y="32866483"/>
              <a:ext cx="5299948" cy="572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800" b="0" i="0">
                  <a:latin typeface="Cambria Math" panose="02040503050406030204" pitchFamily="18" charset="0"/>
                </a:rPr>
                <a:t>𝐶𝑢𝑟𝑟𝑒𝑛𝑡 𝑅𝑎𝑡𝑖𝑜=   (𝐴𝑘𝑡𝑦𝑤𝑎 𝑜𝑏𝑟𝑜𝑡𝑜𝑤𝑒)/(𝑍𝑜𝑏𝑜𝑤𝑖ą𝑧𝑎𝑛𝑖𝑎 𝑘𝑟ó𝑡𝑘𝑜𝑡𝑒𝑟𝑚𝑖𝑛𝑜𝑤𝑒)</a:t>
              </a:r>
              <a:endParaRPr lang="pl-PL" sz="1800"/>
            </a:p>
          </xdr:txBody>
        </xdr:sp>
      </mc:Fallback>
    </mc:AlternateContent>
    <xdr:clientData/>
  </xdr:oneCellAnchor>
  <xdr:twoCellAnchor>
    <xdr:from>
      <xdr:col>0</xdr:col>
      <xdr:colOff>823405</xdr:colOff>
      <xdr:row>151</xdr:row>
      <xdr:rowOff>42391</xdr:rowOff>
    </xdr:from>
    <xdr:to>
      <xdr:col>16</xdr:col>
      <xdr:colOff>809624</xdr:colOff>
      <xdr:row>178</xdr:row>
      <xdr:rowOff>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01B5EC0-D4CF-D04B-9309-80E7698CB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0</xdr:colOff>
      <xdr:row>203</xdr:row>
      <xdr:rowOff>0</xdr:rowOff>
    </xdr:from>
    <xdr:ext cx="5299948" cy="567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pole tekstowe 9">
              <a:extLst>
                <a:ext uri="{FF2B5EF4-FFF2-40B4-BE49-F238E27FC236}">
                  <a16:creationId xmlns:a16="http://schemas.microsoft.com/office/drawing/2014/main" id="{8CA481AA-32C4-B844-B948-DA405F67D8BB}"/>
                </a:ext>
              </a:extLst>
            </xdr:cNvPr>
            <xdr:cNvSpPr txBox="1"/>
          </xdr:nvSpPr>
          <xdr:spPr>
            <a:xfrm>
              <a:off x="1659467" y="41960800"/>
              <a:ext cx="5299948" cy="567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800" b="0" i="1">
                        <a:latin typeface="Cambria Math" panose="02040503050406030204" pitchFamily="18" charset="0"/>
                      </a:rPr>
                      <m:t>𝑄𝑢𝑖𝑐𝑘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=  </m:t>
                    </m:r>
                    <m:f>
                      <m:fPr>
                        <m:ctrlPr>
                          <a:rPr lang="pl-PL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𝐴𝑘𝑡𝑦𝑤𝑎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𝑜𝑏𝑟𝑜𝑡𝑜𝑤𝑒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𝑍𝑎𝑝𝑎𝑠𝑦</m:t>
                        </m:r>
                      </m:num>
                      <m:den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𝑍𝑜𝑏𝑜𝑤𝑖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ą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𝑧𝑎𝑛𝑖𝑎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𝑘𝑟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𝑡𝑘𝑜𝑡𝑒𝑟𝑚𝑖𝑛𝑜𝑤𝑒</m:t>
                        </m:r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 xmlns="">
        <xdr:sp macro="" textlink="">
          <xdr:nvSpPr>
            <xdr:cNvPr id="10" name="pole tekstowe 9">
              <a:extLst>
                <a:ext uri="{FF2B5EF4-FFF2-40B4-BE49-F238E27FC236}">
                  <a16:creationId xmlns:a16="http://schemas.microsoft.com/office/drawing/2014/main" id="{8CA481AA-32C4-B844-B948-DA405F67D8BB}"/>
                </a:ext>
              </a:extLst>
            </xdr:cNvPr>
            <xdr:cNvSpPr txBox="1"/>
          </xdr:nvSpPr>
          <xdr:spPr>
            <a:xfrm>
              <a:off x="1659467" y="41960800"/>
              <a:ext cx="5299948" cy="567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800" b="0" i="0">
                  <a:latin typeface="Cambria Math" panose="02040503050406030204" pitchFamily="18" charset="0"/>
                </a:rPr>
                <a:t>𝑄𝑢𝑖𝑐𝑘 𝑅𝑎𝑡𝑖𝑜=   (𝐴𝑘𝑡𝑦𝑤𝑎 𝑜𝑏𝑟𝑜𝑡𝑜𝑤𝑒 −𝑍𝑎𝑝𝑎𝑠𝑦)/(𝑍𝑜𝑏𝑜𝑤𝑖ą𝑧𝑎𝑛𝑖𝑎 𝑘𝑟ó𝑡𝑘𝑜𝑡𝑒𝑟𝑚𝑖𝑛𝑜𝑤𝑒)</a:t>
              </a:r>
              <a:endParaRPr lang="pl-PL" sz="1800"/>
            </a:p>
          </xdr:txBody>
        </xdr:sp>
      </mc:Fallback>
    </mc:AlternateContent>
    <xdr:clientData/>
  </xdr:oneCellAnchor>
  <xdr:twoCellAnchor>
    <xdr:from>
      <xdr:col>1</xdr:col>
      <xdr:colOff>809625</xdr:colOff>
      <xdr:row>206</xdr:row>
      <xdr:rowOff>142875</xdr:rowOff>
    </xdr:from>
    <xdr:to>
      <xdr:col>17</xdr:col>
      <xdr:colOff>15875</xdr:colOff>
      <xdr:row>235</xdr:row>
      <xdr:rowOff>31750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21ABFB3-3793-6D45-8E71-B46A6809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781050</xdr:colOff>
      <xdr:row>271</xdr:row>
      <xdr:rowOff>171450</xdr:rowOff>
    </xdr:from>
    <xdr:ext cx="4967514" cy="5732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67CF7729-B94A-C485-FD65-D400B8F1AD97}"/>
                </a:ext>
              </a:extLst>
            </xdr:cNvPr>
            <xdr:cNvSpPr txBox="1"/>
          </xdr:nvSpPr>
          <xdr:spPr>
            <a:xfrm>
              <a:off x="1606550" y="58451750"/>
              <a:ext cx="4967514" cy="573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800" b="0" i="1">
                        <a:latin typeface="Cambria Math" panose="02040503050406030204" pitchFamily="18" charset="0"/>
                      </a:rPr>
                      <m:t>𝐷𝑒𝑏𝑡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𝐸𝑞𝑢𝑖𝑡𝑦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𝑍𝑜𝑏𝑜𝑤𝑖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ą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𝑧𝑎𝑛𝑖𝑒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𝑐𝑎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ł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𝑘𝑜𝑤𝑖𝑡𝑒</m:t>
                        </m:r>
                      </m:num>
                      <m:den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𝐾𝑎𝑝𝑖𝑡𝑎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ł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ł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𝑎𝑠𝑛𝑦</m:t>
                        </m:r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 xmlns="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67CF7729-B94A-C485-FD65-D400B8F1AD97}"/>
                </a:ext>
              </a:extLst>
            </xdr:cNvPr>
            <xdr:cNvSpPr txBox="1"/>
          </xdr:nvSpPr>
          <xdr:spPr>
            <a:xfrm>
              <a:off x="1606550" y="58451750"/>
              <a:ext cx="4967514" cy="573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800" b="0" i="0">
                  <a:latin typeface="Cambria Math" panose="02040503050406030204" pitchFamily="18" charset="0"/>
                </a:rPr>
                <a:t>𝐷𝑒𝑏𝑡 𝑡𝑜 𝐸𝑞𝑢𝑖𝑡𝑦 𝑅𝑎𝑡𝑖𝑜=(𝑍𝑜𝑏𝑜𝑤𝑖ą𝑧𝑎𝑛𝑖𝑒 𝑐𝑎ł𝑘𝑜𝑤𝑖𝑡𝑒)/(𝐾𝑎𝑝𝑖𝑡𝑎ł 𝑤ł𝑎𝑠𝑛𝑦)</a:t>
              </a:r>
              <a:endParaRPr lang="pl-PL" sz="1800"/>
            </a:p>
          </xdr:txBody>
        </xdr:sp>
      </mc:Fallback>
    </mc:AlternateContent>
    <xdr:clientData/>
  </xdr:oneCellAnchor>
  <xdr:twoCellAnchor>
    <xdr:from>
      <xdr:col>2</xdr:col>
      <xdr:colOff>15875</xdr:colOff>
      <xdr:row>276</xdr:row>
      <xdr:rowOff>15874</xdr:rowOff>
    </xdr:from>
    <xdr:to>
      <xdr:col>16</xdr:col>
      <xdr:colOff>809625</xdr:colOff>
      <xdr:row>306</xdr:row>
      <xdr:rowOff>190499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C744CE05-CE76-EC4E-BD96-1FE0307D7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332</xdr:row>
      <xdr:rowOff>50801</xdr:rowOff>
    </xdr:from>
    <xdr:to>
      <xdr:col>19</xdr:col>
      <xdr:colOff>16934</xdr:colOff>
      <xdr:row>363</xdr:row>
      <xdr:rowOff>135466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E3465C4-21D1-814F-9AEA-CD5E75179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701675</xdr:colOff>
      <xdr:row>393</xdr:row>
      <xdr:rowOff>26986</xdr:rowOff>
    </xdr:from>
    <xdr:ext cx="5346700" cy="681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pole tekstowe 15">
              <a:extLst>
                <a:ext uri="{FF2B5EF4-FFF2-40B4-BE49-F238E27FC236}">
                  <a16:creationId xmlns:a16="http://schemas.microsoft.com/office/drawing/2014/main" id="{D1CB60C9-488B-70B0-BFFE-532FADB6171F}"/>
                </a:ext>
              </a:extLst>
            </xdr:cNvPr>
            <xdr:cNvSpPr txBox="1"/>
          </xdr:nvSpPr>
          <xdr:spPr>
            <a:xfrm>
              <a:off x="1527175" y="83434236"/>
              <a:ext cx="5346700" cy="681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600" b="0" i="1">
                        <a:latin typeface="Cambria Math" panose="02040503050406030204" pitchFamily="18" charset="0"/>
                      </a:rPr>
                      <m:t>𝐼𝑛𝑣𝑒𝑛𝑡𝑜𝑟𝑦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𝑇𝑢𝑟𝑛𝑜𝑣𝑒𝑟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𝐾𝑜𝑠𝑧𝑡𝑦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ł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𝑎𝑠𝑛𝑒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𝑠𝑝𝑟𝑧𝑒𝑑𝑎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ż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𝑆𝑡𝑎𝑛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𝑧𝑎𝑝𝑎𝑠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den>
                    </m:f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16" name="pole tekstowe 15">
              <a:extLst>
                <a:ext uri="{FF2B5EF4-FFF2-40B4-BE49-F238E27FC236}">
                  <a16:creationId xmlns:a16="http://schemas.microsoft.com/office/drawing/2014/main" id="{D1CB60C9-488B-70B0-BFFE-532FADB6171F}"/>
                </a:ext>
              </a:extLst>
            </xdr:cNvPr>
            <xdr:cNvSpPr txBox="1"/>
          </xdr:nvSpPr>
          <xdr:spPr>
            <a:xfrm>
              <a:off x="1527175" y="83434236"/>
              <a:ext cx="5346700" cy="681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600" b="0" i="0">
                  <a:latin typeface="Cambria Math" panose="02040503050406030204" pitchFamily="18" charset="0"/>
                </a:rPr>
                <a:t>𝐼𝑛𝑣𝑒𝑛𝑡𝑜𝑟𝑦 𝑇𝑢𝑟𝑛𝑜𝑣𝑒𝑟 𝑅𝑎𝑡𝑖𝑜=  (𝐾𝑜𝑠𝑧𝑡𝑦 𝑤ł𝑎𝑠𝑛𝑒 𝑠𝑝𝑟𝑧𝑒𝑑𝑎ż𝑦)/(𝑆𝑡𝑎𝑛 𝑧𝑎𝑝𝑎𝑠ó𝑤)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twoCellAnchor>
    <xdr:from>
      <xdr:col>1</xdr:col>
      <xdr:colOff>809625</xdr:colOff>
      <xdr:row>396</xdr:row>
      <xdr:rowOff>79375</xdr:rowOff>
    </xdr:from>
    <xdr:to>
      <xdr:col>16</xdr:col>
      <xdr:colOff>809625</xdr:colOff>
      <xdr:row>422</xdr:row>
      <xdr:rowOff>95251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6ADEAFF8-CD41-E746-A815-297B0E251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454</xdr:row>
      <xdr:rowOff>190499</xdr:rowOff>
    </xdr:from>
    <xdr:to>
      <xdr:col>17</xdr:col>
      <xdr:colOff>0</xdr:colOff>
      <xdr:row>482</xdr:row>
      <xdr:rowOff>174624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64B758DD-BC50-E543-80FF-896432D0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</xdr:col>
      <xdr:colOff>765174</xdr:colOff>
      <xdr:row>450</xdr:row>
      <xdr:rowOff>11111</xdr:rowOff>
    </xdr:from>
    <xdr:ext cx="5934076" cy="6980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pole tekstowe 18">
              <a:extLst>
                <a:ext uri="{FF2B5EF4-FFF2-40B4-BE49-F238E27FC236}">
                  <a16:creationId xmlns:a16="http://schemas.microsoft.com/office/drawing/2014/main" id="{74A0838F-E903-6822-B13E-1A4CA4C4900C}"/>
                </a:ext>
              </a:extLst>
            </xdr:cNvPr>
            <xdr:cNvSpPr txBox="1"/>
          </xdr:nvSpPr>
          <xdr:spPr>
            <a:xfrm>
              <a:off x="1590674" y="95467486"/>
              <a:ext cx="5934076" cy="6980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800" b="0" i="1">
                        <a:latin typeface="Cambria Math" panose="02040503050406030204" pitchFamily="18" charset="0"/>
                      </a:rPr>
                      <m:t>𝑊𝑠𝑘𝑎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ź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𝑛𝑖𝑘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𝑟𝑜𝑡𝑎𝑐𝑗𝑖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𝑛𝑎𝑙𝑒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ż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ś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𝑐𝑖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𝑃𝑟𝑧𝑦𝑐h𝑜𝑑𝑦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𝑧𝑒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𝑠𝑝𝑟𝑧𝑒𝑑𝑎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ż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𝑁𝑎𝑙𝑒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ż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𝑛𝑜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ś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𝑐𝑖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h𝑎𝑛𝑑𝑙𝑜𝑤𝑒</m:t>
                        </m:r>
                      </m:den>
                    </m:f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19" name="pole tekstowe 18">
              <a:extLst>
                <a:ext uri="{FF2B5EF4-FFF2-40B4-BE49-F238E27FC236}">
                  <a16:creationId xmlns:a16="http://schemas.microsoft.com/office/drawing/2014/main" id="{74A0838F-E903-6822-B13E-1A4CA4C4900C}"/>
                </a:ext>
              </a:extLst>
            </xdr:cNvPr>
            <xdr:cNvSpPr txBox="1"/>
          </xdr:nvSpPr>
          <xdr:spPr>
            <a:xfrm>
              <a:off x="1590674" y="95467486"/>
              <a:ext cx="5934076" cy="6980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800" b="0" i="0">
                  <a:latin typeface="Cambria Math" panose="02040503050406030204" pitchFamily="18" charset="0"/>
                </a:rPr>
                <a:t>𝑊𝑠𝑘𝑎ź𝑛𝑖𝑘 𝑟𝑜𝑡𝑎𝑐𝑗𝑖 𝑛𝑎𝑙𝑒ż𝑛𝑜ś𝑐𝑖=(𝑃𝑟𝑧𝑦𝑐ℎ𝑜𝑑𝑦 𝑧𝑒 𝑠𝑝𝑟𝑧𝑒𝑑𝑎ż𝑦)/(𝑁𝑎𝑙𝑒ż𝑛𝑜ś𝑐𝑖 ℎ𝑎𝑛𝑑𝑙𝑜𝑤𝑒)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56</xdr:row>
      <xdr:rowOff>19050</xdr:rowOff>
    </xdr:from>
    <xdr:to>
      <xdr:col>13</xdr:col>
      <xdr:colOff>123825</xdr:colOff>
      <xdr:row>78</xdr:row>
      <xdr:rowOff>57150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663F1D2-EDEB-F586-A5EC-9884C279C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0906125"/>
          <a:ext cx="7448550" cy="422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0</xdr:rowOff>
    </xdr:from>
    <xdr:to>
      <xdr:col>14</xdr:col>
      <xdr:colOff>304800</xdr:colOff>
      <xdr:row>22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9D2AA5-2181-8782-D041-3FB51CC7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234950</xdr:colOff>
      <xdr:row>61</xdr:row>
      <xdr:rowOff>82550</xdr:rowOff>
    </xdr:from>
    <xdr:to>
      <xdr:col>24</xdr:col>
      <xdr:colOff>95250</xdr:colOff>
      <xdr:row>75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BFEA58E-8715-EEDC-2F26-047538B4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77</xdr:row>
      <xdr:rowOff>19050</xdr:rowOff>
    </xdr:from>
    <xdr:to>
      <xdr:col>17</xdr:col>
      <xdr:colOff>63500</xdr:colOff>
      <xdr:row>97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0288CD2-70E7-9EF2-5CE7-FF2F51098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</xdr:colOff>
      <xdr:row>123</xdr:row>
      <xdr:rowOff>101600</xdr:rowOff>
    </xdr:from>
    <xdr:to>
      <xdr:col>15</xdr:col>
      <xdr:colOff>596900</xdr:colOff>
      <xdr:row>146</xdr:row>
      <xdr:rowOff>12700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756AEBC-B78F-F9B9-6F11-49D6C8F5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158</xdr:row>
      <xdr:rowOff>0</xdr:rowOff>
    </xdr:from>
    <xdr:ext cx="4457700" cy="876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32E96CC4-4090-9E45-B62D-62FF1C75BCAC}"/>
                </a:ext>
              </a:extLst>
            </xdr:cNvPr>
            <xdr:cNvSpPr txBox="1"/>
          </xdr:nvSpPr>
          <xdr:spPr>
            <a:xfrm>
              <a:off x="673100" y="30327600"/>
              <a:ext cx="4457700" cy="876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800" b="0" i="1">
                      <a:latin typeface="Cambria Math" panose="02040503050406030204" pitchFamily="18" charset="0"/>
                    </a:rPr>
                    <m:t>𝑅𝑂𝐸</m:t>
                  </m:r>
                  <m:r>
                    <a:rPr lang="pl-PL" sz="1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𝑍𝑌𝑆𝐾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𝑁𝐸𝑇𝑇𝑂</m:t>
                      </m:r>
                    </m:num>
                    <m:den>
                      <m:r>
                        <a:rPr lang="pl-PL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𝐾𝐴𝑃𝐼𝑇𝐴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Ł 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𝑊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Ł</m:t>
                      </m:r>
                      <m:r>
                        <a:rPr lang="pl-PL" sz="1800" b="0" i="1">
                          <a:latin typeface="Cambria Math" panose="02040503050406030204" pitchFamily="18" charset="0"/>
                        </a:rPr>
                        <m:t>𝐴𝑆𝑁𝑌</m:t>
                      </m:r>
                    </m:den>
                  </m:f>
                </m:oMath>
              </a14:m>
              <a:r>
                <a:rPr lang="pl-PL" sz="1800" b="0">
                  <a:latin typeface="+mj-lt"/>
                </a:rPr>
                <a:t> * 100%</a:t>
              </a:r>
            </a:p>
            <a:p>
              <a:endParaRPr lang="pl-PL" sz="18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32E96CC4-4090-9E45-B62D-62FF1C75BCAC}"/>
                </a:ext>
              </a:extLst>
            </xdr:cNvPr>
            <xdr:cNvSpPr txBox="1"/>
          </xdr:nvSpPr>
          <xdr:spPr>
            <a:xfrm>
              <a:off x="673100" y="30327600"/>
              <a:ext cx="4457700" cy="876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800" b="0" i="0">
                  <a:latin typeface="Cambria Math" panose="02040503050406030204" pitchFamily="18" charset="0"/>
                </a:rPr>
                <a:t>𝑅𝑂𝐸=(𝑍𝑌𝑆𝐾 𝑁𝐸𝑇𝑇𝑂)/( 𝐾𝐴𝑃𝐼𝑇𝐴Ł 𝑊Ł𝐴𝑆𝑁𝑌)</a:t>
              </a:r>
              <a:r>
                <a:rPr lang="pl-PL" sz="1800" b="0">
                  <a:latin typeface="+mj-lt"/>
                </a:rPr>
                <a:t> * 100%</a:t>
              </a:r>
            </a:p>
            <a:p>
              <a:endParaRPr lang="pl-PL" sz="1800" b="0"/>
            </a:p>
            <a:p>
              <a:endParaRPr lang="pl-PL" sz="1100"/>
            </a:p>
          </xdr:txBody>
        </xdr:sp>
      </mc:Fallback>
    </mc:AlternateContent>
    <xdr:clientData/>
  </xdr:oneCellAnchor>
  <xdr:twoCellAnchor>
    <xdr:from>
      <xdr:col>5</xdr:col>
      <xdr:colOff>552450</xdr:colOff>
      <xdr:row>155</xdr:row>
      <xdr:rowOff>101600</xdr:rowOff>
    </xdr:from>
    <xdr:to>
      <xdr:col>20</xdr:col>
      <xdr:colOff>520700</xdr:colOff>
      <xdr:row>179</xdr:row>
      <xdr:rowOff>88900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D1863FE-0A73-D2CC-9F7B-478B4321E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</xdr:col>
      <xdr:colOff>0</xdr:colOff>
      <xdr:row>184</xdr:row>
      <xdr:rowOff>0</xdr:rowOff>
    </xdr:from>
    <xdr:ext cx="5299948" cy="572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pole tekstowe 8">
              <a:extLst>
                <a:ext uri="{FF2B5EF4-FFF2-40B4-BE49-F238E27FC236}">
                  <a16:creationId xmlns:a16="http://schemas.microsoft.com/office/drawing/2014/main" id="{4F4BA9CD-063D-CE45-B757-F25224D4961C}"/>
                </a:ext>
              </a:extLst>
            </xdr:cNvPr>
            <xdr:cNvSpPr txBox="1"/>
          </xdr:nvSpPr>
          <xdr:spPr>
            <a:xfrm>
              <a:off x="673100" y="35267900"/>
              <a:ext cx="5299948" cy="572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800" b="0" i="1">
                        <a:latin typeface="Cambria Math" panose="02040503050406030204" pitchFamily="18" charset="0"/>
                      </a:rPr>
                      <m:t>𝐶𝑢𝑟𝑟𝑒𝑛𝑡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=  </m:t>
                    </m:r>
                    <m:f>
                      <m:fPr>
                        <m:ctrlPr>
                          <a:rPr lang="pl-PL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𝐴𝑘𝑡𝑦𝑤𝑎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𝑜𝑏𝑟𝑜𝑡𝑜𝑤𝑒</m:t>
                        </m:r>
                      </m:num>
                      <m:den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𝑍𝑜𝑏𝑜𝑤𝑖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ą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𝑧𝑎𝑛𝑖𝑎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𝑘𝑟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𝑡𝑘𝑜𝑡𝑒𝑟𝑚𝑖𝑛𝑜𝑤𝑒</m:t>
                        </m:r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 xmlns="">
        <xdr:sp macro="" textlink="">
          <xdr:nvSpPr>
            <xdr:cNvPr id="9" name="pole tekstowe 8">
              <a:extLst>
                <a:ext uri="{FF2B5EF4-FFF2-40B4-BE49-F238E27FC236}">
                  <a16:creationId xmlns:a16="http://schemas.microsoft.com/office/drawing/2014/main" id="{4F4BA9CD-063D-CE45-B757-F25224D4961C}"/>
                </a:ext>
              </a:extLst>
            </xdr:cNvPr>
            <xdr:cNvSpPr txBox="1"/>
          </xdr:nvSpPr>
          <xdr:spPr>
            <a:xfrm>
              <a:off x="673100" y="35267900"/>
              <a:ext cx="5299948" cy="572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800" b="0" i="0">
                  <a:latin typeface="Cambria Math" panose="02040503050406030204" pitchFamily="18" charset="0"/>
                </a:rPr>
                <a:t>𝐶𝑢𝑟𝑟𝑒𝑛𝑡 𝑅𝑎𝑡𝑖𝑜=   (𝐴𝑘𝑡𝑦𝑤𝑎 𝑜𝑏𝑟𝑜𝑡𝑜𝑤𝑒)/(𝑍𝑜𝑏𝑜𝑤𝑖ą𝑧𝑎𝑛𝑖𝑎 𝑘𝑟ó𝑡𝑘𝑜𝑡𝑒𝑟𝑚𝑖𝑛𝑜𝑤𝑒)</a:t>
              </a:r>
              <a:endParaRPr lang="pl-PL" sz="1800"/>
            </a:p>
          </xdr:txBody>
        </xdr:sp>
      </mc:Fallback>
    </mc:AlternateContent>
    <xdr:clientData/>
  </xdr:oneCellAnchor>
  <xdr:twoCellAnchor>
    <xdr:from>
      <xdr:col>3</xdr:col>
      <xdr:colOff>527050</xdr:colOff>
      <xdr:row>196</xdr:row>
      <xdr:rowOff>120650</xdr:rowOff>
    </xdr:from>
    <xdr:to>
      <xdr:col>11</xdr:col>
      <xdr:colOff>50800</xdr:colOff>
      <xdr:row>213</xdr:row>
      <xdr:rowOff>63500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4A9E919-668F-CB50-2C04-DCD952263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0</xdr:colOff>
      <xdr:row>227</xdr:row>
      <xdr:rowOff>0</xdr:rowOff>
    </xdr:from>
    <xdr:ext cx="5299948" cy="567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pole tekstowe 10">
              <a:extLst>
                <a:ext uri="{FF2B5EF4-FFF2-40B4-BE49-F238E27FC236}">
                  <a16:creationId xmlns:a16="http://schemas.microsoft.com/office/drawing/2014/main" id="{2218C036-8280-2345-A511-9D79A5F4CBA4}"/>
                </a:ext>
              </a:extLst>
            </xdr:cNvPr>
            <xdr:cNvSpPr txBox="1"/>
          </xdr:nvSpPr>
          <xdr:spPr>
            <a:xfrm>
              <a:off x="673100" y="43459400"/>
              <a:ext cx="5299948" cy="567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800" b="0" i="1">
                        <a:latin typeface="Cambria Math" panose="02040503050406030204" pitchFamily="18" charset="0"/>
                      </a:rPr>
                      <m:t>𝑄𝑢𝑖𝑐𝑘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=  </m:t>
                    </m:r>
                    <m:f>
                      <m:fPr>
                        <m:ctrlPr>
                          <a:rPr lang="pl-PL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𝐴𝑘𝑡𝑦𝑤𝑎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𝑜𝑏𝑟𝑜𝑡𝑜𝑤𝑒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𝑍𝑎𝑝𝑎𝑠𝑦</m:t>
                        </m:r>
                      </m:num>
                      <m:den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𝑍𝑜𝑏𝑜𝑤𝑖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ą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𝑧𝑎𝑛𝑖𝑎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𝑘𝑟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𝑡𝑘𝑜𝑡𝑒𝑟𝑚𝑖𝑛𝑜𝑤𝑒</m:t>
                        </m:r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 xmlns="">
        <xdr:sp macro="" textlink="">
          <xdr:nvSpPr>
            <xdr:cNvPr id="11" name="pole tekstowe 10">
              <a:extLst>
                <a:ext uri="{FF2B5EF4-FFF2-40B4-BE49-F238E27FC236}">
                  <a16:creationId xmlns:a16="http://schemas.microsoft.com/office/drawing/2014/main" id="{2218C036-8280-2345-A511-9D79A5F4CBA4}"/>
                </a:ext>
              </a:extLst>
            </xdr:cNvPr>
            <xdr:cNvSpPr txBox="1"/>
          </xdr:nvSpPr>
          <xdr:spPr>
            <a:xfrm>
              <a:off x="673100" y="43459400"/>
              <a:ext cx="5299948" cy="567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800" b="0" i="0">
                  <a:latin typeface="Cambria Math" panose="02040503050406030204" pitchFamily="18" charset="0"/>
                </a:rPr>
                <a:t>𝑄𝑢𝑖𝑐𝑘 𝑅𝑎𝑡𝑖𝑜=   (𝐴𝑘𝑡𝑦𝑤𝑎 𝑜𝑏𝑟𝑜𝑡𝑜𝑤𝑒 −𝑍𝑎𝑝𝑎𝑠𝑦)/(𝑍𝑜𝑏𝑜𝑤𝑖ą𝑧𝑎𝑛𝑖𝑎 𝑘𝑟ó𝑡𝑘𝑜𝑡𝑒𝑟𝑚𝑖𝑛𝑜𝑤𝑒)</a:t>
              </a:r>
              <a:endParaRPr lang="pl-PL" sz="1800"/>
            </a:p>
          </xdr:txBody>
        </xdr:sp>
      </mc:Fallback>
    </mc:AlternateContent>
    <xdr:clientData/>
  </xdr:oneCellAnchor>
  <xdr:twoCellAnchor>
    <xdr:from>
      <xdr:col>1</xdr:col>
      <xdr:colOff>1892300</xdr:colOff>
      <xdr:row>238</xdr:row>
      <xdr:rowOff>0</xdr:rowOff>
    </xdr:from>
    <xdr:to>
      <xdr:col>9</xdr:col>
      <xdr:colOff>127000</xdr:colOff>
      <xdr:row>257</xdr:row>
      <xdr:rowOff>69850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702CF898-052D-6C1C-EBA1-36C039189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</xdr:col>
      <xdr:colOff>0</xdr:colOff>
      <xdr:row>263</xdr:row>
      <xdr:rowOff>0</xdr:rowOff>
    </xdr:from>
    <xdr:ext cx="4967514" cy="5732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3687F54F-EE18-1A41-B09D-61739D7AA68D}"/>
                </a:ext>
              </a:extLst>
            </xdr:cNvPr>
            <xdr:cNvSpPr txBox="1"/>
          </xdr:nvSpPr>
          <xdr:spPr>
            <a:xfrm>
              <a:off x="673100" y="50317400"/>
              <a:ext cx="4967514" cy="573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800" b="0" i="1">
                        <a:latin typeface="Cambria Math" panose="02040503050406030204" pitchFamily="18" charset="0"/>
                      </a:rPr>
                      <m:t>𝐷𝑒𝑏𝑡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𝐸𝑞𝑢𝑖𝑡𝑦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𝑍𝑜𝑏𝑜𝑤𝑖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ą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𝑧𝑎𝑛𝑖𝑒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𝑐𝑎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ł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𝑘𝑜𝑤𝑖𝑡𝑒</m:t>
                        </m:r>
                      </m:num>
                      <m:den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𝐾𝑎𝑝𝑖𝑡𝑎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ł 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ł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𝑎𝑠𝑛𝑦</m:t>
                        </m:r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 xmlns="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3687F54F-EE18-1A41-B09D-61739D7AA68D}"/>
                </a:ext>
              </a:extLst>
            </xdr:cNvPr>
            <xdr:cNvSpPr txBox="1"/>
          </xdr:nvSpPr>
          <xdr:spPr>
            <a:xfrm>
              <a:off x="673100" y="50317400"/>
              <a:ext cx="4967514" cy="573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800" b="0" i="0">
                  <a:latin typeface="Cambria Math" panose="02040503050406030204" pitchFamily="18" charset="0"/>
                </a:rPr>
                <a:t>𝐷𝑒𝑏𝑡 𝑡𝑜 𝐸𝑞𝑢𝑖𝑡𝑦 𝑅𝑎𝑡𝑖𝑜=(𝑍𝑜𝑏𝑜𝑤𝑖ą𝑧𝑎𝑛𝑖𝑒 𝑐𝑎ł𝑘𝑜𝑤𝑖𝑡𝑒)/(𝐾𝑎𝑝𝑖𝑡𝑎ł 𝑤ł𝑎𝑠𝑛𝑦)</a:t>
              </a:r>
              <a:endParaRPr lang="pl-PL" sz="1800"/>
            </a:p>
          </xdr:txBody>
        </xdr:sp>
      </mc:Fallback>
    </mc:AlternateContent>
    <xdr:clientData/>
  </xdr:oneCellAnchor>
  <xdr:twoCellAnchor>
    <xdr:from>
      <xdr:col>2</xdr:col>
      <xdr:colOff>6350</xdr:colOff>
      <xdr:row>282</xdr:row>
      <xdr:rowOff>184150</xdr:rowOff>
    </xdr:from>
    <xdr:to>
      <xdr:col>12</xdr:col>
      <xdr:colOff>508000</xdr:colOff>
      <xdr:row>310</xdr:row>
      <xdr:rowOff>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15E9E301-9C91-A6CC-B4BA-262BDB393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25400</xdr:colOff>
      <xdr:row>339</xdr:row>
      <xdr:rowOff>25400</xdr:rowOff>
    </xdr:from>
    <xdr:to>
      <xdr:col>13</xdr:col>
      <xdr:colOff>190500</xdr:colOff>
      <xdr:row>365</xdr:row>
      <xdr:rowOff>88900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E07EE7E5-0F62-519D-2B19-436A2981C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</xdr:col>
      <xdr:colOff>0</xdr:colOff>
      <xdr:row>371</xdr:row>
      <xdr:rowOff>0</xdr:rowOff>
    </xdr:from>
    <xdr:ext cx="5346700" cy="681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1752C083-62CE-6D44-B3C7-A1BC93C75F51}"/>
                </a:ext>
              </a:extLst>
            </xdr:cNvPr>
            <xdr:cNvSpPr txBox="1"/>
          </xdr:nvSpPr>
          <xdr:spPr>
            <a:xfrm>
              <a:off x="673100" y="70916800"/>
              <a:ext cx="5346700" cy="681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600" b="0" i="1">
                        <a:latin typeface="Cambria Math" panose="02040503050406030204" pitchFamily="18" charset="0"/>
                      </a:rPr>
                      <m:t>𝐼𝑛𝑣𝑒𝑛𝑡𝑜𝑟𝑦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𝑇𝑢𝑟𝑛𝑜𝑣𝑒𝑟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pl-PL" sz="16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𝐾𝑜𝑠𝑧𝑡𝑦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ł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𝑎𝑠𝑛𝑒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𝑠𝑝𝑟𝑧𝑒𝑑𝑎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ż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𝑆𝑡𝑎𝑛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𝑧𝑎𝑝𝑎𝑠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den>
                    </m:f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1752C083-62CE-6D44-B3C7-A1BC93C75F51}"/>
                </a:ext>
              </a:extLst>
            </xdr:cNvPr>
            <xdr:cNvSpPr txBox="1"/>
          </xdr:nvSpPr>
          <xdr:spPr>
            <a:xfrm>
              <a:off x="673100" y="70916800"/>
              <a:ext cx="5346700" cy="681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600" b="0" i="0">
                  <a:latin typeface="Cambria Math" panose="02040503050406030204" pitchFamily="18" charset="0"/>
                </a:rPr>
                <a:t>𝐼𝑛𝑣𝑒𝑛𝑡𝑜𝑟𝑦 𝑇𝑢𝑟𝑛𝑜𝑣𝑒𝑟 𝑅𝑎𝑡𝑖𝑜=  (𝐾𝑜𝑠𝑧𝑡𝑦 𝑤ł𝑎𝑠𝑛𝑒 𝑠𝑝𝑟𝑧𝑒𝑑𝑎ż𝑦)/(𝑆𝑡𝑎𝑛 𝑧𝑎𝑝𝑎𝑠ó𝑤)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twoCellAnchor>
    <xdr:from>
      <xdr:col>1</xdr:col>
      <xdr:colOff>1917700</xdr:colOff>
      <xdr:row>388</xdr:row>
      <xdr:rowOff>165100</xdr:rowOff>
    </xdr:from>
    <xdr:to>
      <xdr:col>10</xdr:col>
      <xdr:colOff>546100</xdr:colOff>
      <xdr:row>412</xdr:row>
      <xdr:rowOff>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8D265453-E411-C984-2733-018329B7E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2165350</xdr:colOff>
      <xdr:row>435</xdr:row>
      <xdr:rowOff>184150</xdr:rowOff>
    </xdr:from>
    <xdr:to>
      <xdr:col>12</xdr:col>
      <xdr:colOff>1016000</xdr:colOff>
      <xdr:row>458</xdr:row>
      <xdr:rowOff>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0450D3C4-6340-1CB6-5843-8CC0FE8D6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0</xdr:colOff>
      <xdr:row>465</xdr:row>
      <xdr:rowOff>12700</xdr:rowOff>
    </xdr:from>
    <xdr:to>
      <xdr:col>8</xdr:col>
      <xdr:colOff>1219200</xdr:colOff>
      <xdr:row>485</xdr:row>
      <xdr:rowOff>34925</xdr:rowOff>
    </xdr:to>
    <xdr:pic>
      <xdr:nvPicPr>
        <xdr:cNvPr id="24" name="Obraz 23">
          <a:extLst>
            <a:ext uri="{FF2B5EF4-FFF2-40B4-BE49-F238E27FC236}">
              <a16:creationId xmlns:a16="http://schemas.microsoft.com/office/drawing/2014/main" id="{08594EC2-96CF-072E-3AAD-3AE51363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4800" y="89496900"/>
          <a:ext cx="7772400" cy="3832225"/>
        </a:xfrm>
        <a:prstGeom prst="rect">
          <a:avLst/>
        </a:prstGeom>
      </xdr:spPr>
    </xdr:pic>
    <xdr:clientData/>
  </xdr:twoCellAnchor>
  <xdr:twoCellAnchor>
    <xdr:from>
      <xdr:col>0</xdr:col>
      <xdr:colOff>654050</xdr:colOff>
      <xdr:row>508</xdr:row>
      <xdr:rowOff>38100</xdr:rowOff>
    </xdr:from>
    <xdr:to>
      <xdr:col>11</xdr:col>
      <xdr:colOff>1028700</xdr:colOff>
      <xdr:row>534</xdr:row>
      <xdr:rowOff>76200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2F2FFB83-0B50-01CC-28E1-C61007A93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</xdr:col>
      <xdr:colOff>25400</xdr:colOff>
      <xdr:row>537</xdr:row>
      <xdr:rowOff>38099</xdr:rowOff>
    </xdr:from>
    <xdr:to>
      <xdr:col>8</xdr:col>
      <xdr:colOff>139700</xdr:colOff>
      <xdr:row>561</xdr:row>
      <xdr:rowOff>172774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3D2133A4-D8B3-887B-B764-BEAE2B771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103479599"/>
          <a:ext cx="9652000" cy="4706675"/>
        </a:xfrm>
        <a:prstGeom prst="rect">
          <a:avLst/>
        </a:prstGeom>
      </xdr:spPr>
    </xdr:pic>
    <xdr:clientData/>
  </xdr:twoCellAnchor>
  <xdr:twoCellAnchor>
    <xdr:from>
      <xdr:col>3</xdr:col>
      <xdr:colOff>6350</xdr:colOff>
      <xdr:row>588</xdr:row>
      <xdr:rowOff>31750</xdr:rowOff>
    </xdr:from>
    <xdr:to>
      <xdr:col>15</xdr:col>
      <xdr:colOff>241300</xdr:colOff>
      <xdr:row>611</xdr:row>
      <xdr:rowOff>177800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DE9B2741-8559-BA46-20DA-444D69EC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</xdr:col>
      <xdr:colOff>0</xdr:colOff>
      <xdr:row>619</xdr:row>
      <xdr:rowOff>76200</xdr:rowOff>
    </xdr:from>
    <xdr:to>
      <xdr:col>10</xdr:col>
      <xdr:colOff>457200</xdr:colOff>
      <xdr:row>644</xdr:row>
      <xdr:rowOff>69303</xdr:rowOff>
    </xdr:to>
    <xdr:pic>
      <xdr:nvPicPr>
        <xdr:cNvPr id="30" name="Obraz 29">
          <a:extLst>
            <a:ext uri="{FF2B5EF4-FFF2-40B4-BE49-F238E27FC236}">
              <a16:creationId xmlns:a16="http://schemas.microsoft.com/office/drawing/2014/main" id="{173680B0-2433-CF3A-4B3D-82CC11AE1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4800" y="119253000"/>
          <a:ext cx="9537700" cy="4755603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675</xdr:row>
      <xdr:rowOff>184150</xdr:rowOff>
    </xdr:from>
    <xdr:to>
      <xdr:col>10</xdr:col>
      <xdr:colOff>444500</xdr:colOff>
      <xdr:row>694</xdr:row>
      <xdr:rowOff>127000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8F07A34E-62CE-B7BD-218A-496E5F003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1009650</xdr:colOff>
      <xdr:row>676</xdr:row>
      <xdr:rowOff>19050</xdr:rowOff>
    </xdr:from>
    <xdr:to>
      <xdr:col>20</xdr:col>
      <xdr:colOff>355600</xdr:colOff>
      <xdr:row>694</xdr:row>
      <xdr:rowOff>63500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C9DA3B92-13DB-16E5-68A0-D228169DD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</xdr:col>
      <xdr:colOff>25400</xdr:colOff>
      <xdr:row>695</xdr:row>
      <xdr:rowOff>76200</xdr:rowOff>
    </xdr:from>
    <xdr:to>
      <xdr:col>9</xdr:col>
      <xdr:colOff>711200</xdr:colOff>
      <xdr:row>717</xdr:row>
      <xdr:rowOff>37673</xdr:rowOff>
    </xdr:to>
    <xdr:pic>
      <xdr:nvPicPr>
        <xdr:cNvPr id="34" name="Obraz 33">
          <a:extLst>
            <a:ext uri="{FF2B5EF4-FFF2-40B4-BE49-F238E27FC236}">
              <a16:creationId xmlns:a16="http://schemas.microsoft.com/office/drawing/2014/main" id="{013CD871-2E6E-F230-0F79-13585744B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0200" y="133819900"/>
          <a:ext cx="8509000" cy="4152473"/>
        </a:xfrm>
        <a:prstGeom prst="rect">
          <a:avLst/>
        </a:prstGeom>
      </xdr:spPr>
    </xdr:pic>
    <xdr:clientData/>
  </xdr:twoCellAnchor>
  <xdr:twoCellAnchor>
    <xdr:from>
      <xdr:col>2</xdr:col>
      <xdr:colOff>1162050</xdr:colOff>
      <xdr:row>746</xdr:row>
      <xdr:rowOff>31750</xdr:rowOff>
    </xdr:from>
    <xdr:to>
      <xdr:col>11</xdr:col>
      <xdr:colOff>330200</xdr:colOff>
      <xdr:row>764</xdr:row>
      <xdr:rowOff>12700</xdr:rowOff>
    </xdr:to>
    <xdr:graphicFrame macro="">
      <xdr:nvGraphicFramePr>
        <xdr:cNvPr id="35" name="Wykres 34">
          <a:extLst>
            <a:ext uri="{FF2B5EF4-FFF2-40B4-BE49-F238E27FC236}">
              <a16:creationId xmlns:a16="http://schemas.microsoft.com/office/drawing/2014/main" id="{35EE5D2D-CCA6-DDBB-FEDE-4834C8EA7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</xdr:col>
      <xdr:colOff>12700</xdr:colOff>
      <xdr:row>818</xdr:row>
      <xdr:rowOff>63500</xdr:rowOff>
    </xdr:from>
    <xdr:to>
      <xdr:col>8</xdr:col>
      <xdr:colOff>1231900</xdr:colOff>
      <xdr:row>827</xdr:row>
      <xdr:rowOff>136172</xdr:rowOff>
    </xdr:to>
    <xdr:pic>
      <xdr:nvPicPr>
        <xdr:cNvPr id="37" name="Obraz 36">
          <a:extLst>
            <a:ext uri="{FF2B5EF4-FFF2-40B4-BE49-F238E27FC236}">
              <a16:creationId xmlns:a16="http://schemas.microsoft.com/office/drawing/2014/main" id="{EB664750-08D7-701A-38ED-6C86147C9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57327600"/>
          <a:ext cx="7772400" cy="1787172"/>
        </a:xfrm>
        <a:prstGeom prst="rect">
          <a:avLst/>
        </a:prstGeom>
      </xdr:spPr>
    </xdr:pic>
    <xdr:clientData/>
  </xdr:twoCellAnchor>
  <xdr:twoCellAnchor>
    <xdr:from>
      <xdr:col>2</xdr:col>
      <xdr:colOff>1085850</xdr:colOff>
      <xdr:row>855</xdr:row>
      <xdr:rowOff>69850</xdr:rowOff>
    </xdr:from>
    <xdr:to>
      <xdr:col>12</xdr:col>
      <xdr:colOff>317500</xdr:colOff>
      <xdr:row>875</xdr:row>
      <xdr:rowOff>139700</xdr:rowOff>
    </xdr:to>
    <xdr:graphicFrame macro="">
      <xdr:nvGraphicFramePr>
        <xdr:cNvPr id="39" name="Wykres 38">
          <a:extLst>
            <a:ext uri="{FF2B5EF4-FFF2-40B4-BE49-F238E27FC236}">
              <a16:creationId xmlns:a16="http://schemas.microsoft.com/office/drawing/2014/main" id="{ADA136C4-1D86-852B-8BF5-2D0E61DD3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12700</xdr:colOff>
      <xdr:row>41</xdr:row>
      <xdr:rowOff>50800</xdr:rowOff>
    </xdr:from>
    <xdr:to>
      <xdr:col>17</xdr:col>
      <xdr:colOff>215900</xdr:colOff>
      <xdr:row>66</xdr:row>
      <xdr:rowOff>88900</xdr:rowOff>
    </xdr:to>
    <xdr:graphicFrame macro="">
      <xdr:nvGraphicFramePr>
        <xdr:cNvPr id="42" name="Wykres 41">
          <a:extLst>
            <a:ext uri="{FF2B5EF4-FFF2-40B4-BE49-F238E27FC236}">
              <a16:creationId xmlns:a16="http://schemas.microsoft.com/office/drawing/2014/main" id="{D7C98BB0-7DD1-527E-79CB-6FCEE6138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66945-B4E2-EE4D-B4E4-51C57451455E}" name="Tabela1" displayName="Tabela1" ref="C885:J913" totalsRowShown="0" headerRowDxfId="12" dataDxfId="10" headerRowBorderDxfId="11" tableBorderDxfId="9" totalsRowBorderDxfId="8">
  <autoFilter ref="C885:J913" xr:uid="{E1066945-B4E2-EE4D-B4E4-51C57451455E}"/>
  <tableColumns count="8">
    <tableColumn id="1" xr3:uid="{E084DF3B-2A81-184D-8342-57F51DC530F0}" name="LP" dataDxfId="7"/>
    <tableColumn id="2" xr3:uid="{C966AFA3-8BCB-5842-BE1B-16AC95B4DB43}" name="Okres" dataDxfId="6"/>
    <tableColumn id="3" xr3:uid="{BD308E5A-75DF-484B-A46F-812ED3D7B7B8}" name="Model Wierzby" dataDxfId="5"/>
    <tableColumn id="4" xr3:uid="{D389C979-FF5C-334D-9510-5E295024804E}" name="Model Mączyńskiej" dataDxfId="4"/>
    <tableColumn id="5" xr3:uid="{95827A0B-3468-094D-8B1D-FFBA9B64C9C4}" name="Z6 INE PAN" dataDxfId="3"/>
    <tableColumn id="6" xr3:uid="{481E71E1-61D4-654A-BE3A-CE29C26AE3E7}" name="Z7 INE PAN" dataDxfId="2"/>
    <tableColumn id="7" xr3:uid="{FCBDDB06-FA7C-3C41-BC12-CF39A2BD7704}" name="Model Hadasik(5)" dataDxfId="1"/>
    <tableColumn id="8" xr3:uid="{C2EB6DAD-EEED-5340-813D-A20E5168DA4D}" name="Model Poznański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linkedin.com/pulse/polski-e-commerce-w-liczbach-podsumowanie-2023-roku-bartosz-w&#243;jcik-2mnef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6"/>
  <sheetViews>
    <sheetView topLeftCell="A5" workbookViewId="0">
      <selection activeCell="C16" sqref="C16"/>
    </sheetView>
  </sheetViews>
  <sheetFormatPr baseColWidth="10" defaultColWidth="8.83203125" defaultRowHeight="15" x14ac:dyDescent="0.2"/>
  <cols>
    <col min="1" max="16384" width="8.83203125" style="82"/>
  </cols>
  <sheetData>
    <row r="2" spans="2:8" ht="47" x14ac:dyDescent="0.55000000000000004">
      <c r="B2" s="90" t="s">
        <v>0</v>
      </c>
      <c r="C2" s="91"/>
      <c r="D2" s="91"/>
      <c r="E2" s="91"/>
    </row>
    <row r="4" spans="2:8" ht="22" x14ac:dyDescent="0.3">
      <c r="B4" s="85" t="s">
        <v>440</v>
      </c>
    </row>
    <row r="5" spans="2:8" ht="22" x14ac:dyDescent="0.3">
      <c r="B5" s="85" t="s">
        <v>441</v>
      </c>
    </row>
    <row r="6" spans="2:8" ht="22" x14ac:dyDescent="0.3">
      <c r="B6" s="85" t="s">
        <v>1</v>
      </c>
    </row>
    <row r="8" spans="2:8" ht="29" x14ac:dyDescent="0.35">
      <c r="B8" s="100" t="s">
        <v>2</v>
      </c>
      <c r="C8" s="87" t="s">
        <v>3</v>
      </c>
      <c r="D8" s="87"/>
      <c r="E8" s="87"/>
      <c r="F8" s="87"/>
      <c r="G8" s="87"/>
      <c r="H8" s="88"/>
    </row>
    <row r="9" spans="2:8" ht="22" x14ac:dyDescent="0.3">
      <c r="B9" s="84"/>
      <c r="C9" s="99" t="s">
        <v>4</v>
      </c>
      <c r="D9" s="85" t="s">
        <v>5</v>
      </c>
    </row>
    <row r="10" spans="2:8" ht="22" x14ac:dyDescent="0.3">
      <c r="B10" s="84"/>
      <c r="C10" s="99" t="s">
        <v>7</v>
      </c>
      <c r="D10" s="85" t="s">
        <v>6</v>
      </c>
    </row>
    <row r="11" spans="2:8" ht="22" x14ac:dyDescent="0.3">
      <c r="B11" s="84"/>
      <c r="C11" s="99" t="s">
        <v>7</v>
      </c>
      <c r="D11" s="85" t="s">
        <v>8</v>
      </c>
    </row>
    <row r="12" spans="2:8" ht="22" x14ac:dyDescent="0.3">
      <c r="B12" s="84"/>
      <c r="C12" s="99" t="s">
        <v>9</v>
      </c>
      <c r="D12" s="85" t="s">
        <v>10</v>
      </c>
    </row>
    <row r="13" spans="2:8" ht="29" x14ac:dyDescent="0.35">
      <c r="B13" s="86" t="s">
        <v>11</v>
      </c>
      <c r="C13" s="87" t="s">
        <v>309</v>
      </c>
      <c r="D13" s="87"/>
    </row>
    <row r="14" spans="2:8" ht="22" x14ac:dyDescent="0.3">
      <c r="C14" s="99" t="s">
        <v>310</v>
      </c>
      <c r="D14" s="85" t="s">
        <v>311</v>
      </c>
    </row>
    <row r="15" spans="2:8" ht="22" x14ac:dyDescent="0.3">
      <c r="C15" s="99" t="s">
        <v>312</v>
      </c>
      <c r="D15" s="85" t="s">
        <v>313</v>
      </c>
    </row>
    <row r="16" spans="2:8" ht="22" x14ac:dyDescent="0.3">
      <c r="C16" s="85" t="s">
        <v>15</v>
      </c>
      <c r="D16" s="85" t="s">
        <v>314</v>
      </c>
    </row>
    <row r="17" spans="2:4" ht="29" x14ac:dyDescent="0.35">
      <c r="B17" s="100" t="s">
        <v>18</v>
      </c>
      <c r="C17" s="86" t="s">
        <v>12</v>
      </c>
      <c r="D17" s="86"/>
    </row>
    <row r="18" spans="2:4" ht="22" x14ac:dyDescent="0.3">
      <c r="C18" s="99" t="s">
        <v>306</v>
      </c>
      <c r="D18" s="85" t="s">
        <v>13</v>
      </c>
    </row>
    <row r="19" spans="2:4" ht="22" x14ac:dyDescent="0.3">
      <c r="C19" s="99" t="s">
        <v>359</v>
      </c>
      <c r="D19" s="85" t="s">
        <v>14</v>
      </c>
    </row>
    <row r="20" spans="2:4" ht="22" x14ac:dyDescent="0.3">
      <c r="C20" s="99" t="s">
        <v>307</v>
      </c>
      <c r="D20" s="85" t="s">
        <v>16</v>
      </c>
    </row>
    <row r="21" spans="2:4" ht="22" x14ac:dyDescent="0.3">
      <c r="C21" s="99" t="s">
        <v>308</v>
      </c>
      <c r="D21" s="85" t="s">
        <v>17</v>
      </c>
    </row>
    <row r="22" spans="2:4" ht="29" x14ac:dyDescent="0.35">
      <c r="B22" s="100" t="s">
        <v>135</v>
      </c>
      <c r="C22" s="86" t="s">
        <v>19</v>
      </c>
    </row>
    <row r="23" spans="2:4" ht="22" x14ac:dyDescent="0.3">
      <c r="C23" s="99" t="s">
        <v>432</v>
      </c>
      <c r="D23" s="85" t="s">
        <v>433</v>
      </c>
    </row>
    <row r="24" spans="2:4" ht="22" x14ac:dyDescent="0.3">
      <c r="C24" s="99" t="s">
        <v>434</v>
      </c>
      <c r="D24" s="85" t="s">
        <v>435</v>
      </c>
    </row>
    <row r="25" spans="2:4" ht="22" x14ac:dyDescent="0.3">
      <c r="C25" s="99" t="s">
        <v>436</v>
      </c>
      <c r="D25" s="85" t="s">
        <v>437</v>
      </c>
    </row>
    <row r="26" spans="2:4" ht="22" x14ac:dyDescent="0.3">
      <c r="C26" s="99" t="s">
        <v>438</v>
      </c>
      <c r="D26" s="85" t="s">
        <v>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4B98-9214-4F0B-8115-8DCEBADAA68F}">
  <dimension ref="B1:Q212"/>
  <sheetViews>
    <sheetView topLeftCell="A151" zoomScale="92" zoomScaleNormal="125" zoomScaleSheetLayoutView="100" workbookViewId="0">
      <selection activeCell="C187" sqref="C187"/>
    </sheetView>
  </sheetViews>
  <sheetFormatPr baseColWidth="10" defaultColWidth="8.83203125" defaultRowHeight="15" x14ac:dyDescent="0.2"/>
  <sheetData>
    <row r="1" spans="2:7" s="82" customFormat="1" x14ac:dyDescent="0.2"/>
    <row r="2" spans="2:7" s="82" customFormat="1" ht="63" x14ac:dyDescent="0.75">
      <c r="B2" s="83" t="s">
        <v>20</v>
      </c>
      <c r="C2" s="89"/>
      <c r="D2" s="89"/>
      <c r="E2" s="89"/>
    </row>
    <row r="3" spans="2:7" s="11" customFormat="1" x14ac:dyDescent="0.2"/>
    <row r="5" spans="2:7" ht="32" x14ac:dyDescent="0.4">
      <c r="B5" s="18" t="s">
        <v>21</v>
      </c>
      <c r="C5" s="18" t="s">
        <v>22</v>
      </c>
      <c r="D5" s="18"/>
      <c r="E5" s="18"/>
      <c r="F5" s="18"/>
      <c r="G5" s="18"/>
    </row>
    <row r="31" spans="2:2" x14ac:dyDescent="0.2">
      <c r="B31" t="s">
        <v>23</v>
      </c>
    </row>
    <row r="33" spans="2:17" ht="24" x14ac:dyDescent="0.3">
      <c r="B33" s="21" t="s">
        <v>24</v>
      </c>
    </row>
    <row r="34" spans="2:17" ht="19" x14ac:dyDescent="0.25">
      <c r="C34" s="6" t="s">
        <v>25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ht="19" x14ac:dyDescent="0.25">
      <c r="C35" s="6" t="s">
        <v>26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ht="19" x14ac:dyDescent="0.25">
      <c r="C36" s="6" t="s">
        <v>27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ht="19" x14ac:dyDescent="0.25">
      <c r="C37" s="6" t="s">
        <v>28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9" spans="2:17" ht="24" x14ac:dyDescent="0.3">
      <c r="B39" s="21" t="s">
        <v>29</v>
      </c>
    </row>
    <row r="40" spans="2:17" ht="19" x14ac:dyDescent="0.25">
      <c r="C40" s="6" t="s">
        <v>30</v>
      </c>
    </row>
    <row r="41" spans="2:17" ht="19" x14ac:dyDescent="0.25">
      <c r="C41" s="6" t="s">
        <v>31</v>
      </c>
    </row>
    <row r="43" spans="2:17" s="11" customFormat="1" x14ac:dyDescent="0.2"/>
    <row r="46" spans="2:17" ht="32" x14ac:dyDescent="0.4">
      <c r="B46" s="18" t="s">
        <v>32</v>
      </c>
      <c r="C46" s="18" t="s">
        <v>168</v>
      </c>
      <c r="D46" s="18"/>
      <c r="E46" s="18"/>
    </row>
    <row r="76" spans="2:6" x14ac:dyDescent="0.2">
      <c r="B76" t="s">
        <v>33</v>
      </c>
    </row>
    <row r="78" spans="2:6" ht="24" x14ac:dyDescent="0.3">
      <c r="B78" s="21" t="s">
        <v>24</v>
      </c>
    </row>
    <row r="79" spans="2:6" ht="19" x14ac:dyDescent="0.25">
      <c r="C79" s="19" t="s">
        <v>34</v>
      </c>
      <c r="D79" s="19"/>
      <c r="E79" s="19"/>
      <c r="F79" s="19"/>
    </row>
    <row r="80" spans="2:6" ht="19" x14ac:dyDescent="0.25">
      <c r="C80" s="19" t="s">
        <v>35</v>
      </c>
      <c r="D80" s="19"/>
      <c r="E80" s="19"/>
      <c r="F80" s="19"/>
    </row>
    <row r="81" spans="2:6" ht="19" x14ac:dyDescent="0.25">
      <c r="C81" s="19" t="s">
        <v>36</v>
      </c>
      <c r="D81" s="19"/>
      <c r="E81" s="19"/>
      <c r="F81" s="19"/>
    </row>
    <row r="82" spans="2:6" ht="19" x14ac:dyDescent="0.25">
      <c r="C82" s="20" t="s">
        <v>37</v>
      </c>
      <c r="D82" s="19"/>
      <c r="E82" s="19"/>
      <c r="F82" s="19"/>
    </row>
    <row r="83" spans="2:6" ht="19" x14ac:dyDescent="0.25">
      <c r="C83" s="19" t="s">
        <v>38</v>
      </c>
      <c r="D83" s="19"/>
      <c r="E83" s="19"/>
      <c r="F83" s="19"/>
    </row>
    <row r="84" spans="2:6" ht="19" x14ac:dyDescent="0.25">
      <c r="C84" s="19" t="s">
        <v>39</v>
      </c>
      <c r="D84" s="19"/>
      <c r="E84" s="19"/>
      <c r="F84" s="19"/>
    </row>
    <row r="85" spans="2:6" ht="19" x14ac:dyDescent="0.25">
      <c r="C85" s="19" t="s">
        <v>40</v>
      </c>
      <c r="D85" s="19"/>
      <c r="E85" s="19"/>
      <c r="F85" s="19"/>
    </row>
    <row r="87" spans="2:6" ht="24" x14ac:dyDescent="0.3">
      <c r="B87" s="21" t="s">
        <v>29</v>
      </c>
    </row>
    <row r="88" spans="2:6" ht="19" x14ac:dyDescent="0.25">
      <c r="C88" s="6" t="s">
        <v>41</v>
      </c>
    </row>
    <row r="89" spans="2:6" ht="19" x14ac:dyDescent="0.25">
      <c r="C89" s="6" t="s">
        <v>42</v>
      </c>
    </row>
    <row r="92" spans="2:6" s="11" customFormat="1" x14ac:dyDescent="0.2"/>
    <row r="95" spans="2:6" ht="32" x14ac:dyDescent="0.4">
      <c r="B95" s="18" t="s">
        <v>18</v>
      </c>
      <c r="C95" s="18" t="s">
        <v>169</v>
      </c>
      <c r="D95" s="18"/>
    </row>
    <row r="124" spans="2:3" x14ac:dyDescent="0.2">
      <c r="B124" t="s">
        <v>170</v>
      </c>
    </row>
    <row r="126" spans="2:3" ht="24" x14ac:dyDescent="0.3">
      <c r="B126" s="21" t="s">
        <v>171</v>
      </c>
    </row>
    <row r="127" spans="2:3" ht="19" x14ac:dyDescent="0.25">
      <c r="B127" s="1"/>
      <c r="C127" s="6" t="s">
        <v>538</v>
      </c>
    </row>
    <row r="128" spans="2:3" ht="19" x14ac:dyDescent="0.25">
      <c r="C128" s="6" t="s">
        <v>172</v>
      </c>
    </row>
    <row r="129" spans="2:15" ht="19" x14ac:dyDescent="0.25">
      <c r="C129" s="6" t="s">
        <v>173</v>
      </c>
    </row>
    <row r="130" spans="2:15" ht="19" x14ac:dyDescent="0.25">
      <c r="C130" s="6" t="s">
        <v>174</v>
      </c>
    </row>
    <row r="133" spans="2:15" ht="24" x14ac:dyDescent="0.3">
      <c r="B133" s="21" t="s">
        <v>176</v>
      </c>
    </row>
    <row r="134" spans="2:15" ht="19" x14ac:dyDescent="0.25">
      <c r="B134" s="1"/>
    </row>
    <row r="135" spans="2:15" ht="19" x14ac:dyDescent="0.25">
      <c r="C135" s="6" t="s">
        <v>175</v>
      </c>
    </row>
    <row r="138" spans="2:15" s="11" customFormat="1" x14ac:dyDescent="0.2"/>
    <row r="141" spans="2:15" ht="32" x14ac:dyDescent="0.4">
      <c r="B141" s="18" t="s">
        <v>177</v>
      </c>
      <c r="C141" s="18" t="s">
        <v>178</v>
      </c>
    </row>
    <row r="142" spans="2:15" ht="19" x14ac:dyDescent="0.25">
      <c r="F142" s="6"/>
    </row>
    <row r="143" spans="2:15" ht="19" x14ac:dyDescent="0.25">
      <c r="F143" s="6"/>
      <c r="O143" s="22"/>
    </row>
    <row r="144" spans="2:15" ht="24" x14ac:dyDescent="0.3">
      <c r="B144" s="21" t="s">
        <v>171</v>
      </c>
      <c r="F144" s="6"/>
      <c r="O144" s="22"/>
    </row>
    <row r="145" spans="3:6" ht="19" x14ac:dyDescent="0.25">
      <c r="C145" s="6" t="s">
        <v>179</v>
      </c>
      <c r="F145" s="6"/>
    </row>
    <row r="146" spans="3:6" ht="19" x14ac:dyDescent="0.25">
      <c r="C146" s="6" t="s">
        <v>180</v>
      </c>
      <c r="F146" s="6"/>
    </row>
    <row r="147" spans="3:6" ht="19" x14ac:dyDescent="0.25">
      <c r="C147" s="6" t="s">
        <v>181</v>
      </c>
      <c r="F147" s="6"/>
    </row>
    <row r="148" spans="3:6" ht="19" x14ac:dyDescent="0.25">
      <c r="C148" s="6" t="s">
        <v>182</v>
      </c>
      <c r="F148" s="6"/>
    </row>
    <row r="149" spans="3:6" ht="19" x14ac:dyDescent="0.25">
      <c r="C149" s="6" t="s">
        <v>183</v>
      </c>
      <c r="F149" s="6"/>
    </row>
    <row r="150" spans="3:6" ht="19" x14ac:dyDescent="0.25">
      <c r="C150" s="6" t="s">
        <v>184</v>
      </c>
    </row>
    <row r="151" spans="3:6" ht="19" x14ac:dyDescent="0.25">
      <c r="C151" s="6" t="s">
        <v>185</v>
      </c>
    </row>
    <row r="152" spans="3:6" ht="19" x14ac:dyDescent="0.25">
      <c r="C152" s="6" t="s">
        <v>186</v>
      </c>
    </row>
    <row r="187" spans="2:3" x14ac:dyDescent="0.2">
      <c r="B187" t="s">
        <v>187</v>
      </c>
      <c r="C187" t="s">
        <v>188</v>
      </c>
    </row>
    <row r="190" spans="2:3" ht="19" x14ac:dyDescent="0.25">
      <c r="C190" s="6" t="s">
        <v>189</v>
      </c>
    </row>
    <row r="191" spans="2:3" ht="19" x14ac:dyDescent="0.25">
      <c r="C191" s="6" t="s">
        <v>190</v>
      </c>
    </row>
    <row r="192" spans="2:3" ht="19" x14ac:dyDescent="0.25">
      <c r="C192" s="6" t="s">
        <v>191</v>
      </c>
    </row>
    <row r="193" spans="2:4" ht="19" x14ac:dyDescent="0.25">
      <c r="C193" s="6" t="s">
        <v>192</v>
      </c>
    </row>
    <row r="194" spans="2:4" ht="19" x14ac:dyDescent="0.25">
      <c r="C194" s="6" t="s">
        <v>193</v>
      </c>
    </row>
    <row r="195" spans="2:4" ht="19" x14ac:dyDescent="0.25">
      <c r="C195" s="6" t="s">
        <v>194</v>
      </c>
    </row>
    <row r="196" spans="2:4" ht="19" x14ac:dyDescent="0.25">
      <c r="C196" s="6" t="s">
        <v>195</v>
      </c>
    </row>
    <row r="198" spans="2:4" ht="19" x14ac:dyDescent="0.25">
      <c r="C198" s="6" t="s">
        <v>2</v>
      </c>
      <c r="D198" s="6" t="s">
        <v>196</v>
      </c>
    </row>
    <row r="199" spans="2:4" ht="19" x14ac:dyDescent="0.25">
      <c r="C199" s="6"/>
      <c r="D199" s="6" t="s">
        <v>197</v>
      </c>
    </row>
    <row r="200" spans="2:4" ht="19" x14ac:dyDescent="0.25">
      <c r="C200" s="6"/>
      <c r="D200" s="6" t="s">
        <v>198</v>
      </c>
    </row>
    <row r="201" spans="2:4" ht="19" x14ac:dyDescent="0.25">
      <c r="C201" s="6"/>
      <c r="D201" s="6" t="s">
        <v>199</v>
      </c>
    </row>
    <row r="203" spans="2:4" ht="19" x14ac:dyDescent="0.25">
      <c r="C203" s="6" t="s">
        <v>11</v>
      </c>
      <c r="D203" s="6" t="s">
        <v>200</v>
      </c>
    </row>
    <row r="204" spans="2:4" ht="19" x14ac:dyDescent="0.25">
      <c r="C204" s="6"/>
      <c r="D204" s="6" t="s">
        <v>201</v>
      </c>
    </row>
    <row r="207" spans="2:4" ht="24" x14ac:dyDescent="0.3">
      <c r="B207" s="21" t="s">
        <v>176</v>
      </c>
    </row>
    <row r="209" spans="3:3" ht="19" x14ac:dyDescent="0.25">
      <c r="C209" s="6" t="s">
        <v>202</v>
      </c>
    </row>
    <row r="210" spans="3:3" ht="19" x14ac:dyDescent="0.25">
      <c r="C210" s="6" t="s">
        <v>203</v>
      </c>
    </row>
    <row r="211" spans="3:3" ht="19" x14ac:dyDescent="0.25">
      <c r="C211" s="6" t="s">
        <v>204</v>
      </c>
    </row>
    <row r="212" spans="3:3" ht="19" x14ac:dyDescent="0.25">
      <c r="C212" s="6" t="s">
        <v>205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5B38-E6AF-414F-8FBB-77E74F143CCC}">
  <dimension ref="B1:D501"/>
  <sheetViews>
    <sheetView topLeftCell="A46" zoomScale="80" zoomScaleNormal="80" workbookViewId="0">
      <selection activeCell="C495" sqref="C495"/>
    </sheetView>
  </sheetViews>
  <sheetFormatPr baseColWidth="10" defaultRowHeight="15" x14ac:dyDescent="0.2"/>
  <sheetData>
    <row r="1" spans="2:3" s="82" customFormat="1" x14ac:dyDescent="0.2"/>
    <row r="2" spans="2:3" s="82" customFormat="1" ht="63" x14ac:dyDescent="0.75">
      <c r="B2" s="83" t="s">
        <v>206</v>
      </c>
    </row>
    <row r="3" spans="2:3" s="81" customFormat="1" x14ac:dyDescent="0.2"/>
    <row r="4" spans="2:3" s="75" customFormat="1" ht="34" x14ac:dyDescent="0.4">
      <c r="B4" s="80" t="s">
        <v>21</v>
      </c>
      <c r="C4" s="80" t="s">
        <v>207</v>
      </c>
    </row>
    <row r="7" spans="2:3" s="77" customFormat="1" ht="27" x14ac:dyDescent="0.35">
      <c r="B7" s="76" t="s">
        <v>208</v>
      </c>
    </row>
    <row r="9" spans="2:3" ht="19" x14ac:dyDescent="0.2">
      <c r="B9" s="98" t="s">
        <v>209</v>
      </c>
    </row>
    <row r="10" spans="2:3" ht="19" x14ac:dyDescent="0.25">
      <c r="B10" s="6" t="s">
        <v>210</v>
      </c>
    </row>
    <row r="11" spans="2:3" ht="19" x14ac:dyDescent="0.25">
      <c r="B11" s="6" t="s">
        <v>211</v>
      </c>
    </row>
    <row r="44" spans="2:4" ht="27" x14ac:dyDescent="0.35">
      <c r="B44" s="78" t="s">
        <v>315</v>
      </c>
      <c r="C44" s="79"/>
      <c r="D44" s="79"/>
    </row>
    <row r="46" spans="2:4" ht="24" x14ac:dyDescent="0.3">
      <c r="B46" s="51" t="s">
        <v>316</v>
      </c>
    </row>
    <row r="47" spans="2:4" ht="19" x14ac:dyDescent="0.25">
      <c r="C47" s="6" t="s">
        <v>317</v>
      </c>
    </row>
    <row r="48" spans="2:4" ht="19" x14ac:dyDescent="0.25">
      <c r="C48" s="6" t="s">
        <v>318</v>
      </c>
    </row>
    <row r="49" spans="2:3" ht="24" x14ac:dyDescent="0.3">
      <c r="B49" s="51" t="s">
        <v>319</v>
      </c>
    </row>
    <row r="50" spans="2:3" ht="19" x14ac:dyDescent="0.25">
      <c r="C50" s="6" t="s">
        <v>320</v>
      </c>
    </row>
    <row r="51" spans="2:3" ht="19" x14ac:dyDescent="0.25">
      <c r="C51" s="6" t="s">
        <v>321</v>
      </c>
    </row>
    <row r="52" spans="2:3" ht="19" x14ac:dyDescent="0.25">
      <c r="C52" s="6" t="s">
        <v>322</v>
      </c>
    </row>
    <row r="53" spans="2:3" ht="19" x14ac:dyDescent="0.25">
      <c r="C53" s="6" t="s">
        <v>323</v>
      </c>
    </row>
    <row r="54" spans="2:3" ht="19" x14ac:dyDescent="0.25">
      <c r="C54" s="6" t="s">
        <v>324</v>
      </c>
    </row>
    <row r="55" spans="2:3" ht="24" x14ac:dyDescent="0.3">
      <c r="B55" s="51" t="s">
        <v>325</v>
      </c>
    </row>
    <row r="56" spans="2:3" ht="19" x14ac:dyDescent="0.25">
      <c r="C56" s="6" t="s">
        <v>326</v>
      </c>
    </row>
    <row r="57" spans="2:3" ht="19" x14ac:dyDescent="0.25">
      <c r="C57" s="6" t="s">
        <v>327</v>
      </c>
    </row>
    <row r="58" spans="2:3" ht="24" x14ac:dyDescent="0.3">
      <c r="B58" s="51" t="s">
        <v>328</v>
      </c>
    </row>
    <row r="59" spans="2:3" ht="19" x14ac:dyDescent="0.25">
      <c r="C59" s="6" t="s">
        <v>329</v>
      </c>
    </row>
    <row r="60" spans="2:3" ht="19" x14ac:dyDescent="0.25">
      <c r="C60" s="6" t="s">
        <v>330</v>
      </c>
    </row>
    <row r="61" spans="2:3" ht="19" x14ac:dyDescent="0.25">
      <c r="C61" s="6" t="s">
        <v>331</v>
      </c>
    </row>
    <row r="62" spans="2:3" ht="19" x14ac:dyDescent="0.25">
      <c r="C62" s="6" t="s">
        <v>332</v>
      </c>
    </row>
    <row r="65" spans="2:3" ht="24" x14ac:dyDescent="0.3">
      <c r="B65" s="51" t="s">
        <v>176</v>
      </c>
    </row>
    <row r="66" spans="2:3" ht="19" x14ac:dyDescent="0.25">
      <c r="C66" s="52" t="s">
        <v>333</v>
      </c>
    </row>
    <row r="67" spans="2:3" ht="19" x14ac:dyDescent="0.25">
      <c r="C67" s="52" t="s">
        <v>334</v>
      </c>
    </row>
    <row r="68" spans="2:3" ht="19" x14ac:dyDescent="0.25">
      <c r="C68" s="52" t="s">
        <v>335</v>
      </c>
    </row>
    <row r="72" spans="2:3" s="77" customFormat="1" ht="27" x14ac:dyDescent="0.35">
      <c r="B72" s="76" t="s">
        <v>336</v>
      </c>
    </row>
    <row r="74" spans="2:3" ht="19" x14ac:dyDescent="0.25">
      <c r="B74" s="6" t="s">
        <v>337</v>
      </c>
    </row>
    <row r="75" spans="2:3" ht="19" x14ac:dyDescent="0.25">
      <c r="B75" s="6" t="s">
        <v>338</v>
      </c>
    </row>
    <row r="112" spans="2:2" ht="24" x14ac:dyDescent="0.3">
      <c r="B112" s="51" t="s">
        <v>341</v>
      </c>
    </row>
    <row r="113" spans="2:3" ht="19" x14ac:dyDescent="0.25">
      <c r="C113" s="6" t="s">
        <v>342</v>
      </c>
    </row>
    <row r="114" spans="2:3" ht="19" x14ac:dyDescent="0.25">
      <c r="C114" s="6" t="s">
        <v>343</v>
      </c>
    </row>
    <row r="115" spans="2:3" ht="19" x14ac:dyDescent="0.25">
      <c r="C115" s="6" t="s">
        <v>344</v>
      </c>
    </row>
    <row r="116" spans="2:3" ht="24" x14ac:dyDescent="0.3">
      <c r="B116" s="51" t="s">
        <v>345</v>
      </c>
    </row>
    <row r="117" spans="2:3" ht="19" x14ac:dyDescent="0.25">
      <c r="C117" s="6" t="s">
        <v>346</v>
      </c>
    </row>
    <row r="118" spans="2:3" ht="19" x14ac:dyDescent="0.25">
      <c r="C118" s="6" t="s">
        <v>347</v>
      </c>
    </row>
    <row r="119" spans="2:3" ht="19" x14ac:dyDescent="0.25">
      <c r="C119" s="6" t="s">
        <v>348</v>
      </c>
    </row>
    <row r="120" spans="2:3" ht="19" x14ac:dyDescent="0.25">
      <c r="C120" s="6" t="s">
        <v>349</v>
      </c>
    </row>
    <row r="121" spans="2:3" ht="24" x14ac:dyDescent="0.3">
      <c r="B121" s="51" t="s">
        <v>350</v>
      </c>
    </row>
    <row r="122" spans="2:3" ht="19" x14ac:dyDescent="0.25">
      <c r="C122" s="6" t="s">
        <v>351</v>
      </c>
    </row>
    <row r="123" spans="2:3" ht="19" x14ac:dyDescent="0.25">
      <c r="C123" s="6" t="s">
        <v>352</v>
      </c>
    </row>
    <row r="124" spans="2:3" ht="19" x14ac:dyDescent="0.25">
      <c r="C124" s="6" t="s">
        <v>353</v>
      </c>
    </row>
    <row r="125" spans="2:3" ht="24" x14ac:dyDescent="0.3">
      <c r="B125" s="51" t="s">
        <v>328</v>
      </c>
    </row>
    <row r="126" spans="2:3" ht="19" x14ac:dyDescent="0.25">
      <c r="C126" s="6" t="s">
        <v>354</v>
      </c>
    </row>
    <row r="127" spans="2:3" ht="19" x14ac:dyDescent="0.25">
      <c r="C127" s="6" t="s">
        <v>355</v>
      </c>
    </row>
    <row r="130" spans="2:3" ht="24" x14ac:dyDescent="0.3">
      <c r="B130" s="51" t="s">
        <v>176</v>
      </c>
    </row>
    <row r="131" spans="2:3" ht="19" x14ac:dyDescent="0.25">
      <c r="C131" s="52" t="s">
        <v>356</v>
      </c>
    </row>
    <row r="132" spans="2:3" ht="19" x14ac:dyDescent="0.25">
      <c r="C132" s="52" t="s">
        <v>357</v>
      </c>
    </row>
    <row r="133" spans="2:3" ht="19" x14ac:dyDescent="0.25">
      <c r="C133" s="52" t="s">
        <v>358</v>
      </c>
    </row>
    <row r="139" spans="2:3" s="75" customFormat="1" ht="34" x14ac:dyDescent="0.4">
      <c r="B139" s="80" t="s">
        <v>11</v>
      </c>
      <c r="C139" s="80" t="s">
        <v>14</v>
      </c>
    </row>
    <row r="142" spans="2:3" s="77" customFormat="1" ht="27" x14ac:dyDescent="0.35">
      <c r="C142" s="76" t="s">
        <v>360</v>
      </c>
    </row>
    <row r="145" spans="3:3" ht="19" x14ac:dyDescent="0.25">
      <c r="C145" s="6" t="s">
        <v>361</v>
      </c>
    </row>
    <row r="146" spans="3:3" ht="19" x14ac:dyDescent="0.25">
      <c r="C146" s="6" t="s">
        <v>362</v>
      </c>
    </row>
    <row r="180" spans="2:3" ht="24" x14ac:dyDescent="0.3">
      <c r="B180" s="51" t="s">
        <v>171</v>
      </c>
    </row>
    <row r="181" spans="2:3" ht="19" x14ac:dyDescent="0.25">
      <c r="C181" s="6" t="s">
        <v>367</v>
      </c>
    </row>
    <row r="182" spans="2:3" ht="19" x14ac:dyDescent="0.25">
      <c r="C182" s="6" t="s">
        <v>368</v>
      </c>
    </row>
    <row r="183" spans="2:3" ht="19" x14ac:dyDescent="0.25">
      <c r="C183" s="6" t="s">
        <v>369</v>
      </c>
    </row>
    <row r="184" spans="2:3" ht="19" x14ac:dyDescent="0.25">
      <c r="C184" s="6" t="s">
        <v>370</v>
      </c>
    </row>
    <row r="185" spans="2:3" ht="19" x14ac:dyDescent="0.25">
      <c r="C185" s="6" t="s">
        <v>371</v>
      </c>
    </row>
    <row r="188" spans="2:3" ht="24" x14ac:dyDescent="0.3">
      <c r="B188" s="51" t="s">
        <v>29</v>
      </c>
    </row>
    <row r="189" spans="2:3" ht="19" x14ac:dyDescent="0.25">
      <c r="C189" s="52" t="s">
        <v>372</v>
      </c>
    </row>
    <row r="190" spans="2:3" ht="19" x14ac:dyDescent="0.25">
      <c r="C190" s="52" t="s">
        <v>373</v>
      </c>
    </row>
    <row r="191" spans="2:3" ht="19" x14ac:dyDescent="0.25">
      <c r="C191" s="52" t="s">
        <v>374</v>
      </c>
    </row>
    <row r="195" spans="3:3" s="77" customFormat="1" ht="27" x14ac:dyDescent="0.35">
      <c r="C195" s="76" t="s">
        <v>395</v>
      </c>
    </row>
    <row r="197" spans="3:3" ht="19" x14ac:dyDescent="0.25">
      <c r="C197" s="6" t="s">
        <v>375</v>
      </c>
    </row>
    <row r="198" spans="3:3" ht="19" x14ac:dyDescent="0.25">
      <c r="C198" s="6" t="s">
        <v>376</v>
      </c>
    </row>
    <row r="199" spans="3:3" ht="19" x14ac:dyDescent="0.25">
      <c r="C199" s="6" t="s">
        <v>377</v>
      </c>
    </row>
    <row r="237" spans="2:3" ht="19" x14ac:dyDescent="0.25">
      <c r="C237" s="6" t="s">
        <v>381</v>
      </c>
    </row>
    <row r="238" spans="2:3" ht="19" x14ac:dyDescent="0.25">
      <c r="C238" s="6" t="s">
        <v>382</v>
      </c>
    </row>
    <row r="240" spans="2:3" ht="24" x14ac:dyDescent="0.3">
      <c r="B240" s="51" t="s">
        <v>366</v>
      </c>
    </row>
    <row r="241" spans="2:4" ht="19" x14ac:dyDescent="0.25">
      <c r="C241" s="6" t="s">
        <v>383</v>
      </c>
    </row>
    <row r="242" spans="2:4" ht="19" x14ac:dyDescent="0.25">
      <c r="C242" s="6" t="s">
        <v>384</v>
      </c>
    </row>
    <row r="243" spans="2:4" ht="19" x14ac:dyDescent="0.25">
      <c r="C243" s="6" t="s">
        <v>385</v>
      </c>
    </row>
    <row r="244" spans="2:4" ht="19" x14ac:dyDescent="0.25">
      <c r="C244" s="6" t="s">
        <v>386</v>
      </c>
    </row>
    <row r="245" spans="2:4" ht="19" x14ac:dyDescent="0.25">
      <c r="C245" s="6" t="s">
        <v>537</v>
      </c>
    </row>
    <row r="247" spans="2:4" ht="24" x14ac:dyDescent="0.3">
      <c r="B247" s="51" t="s">
        <v>29</v>
      </c>
    </row>
    <row r="248" spans="2:4" ht="19" x14ac:dyDescent="0.25">
      <c r="C248" s="52" t="s">
        <v>387</v>
      </c>
    </row>
    <row r="249" spans="2:4" ht="19" x14ac:dyDescent="0.25">
      <c r="C249" s="52" t="s">
        <v>388</v>
      </c>
    </row>
    <row r="250" spans="2:4" ht="19" x14ac:dyDescent="0.25">
      <c r="C250" s="52" t="s">
        <v>389</v>
      </c>
    </row>
    <row r="252" spans="2:4" ht="19" x14ac:dyDescent="0.25">
      <c r="D252" s="52" t="s">
        <v>390</v>
      </c>
    </row>
    <row r="253" spans="2:4" ht="19" x14ac:dyDescent="0.25">
      <c r="D253" s="52" t="s">
        <v>391</v>
      </c>
    </row>
    <row r="254" spans="2:4" ht="19" x14ac:dyDescent="0.25">
      <c r="D254" s="52" t="s">
        <v>392</v>
      </c>
    </row>
    <row r="255" spans="2:4" ht="19" x14ac:dyDescent="0.25">
      <c r="D255" s="52" t="s">
        <v>393</v>
      </c>
    </row>
    <row r="256" spans="2:4" ht="19" x14ac:dyDescent="0.25">
      <c r="D256" s="52" t="s">
        <v>394</v>
      </c>
    </row>
    <row r="262" spans="2:3" s="75" customFormat="1" ht="34" x14ac:dyDescent="0.4">
      <c r="B262" s="80" t="s">
        <v>18</v>
      </c>
      <c r="C262" s="80" t="s">
        <v>16</v>
      </c>
    </row>
    <row r="265" spans="2:3" s="77" customFormat="1" ht="27" x14ac:dyDescent="0.35">
      <c r="C265" s="76" t="s">
        <v>396</v>
      </c>
    </row>
    <row r="267" spans="2:3" ht="19" x14ac:dyDescent="0.25">
      <c r="C267" s="19" t="s">
        <v>397</v>
      </c>
    </row>
    <row r="268" spans="2:3" ht="19" x14ac:dyDescent="0.25">
      <c r="C268" s="6" t="s">
        <v>398</v>
      </c>
    </row>
    <row r="269" spans="2:3" ht="19" x14ac:dyDescent="0.25">
      <c r="C269" s="6" t="s">
        <v>399</v>
      </c>
    </row>
    <row r="270" spans="2:3" ht="19" x14ac:dyDescent="0.25">
      <c r="C270" s="6" t="s">
        <v>400</v>
      </c>
    </row>
    <row r="309" spans="2:3" ht="24" x14ac:dyDescent="0.3">
      <c r="B309" s="51" t="s">
        <v>366</v>
      </c>
    </row>
    <row r="310" spans="2:3" ht="19" x14ac:dyDescent="0.25">
      <c r="C310" s="6" t="s">
        <v>408</v>
      </c>
    </row>
    <row r="311" spans="2:3" ht="19" x14ac:dyDescent="0.25">
      <c r="C311" s="6" t="s">
        <v>409</v>
      </c>
    </row>
    <row r="312" spans="2:3" ht="19" x14ac:dyDescent="0.25">
      <c r="C312" s="6" t="s">
        <v>410</v>
      </c>
    </row>
    <row r="313" spans="2:3" ht="19" x14ac:dyDescent="0.25">
      <c r="C313" s="6" t="s">
        <v>411</v>
      </c>
    </row>
    <row r="314" spans="2:3" ht="19" x14ac:dyDescent="0.25">
      <c r="C314" s="6" t="s">
        <v>412</v>
      </c>
    </row>
    <row r="315" spans="2:3" ht="19" x14ac:dyDescent="0.25">
      <c r="C315" s="6" t="s">
        <v>413</v>
      </c>
    </row>
    <row r="316" spans="2:3" ht="19" x14ac:dyDescent="0.25">
      <c r="C316" s="6" t="s">
        <v>414</v>
      </c>
    </row>
    <row r="317" spans="2:3" ht="19" x14ac:dyDescent="0.25">
      <c r="C317" s="6" t="s">
        <v>415</v>
      </c>
    </row>
    <row r="319" spans="2:3" ht="24" x14ac:dyDescent="0.3">
      <c r="B319" s="51" t="s">
        <v>176</v>
      </c>
    </row>
    <row r="320" spans="2:3" ht="19" x14ac:dyDescent="0.25">
      <c r="C320" s="52" t="s">
        <v>416</v>
      </c>
    </row>
    <row r="321" spans="3:3" ht="19" x14ac:dyDescent="0.25">
      <c r="C321" s="52" t="s">
        <v>417</v>
      </c>
    </row>
    <row r="327" spans="3:3" s="77" customFormat="1" ht="27" x14ac:dyDescent="0.35">
      <c r="C327" s="76" t="s">
        <v>442</v>
      </c>
    </row>
    <row r="330" spans="3:3" ht="19" x14ac:dyDescent="0.25">
      <c r="C330" s="6" t="s">
        <v>422</v>
      </c>
    </row>
    <row r="331" spans="3:3" ht="19" x14ac:dyDescent="0.25">
      <c r="C331" s="19" t="s">
        <v>423</v>
      </c>
    </row>
    <row r="368" spans="2:2" ht="24" x14ac:dyDescent="0.3">
      <c r="B368" s="51" t="s">
        <v>366</v>
      </c>
    </row>
    <row r="369" spans="2:3" ht="19" x14ac:dyDescent="0.25">
      <c r="C369" s="6" t="s">
        <v>424</v>
      </c>
    </row>
    <row r="370" spans="2:3" ht="19" x14ac:dyDescent="0.25">
      <c r="C370" s="19" t="s">
        <v>425</v>
      </c>
    </row>
    <row r="371" spans="2:3" ht="19" x14ac:dyDescent="0.25">
      <c r="C371" s="6" t="s">
        <v>426</v>
      </c>
    </row>
    <row r="372" spans="2:3" ht="19" x14ac:dyDescent="0.25">
      <c r="C372" s="19" t="s">
        <v>427</v>
      </c>
    </row>
    <row r="373" spans="2:3" ht="19" x14ac:dyDescent="0.25">
      <c r="C373" s="6" t="s">
        <v>428</v>
      </c>
    </row>
    <row r="374" spans="2:3" x14ac:dyDescent="0.2">
      <c r="C374" s="74" t="s">
        <v>429</v>
      </c>
    </row>
    <row r="375" spans="2:3" ht="24" x14ac:dyDescent="0.3">
      <c r="B375" s="51" t="s">
        <v>176</v>
      </c>
    </row>
    <row r="376" spans="2:3" ht="19" x14ac:dyDescent="0.25">
      <c r="C376" s="52" t="s">
        <v>430</v>
      </c>
    </row>
    <row r="377" spans="2:3" ht="19" x14ac:dyDescent="0.25">
      <c r="C377" s="52" t="s">
        <v>539</v>
      </c>
    </row>
    <row r="383" spans="2:3" s="75" customFormat="1" ht="34" x14ac:dyDescent="0.4">
      <c r="B383" s="80" t="s">
        <v>135</v>
      </c>
      <c r="C383" s="80" t="s">
        <v>17</v>
      </c>
    </row>
    <row r="387" spans="3:3" s="77" customFormat="1" ht="27" x14ac:dyDescent="0.35">
      <c r="C387" s="76" t="s">
        <v>431</v>
      </c>
    </row>
    <row r="390" spans="3:3" ht="19" x14ac:dyDescent="0.25">
      <c r="C390" s="6" t="s">
        <v>443</v>
      </c>
    </row>
    <row r="391" spans="3:3" ht="19" x14ac:dyDescent="0.25">
      <c r="C391" s="19" t="s">
        <v>444</v>
      </c>
    </row>
    <row r="425" spans="2:3" ht="24" x14ac:dyDescent="0.3">
      <c r="B425" s="51" t="s">
        <v>366</v>
      </c>
    </row>
    <row r="426" spans="2:3" ht="19" x14ac:dyDescent="0.25">
      <c r="C426" s="6" t="s">
        <v>449</v>
      </c>
    </row>
    <row r="427" spans="2:3" ht="19" x14ac:dyDescent="0.25">
      <c r="C427" s="19" t="s">
        <v>450</v>
      </c>
    </row>
    <row r="428" spans="2:3" ht="19" x14ac:dyDescent="0.25">
      <c r="C428" s="6" t="s">
        <v>451</v>
      </c>
    </row>
    <row r="429" spans="2:3" ht="19" x14ac:dyDescent="0.25">
      <c r="C429" s="19" t="s">
        <v>452</v>
      </c>
    </row>
    <row r="430" spans="2:3" ht="19" x14ac:dyDescent="0.25">
      <c r="C430" s="6" t="s">
        <v>453</v>
      </c>
    </row>
    <row r="431" spans="2:3" ht="19" x14ac:dyDescent="0.25">
      <c r="C431" s="19" t="s">
        <v>454</v>
      </c>
    </row>
    <row r="432" spans="2:3" ht="19" x14ac:dyDescent="0.25">
      <c r="C432" s="6" t="s">
        <v>455</v>
      </c>
    </row>
    <row r="433" spans="2:3" ht="19" x14ac:dyDescent="0.25">
      <c r="C433" s="19" t="s">
        <v>456</v>
      </c>
    </row>
    <row r="434" spans="2:3" ht="19" x14ac:dyDescent="0.25">
      <c r="C434" s="6" t="s">
        <v>457</v>
      </c>
    </row>
    <row r="435" spans="2:3" ht="19" x14ac:dyDescent="0.25">
      <c r="C435" s="19" t="s">
        <v>458</v>
      </c>
    </row>
    <row r="437" spans="2:3" ht="24" x14ac:dyDescent="0.3">
      <c r="B437" s="51" t="s">
        <v>176</v>
      </c>
    </row>
    <row r="438" spans="2:3" ht="19" x14ac:dyDescent="0.25">
      <c r="C438" s="52" t="s">
        <v>459</v>
      </c>
    </row>
    <row r="439" spans="2:3" ht="19" x14ac:dyDescent="0.25">
      <c r="C439" s="52" t="s">
        <v>460</v>
      </c>
    </row>
    <row r="440" spans="2:3" ht="19" x14ac:dyDescent="0.25">
      <c r="C440" s="19"/>
    </row>
    <row r="444" spans="2:3" s="77" customFormat="1" ht="27" x14ac:dyDescent="0.35">
      <c r="C444" s="76" t="s">
        <v>466</v>
      </c>
    </row>
    <row r="447" spans="2:3" ht="19" x14ac:dyDescent="0.25">
      <c r="C447" s="6" t="s">
        <v>467</v>
      </c>
    </row>
    <row r="448" spans="2:3" ht="19" x14ac:dyDescent="0.25">
      <c r="C448" s="19" t="s">
        <v>468</v>
      </c>
    </row>
    <row r="486" spans="2:3" ht="24" x14ac:dyDescent="0.3">
      <c r="B486" s="51" t="s">
        <v>366</v>
      </c>
    </row>
    <row r="487" spans="2:3" ht="19" x14ac:dyDescent="0.25">
      <c r="C487" s="6" t="s">
        <v>469</v>
      </c>
    </row>
    <row r="488" spans="2:3" ht="19" x14ac:dyDescent="0.25">
      <c r="C488" s="19" t="s">
        <v>470</v>
      </c>
    </row>
    <row r="489" spans="2:3" ht="19" x14ac:dyDescent="0.25">
      <c r="C489" s="6" t="s">
        <v>471</v>
      </c>
    </row>
    <row r="490" spans="2:3" ht="19" x14ac:dyDescent="0.25">
      <c r="C490" s="19" t="s">
        <v>472</v>
      </c>
    </row>
    <row r="491" spans="2:3" ht="19" x14ac:dyDescent="0.25">
      <c r="C491" s="6" t="s">
        <v>473</v>
      </c>
    </row>
    <row r="492" spans="2:3" ht="19" x14ac:dyDescent="0.25">
      <c r="C492" s="19" t="s">
        <v>474</v>
      </c>
    </row>
    <row r="494" spans="2:3" ht="24" x14ac:dyDescent="0.3">
      <c r="B494" s="51" t="s">
        <v>176</v>
      </c>
    </row>
    <row r="495" spans="2:3" ht="19" x14ac:dyDescent="0.25">
      <c r="C495" s="52" t="s">
        <v>475</v>
      </c>
    </row>
    <row r="499" s="81" customFormat="1" x14ac:dyDescent="0.2"/>
    <row r="501" customForma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47F7-5F2B-4FBF-AC93-99E940EE72A2}">
  <dimension ref="B1:Q81"/>
  <sheetViews>
    <sheetView tabSelected="1" topLeftCell="A47" workbookViewId="0">
      <selection activeCell="C81" sqref="C81"/>
    </sheetView>
  </sheetViews>
  <sheetFormatPr baseColWidth="10" defaultColWidth="8.83203125" defaultRowHeight="15" x14ac:dyDescent="0.2"/>
  <sheetData>
    <row r="1" spans="2:9" s="82" customFormat="1" x14ac:dyDescent="0.2"/>
    <row r="2" spans="2:9" s="82" customFormat="1" x14ac:dyDescent="0.2"/>
    <row r="3" spans="2:9" s="82" customFormat="1" ht="63" x14ac:dyDescent="0.75">
      <c r="B3" s="83" t="s">
        <v>129</v>
      </c>
    </row>
    <row r="4" spans="2:9" s="75" customFormat="1" x14ac:dyDescent="0.2"/>
    <row r="6" spans="2:9" ht="19" x14ac:dyDescent="0.25">
      <c r="B6" s="19" t="s">
        <v>130</v>
      </c>
    </row>
    <row r="7" spans="2:9" ht="19" x14ac:dyDescent="0.25">
      <c r="B7" s="23" t="s">
        <v>131</v>
      </c>
    </row>
    <row r="9" spans="2:9" ht="19" x14ac:dyDescent="0.25">
      <c r="B9" s="6" t="s">
        <v>2</v>
      </c>
      <c r="C9" s="6" t="s">
        <v>132</v>
      </c>
      <c r="D9" s="6"/>
      <c r="E9" s="6"/>
      <c r="F9" s="6"/>
      <c r="G9" s="6"/>
      <c r="H9" s="6"/>
      <c r="I9" s="6"/>
    </row>
    <row r="10" spans="2:9" ht="19" x14ac:dyDescent="0.25">
      <c r="B10" s="6" t="s">
        <v>11</v>
      </c>
      <c r="C10" s="6" t="s">
        <v>133</v>
      </c>
      <c r="D10" s="6"/>
      <c r="E10" s="6"/>
      <c r="F10" s="6"/>
      <c r="G10" s="6"/>
      <c r="H10" s="6"/>
      <c r="I10" s="6"/>
    </row>
    <row r="11" spans="2:9" ht="19" x14ac:dyDescent="0.25">
      <c r="B11" s="6" t="s">
        <v>18</v>
      </c>
      <c r="C11" s="6" t="s">
        <v>134</v>
      </c>
      <c r="D11" s="6"/>
      <c r="E11" s="6"/>
      <c r="F11" s="6"/>
      <c r="G11" s="6"/>
      <c r="H11" s="6"/>
      <c r="I11" s="6"/>
    </row>
    <row r="12" spans="2:9" ht="19" x14ac:dyDescent="0.25">
      <c r="B12" s="6" t="s">
        <v>135</v>
      </c>
      <c r="C12" s="6" t="s">
        <v>136</v>
      </c>
      <c r="D12" s="6"/>
      <c r="E12" s="6"/>
      <c r="F12" s="6"/>
      <c r="G12" s="6"/>
      <c r="H12" s="6"/>
      <c r="I12" s="6"/>
    </row>
    <row r="15" spans="2:9" ht="24" x14ac:dyDescent="0.3">
      <c r="B15" s="24" t="s">
        <v>137</v>
      </c>
    </row>
    <row r="18" spans="2:17" ht="15" customHeight="1" x14ac:dyDescent="0.2">
      <c r="B18" s="176" t="s">
        <v>138</v>
      </c>
      <c r="C18" s="176"/>
      <c r="D18" s="176"/>
      <c r="E18" s="176"/>
      <c r="F18" s="178" t="s">
        <v>139</v>
      </c>
      <c r="G18" s="178"/>
      <c r="H18" s="178"/>
      <c r="I18" s="178"/>
      <c r="J18" s="180" t="s">
        <v>140</v>
      </c>
      <c r="K18" s="180"/>
      <c r="L18" s="180"/>
      <c r="M18" s="180"/>
      <c r="N18" s="182" t="s">
        <v>141</v>
      </c>
      <c r="O18" s="182"/>
      <c r="P18" s="182"/>
      <c r="Q18" s="182"/>
    </row>
    <row r="19" spans="2:17" ht="15" customHeight="1" x14ac:dyDescent="0.2">
      <c r="B19" s="177"/>
      <c r="C19" s="177"/>
      <c r="D19" s="177"/>
      <c r="E19" s="177"/>
      <c r="F19" s="179"/>
      <c r="G19" s="179"/>
      <c r="H19" s="179"/>
      <c r="I19" s="179"/>
      <c r="J19" s="181"/>
      <c r="K19" s="181"/>
      <c r="L19" s="181"/>
      <c r="M19" s="181"/>
      <c r="N19" s="183"/>
      <c r="O19" s="183"/>
      <c r="P19" s="183"/>
      <c r="Q19" s="183"/>
    </row>
    <row r="20" spans="2:17" ht="15" customHeight="1" x14ac:dyDescent="0.2">
      <c r="B20" s="152" t="s">
        <v>540</v>
      </c>
      <c r="C20" s="151"/>
      <c r="D20" s="151"/>
      <c r="E20" s="151"/>
      <c r="F20" s="154" t="s">
        <v>142</v>
      </c>
      <c r="G20" s="153"/>
      <c r="H20" s="153"/>
      <c r="I20" s="153"/>
      <c r="J20" s="175" t="s">
        <v>143</v>
      </c>
      <c r="K20" s="175"/>
      <c r="L20" s="175"/>
      <c r="M20" s="175"/>
      <c r="N20" s="174" t="s">
        <v>144</v>
      </c>
      <c r="O20" s="174"/>
      <c r="P20" s="174"/>
      <c r="Q20" s="174"/>
    </row>
    <row r="21" spans="2:17" x14ac:dyDescent="0.2">
      <c r="B21" s="151"/>
      <c r="C21" s="151"/>
      <c r="D21" s="151"/>
      <c r="E21" s="151"/>
      <c r="F21" s="153"/>
      <c r="G21" s="153"/>
      <c r="H21" s="153"/>
      <c r="I21" s="153"/>
      <c r="J21" s="175"/>
      <c r="K21" s="175"/>
      <c r="L21" s="175"/>
      <c r="M21" s="175"/>
      <c r="N21" s="174"/>
      <c r="O21" s="174"/>
      <c r="P21" s="174"/>
      <c r="Q21" s="174"/>
    </row>
    <row r="22" spans="2:17" x14ac:dyDescent="0.2">
      <c r="B22" s="151"/>
      <c r="C22" s="151"/>
      <c r="D22" s="151"/>
      <c r="E22" s="151"/>
      <c r="F22" s="153"/>
      <c r="G22" s="153"/>
      <c r="H22" s="153"/>
      <c r="I22" s="153"/>
      <c r="J22" s="175"/>
      <c r="K22" s="175"/>
      <c r="L22" s="175"/>
      <c r="M22" s="175"/>
      <c r="N22" s="174"/>
      <c r="O22" s="174"/>
      <c r="P22" s="174"/>
      <c r="Q22" s="174"/>
    </row>
    <row r="23" spans="2:17" x14ac:dyDescent="0.2">
      <c r="B23" s="151"/>
      <c r="C23" s="151"/>
      <c r="D23" s="151"/>
      <c r="E23" s="151"/>
      <c r="F23" s="153"/>
      <c r="G23" s="153"/>
      <c r="H23" s="153"/>
      <c r="I23" s="153"/>
      <c r="J23" s="175"/>
      <c r="K23" s="175"/>
      <c r="L23" s="175"/>
      <c r="M23" s="175"/>
      <c r="N23" s="174"/>
      <c r="O23" s="174"/>
      <c r="P23" s="174"/>
      <c r="Q23" s="174"/>
    </row>
    <row r="24" spans="2:17" x14ac:dyDescent="0.2">
      <c r="B24" s="151"/>
      <c r="C24" s="151"/>
      <c r="D24" s="151"/>
      <c r="E24" s="151"/>
      <c r="F24" s="153"/>
      <c r="G24" s="153"/>
      <c r="H24" s="153"/>
      <c r="I24" s="153"/>
      <c r="J24" s="175"/>
      <c r="K24" s="175"/>
      <c r="L24" s="175"/>
      <c r="M24" s="175"/>
      <c r="N24" s="174"/>
      <c r="O24" s="174"/>
      <c r="P24" s="174"/>
      <c r="Q24" s="174"/>
    </row>
    <row r="25" spans="2:17" x14ac:dyDescent="0.2">
      <c r="B25" s="151"/>
      <c r="C25" s="151"/>
      <c r="D25" s="151"/>
      <c r="E25" s="151"/>
      <c r="F25" s="153"/>
      <c r="G25" s="153"/>
      <c r="H25" s="153"/>
      <c r="I25" s="153"/>
      <c r="J25" s="175"/>
      <c r="K25" s="175"/>
      <c r="L25" s="175"/>
      <c r="M25" s="175"/>
      <c r="N25" s="174"/>
      <c r="O25" s="174"/>
      <c r="P25" s="174"/>
      <c r="Q25" s="174"/>
    </row>
    <row r="26" spans="2:17" x14ac:dyDescent="0.2">
      <c r="B26" s="151"/>
      <c r="C26" s="151"/>
      <c r="D26" s="151"/>
      <c r="E26" s="151"/>
      <c r="F26" s="153"/>
      <c r="G26" s="153"/>
      <c r="H26" s="153"/>
      <c r="I26" s="153"/>
      <c r="J26" s="175"/>
      <c r="K26" s="175"/>
      <c r="L26" s="175"/>
      <c r="M26" s="175"/>
      <c r="N26" s="174"/>
      <c r="O26" s="174"/>
      <c r="P26" s="174"/>
      <c r="Q26" s="174"/>
    </row>
    <row r="27" spans="2:17" x14ac:dyDescent="0.2">
      <c r="B27" s="151"/>
      <c r="C27" s="151"/>
      <c r="D27" s="151"/>
      <c r="E27" s="151"/>
      <c r="F27" s="153"/>
      <c r="G27" s="153"/>
      <c r="H27" s="153"/>
      <c r="I27" s="153"/>
      <c r="J27" s="175"/>
      <c r="K27" s="175"/>
      <c r="L27" s="175"/>
      <c r="M27" s="175"/>
      <c r="N27" s="174"/>
      <c r="O27" s="174"/>
      <c r="P27" s="174"/>
      <c r="Q27" s="174"/>
    </row>
    <row r="28" spans="2:17" x14ac:dyDescent="0.2">
      <c r="B28" s="151"/>
      <c r="C28" s="151"/>
      <c r="D28" s="151"/>
      <c r="E28" s="151"/>
      <c r="F28" s="153"/>
      <c r="G28" s="153"/>
      <c r="H28" s="153"/>
      <c r="I28" s="153"/>
      <c r="J28" s="175"/>
      <c r="K28" s="175"/>
      <c r="L28" s="175"/>
      <c r="M28" s="175"/>
      <c r="N28" s="174"/>
      <c r="O28" s="174"/>
      <c r="P28" s="174"/>
      <c r="Q28" s="174"/>
    </row>
    <row r="29" spans="2:17" x14ac:dyDescent="0.2">
      <c r="B29" s="151"/>
      <c r="C29" s="151"/>
      <c r="D29" s="151"/>
      <c r="E29" s="151"/>
      <c r="F29" s="153"/>
      <c r="G29" s="153"/>
      <c r="H29" s="153"/>
      <c r="I29" s="153"/>
      <c r="J29" s="175"/>
      <c r="K29" s="175"/>
      <c r="L29" s="175"/>
      <c r="M29" s="175"/>
      <c r="N29" s="174"/>
      <c r="O29" s="174"/>
      <c r="P29" s="174"/>
      <c r="Q29" s="174"/>
    </row>
    <row r="30" spans="2:17" x14ac:dyDescent="0.2">
      <c r="B30" s="151"/>
      <c r="C30" s="151"/>
      <c r="D30" s="151"/>
      <c r="E30" s="151"/>
      <c r="F30" s="153"/>
      <c r="G30" s="153"/>
      <c r="H30" s="153"/>
      <c r="I30" s="153"/>
      <c r="J30" s="175"/>
      <c r="K30" s="175"/>
      <c r="L30" s="175"/>
      <c r="M30" s="175"/>
      <c r="N30" s="174"/>
      <c r="O30" s="174"/>
      <c r="P30" s="174"/>
      <c r="Q30" s="174"/>
    </row>
    <row r="31" spans="2:17" x14ac:dyDescent="0.2">
      <c r="B31" s="151"/>
      <c r="C31" s="151"/>
      <c r="D31" s="151"/>
      <c r="E31" s="151"/>
      <c r="F31" s="153"/>
      <c r="G31" s="153"/>
      <c r="H31" s="153"/>
      <c r="I31" s="153"/>
      <c r="J31" s="175"/>
      <c r="K31" s="175"/>
      <c r="L31" s="175"/>
      <c r="M31" s="175"/>
      <c r="N31" s="174"/>
      <c r="O31" s="174"/>
      <c r="P31" s="174"/>
      <c r="Q31" s="174"/>
    </row>
    <row r="32" spans="2:17" x14ac:dyDescent="0.2">
      <c r="B32" s="151"/>
      <c r="C32" s="151"/>
      <c r="D32" s="151"/>
      <c r="E32" s="151"/>
      <c r="F32" s="153"/>
      <c r="G32" s="153"/>
      <c r="H32" s="153"/>
      <c r="I32" s="153"/>
      <c r="J32" s="175"/>
      <c r="K32" s="175"/>
      <c r="L32" s="175"/>
      <c r="M32" s="175"/>
      <c r="N32" s="174"/>
      <c r="O32" s="174"/>
      <c r="P32" s="174"/>
      <c r="Q32" s="174"/>
    </row>
    <row r="33" spans="2:17" x14ac:dyDescent="0.2">
      <c r="B33" s="151"/>
      <c r="C33" s="151"/>
      <c r="D33" s="151"/>
      <c r="E33" s="151"/>
      <c r="F33" s="153"/>
      <c r="G33" s="153"/>
      <c r="H33" s="153"/>
      <c r="I33" s="153"/>
      <c r="J33" s="175"/>
      <c r="K33" s="175"/>
      <c r="L33" s="175"/>
      <c r="M33" s="175"/>
      <c r="N33" s="174"/>
      <c r="O33" s="174"/>
      <c r="P33" s="174"/>
      <c r="Q33" s="174"/>
    </row>
    <row r="34" spans="2:17" x14ac:dyDescent="0.2">
      <c r="B34" s="151"/>
      <c r="C34" s="151"/>
      <c r="D34" s="151"/>
      <c r="E34" s="151"/>
      <c r="F34" s="153"/>
      <c r="G34" s="153"/>
      <c r="H34" s="153"/>
      <c r="I34" s="153"/>
      <c r="J34" s="175"/>
      <c r="K34" s="175"/>
      <c r="L34" s="175"/>
      <c r="M34" s="175"/>
      <c r="N34" s="174"/>
      <c r="O34" s="174"/>
      <c r="P34" s="174"/>
      <c r="Q34" s="174"/>
    </row>
    <row r="35" spans="2:17" x14ac:dyDescent="0.2">
      <c r="B35" s="151"/>
      <c r="C35" s="151"/>
      <c r="D35" s="151"/>
      <c r="E35" s="151"/>
      <c r="F35" s="153"/>
      <c r="G35" s="153"/>
      <c r="H35" s="153"/>
      <c r="I35" s="153"/>
      <c r="J35" s="175"/>
      <c r="K35" s="175"/>
      <c r="L35" s="175"/>
      <c r="M35" s="175"/>
      <c r="N35" s="174"/>
      <c r="O35" s="174"/>
      <c r="P35" s="174"/>
      <c r="Q35" s="174"/>
    </row>
    <row r="36" spans="2:17" x14ac:dyDescent="0.2">
      <c r="B36" s="151"/>
      <c r="C36" s="151"/>
      <c r="D36" s="151"/>
      <c r="E36" s="151"/>
      <c r="F36" s="153"/>
      <c r="G36" s="153"/>
      <c r="H36" s="153"/>
      <c r="I36" s="153"/>
      <c r="J36" s="175"/>
      <c r="K36" s="175"/>
      <c r="L36" s="175"/>
      <c r="M36" s="175"/>
      <c r="N36" s="174"/>
      <c r="O36" s="174"/>
      <c r="P36" s="174"/>
      <c r="Q36" s="174"/>
    </row>
    <row r="37" spans="2:17" x14ac:dyDescent="0.2">
      <c r="B37" s="151"/>
      <c r="C37" s="151"/>
      <c r="D37" s="151"/>
      <c r="E37" s="151"/>
      <c r="F37" s="153"/>
      <c r="G37" s="153"/>
      <c r="H37" s="153"/>
      <c r="I37" s="153"/>
      <c r="J37" s="175"/>
      <c r="K37" s="175"/>
      <c r="L37" s="175"/>
      <c r="M37" s="175"/>
      <c r="N37" s="174"/>
      <c r="O37" s="174"/>
      <c r="P37" s="174"/>
      <c r="Q37" s="174"/>
    </row>
    <row r="38" spans="2:17" x14ac:dyDescent="0.2">
      <c r="B38" s="151"/>
      <c r="C38" s="151"/>
      <c r="D38" s="151"/>
      <c r="E38" s="151"/>
      <c r="F38" s="153"/>
      <c r="G38" s="153"/>
      <c r="H38" s="153"/>
      <c r="I38" s="153"/>
      <c r="J38" s="175"/>
      <c r="K38" s="175"/>
      <c r="L38" s="175"/>
      <c r="M38" s="175"/>
      <c r="N38" s="174"/>
      <c r="O38" s="174"/>
      <c r="P38" s="174"/>
      <c r="Q38" s="174"/>
    </row>
    <row r="39" spans="2:17" x14ac:dyDescent="0.2">
      <c r="B39" s="151"/>
      <c r="C39" s="151"/>
      <c r="D39" s="151"/>
      <c r="E39" s="151"/>
      <c r="F39" s="153"/>
      <c r="G39" s="153"/>
      <c r="H39" s="153"/>
      <c r="I39" s="153"/>
      <c r="J39" s="175"/>
      <c r="K39" s="175"/>
      <c r="L39" s="175"/>
      <c r="M39" s="175"/>
      <c r="N39" s="174"/>
      <c r="O39" s="174"/>
      <c r="P39" s="174"/>
      <c r="Q39" s="174"/>
    </row>
    <row r="40" spans="2:17" x14ac:dyDescent="0.2">
      <c r="B40" s="151"/>
      <c r="C40" s="151"/>
      <c r="D40" s="151"/>
      <c r="E40" s="151"/>
      <c r="F40" s="153"/>
      <c r="G40" s="153"/>
      <c r="H40" s="153"/>
      <c r="I40" s="153"/>
      <c r="J40" s="175"/>
      <c r="K40" s="175"/>
      <c r="L40" s="175"/>
      <c r="M40" s="175"/>
      <c r="N40" s="174"/>
      <c r="O40" s="174"/>
      <c r="P40" s="174"/>
      <c r="Q40" s="174"/>
    </row>
    <row r="41" spans="2:17" x14ac:dyDescent="0.2">
      <c r="B41" s="151"/>
      <c r="C41" s="151"/>
      <c r="D41" s="151"/>
      <c r="E41" s="151"/>
      <c r="F41" s="153"/>
      <c r="G41" s="153"/>
      <c r="H41" s="153"/>
      <c r="I41" s="153"/>
      <c r="J41" s="175"/>
      <c r="K41" s="175"/>
      <c r="L41" s="175"/>
      <c r="M41" s="175"/>
      <c r="N41" s="174"/>
      <c r="O41" s="174"/>
      <c r="P41" s="174"/>
      <c r="Q41" s="174"/>
    </row>
    <row r="42" spans="2:17" x14ac:dyDescent="0.2">
      <c r="B42" s="151"/>
      <c r="C42" s="151"/>
      <c r="D42" s="151"/>
      <c r="E42" s="151"/>
      <c r="F42" s="153"/>
      <c r="G42" s="153"/>
      <c r="H42" s="153"/>
      <c r="I42" s="153"/>
      <c r="J42" s="175"/>
      <c r="K42" s="175"/>
      <c r="L42" s="175"/>
      <c r="M42" s="175"/>
      <c r="N42" s="174"/>
      <c r="O42" s="174"/>
      <c r="P42" s="174"/>
      <c r="Q42" s="174"/>
    </row>
    <row r="43" spans="2:17" x14ac:dyDescent="0.2">
      <c r="B43" s="151"/>
      <c r="C43" s="151"/>
      <c r="D43" s="151"/>
      <c r="E43" s="151"/>
      <c r="F43" s="153"/>
      <c r="G43" s="153"/>
      <c r="H43" s="153"/>
      <c r="I43" s="153"/>
      <c r="J43" s="175"/>
      <c r="K43" s="175"/>
      <c r="L43" s="175"/>
      <c r="M43" s="175"/>
      <c r="N43" s="174"/>
      <c r="O43" s="174"/>
      <c r="P43" s="174"/>
      <c r="Q43" s="174"/>
    </row>
    <row r="44" spans="2:17" x14ac:dyDescent="0.2">
      <c r="B44" s="151"/>
      <c r="C44" s="151"/>
      <c r="D44" s="151"/>
      <c r="E44" s="151"/>
      <c r="F44" s="153"/>
      <c r="G44" s="153"/>
      <c r="H44" s="153"/>
      <c r="I44" s="153"/>
      <c r="J44" s="175"/>
      <c r="K44" s="175"/>
      <c r="L44" s="175"/>
      <c r="M44" s="175"/>
      <c r="N44" s="174"/>
      <c r="O44" s="174"/>
      <c r="P44" s="174"/>
      <c r="Q44" s="174"/>
    </row>
    <row r="45" spans="2:17" x14ac:dyDescent="0.2">
      <c r="B45" s="151"/>
      <c r="C45" s="151"/>
      <c r="D45" s="151"/>
      <c r="E45" s="151"/>
      <c r="F45" s="153"/>
      <c r="G45" s="153"/>
      <c r="H45" s="153"/>
      <c r="I45" s="153"/>
      <c r="J45" s="175"/>
      <c r="K45" s="175"/>
      <c r="L45" s="175"/>
      <c r="M45" s="175"/>
      <c r="N45" s="174"/>
      <c r="O45" s="174"/>
      <c r="P45" s="174"/>
      <c r="Q45" s="174"/>
    </row>
    <row r="46" spans="2:17" x14ac:dyDescent="0.2">
      <c r="B46" s="151"/>
      <c r="C46" s="151"/>
      <c r="D46" s="151"/>
      <c r="E46" s="151"/>
      <c r="F46" s="153"/>
      <c r="G46" s="153"/>
      <c r="H46" s="153"/>
      <c r="I46" s="153"/>
      <c r="J46" s="175"/>
      <c r="K46" s="175"/>
      <c r="L46" s="175"/>
      <c r="M46" s="175"/>
      <c r="N46" s="174"/>
      <c r="O46" s="174"/>
      <c r="P46" s="174"/>
      <c r="Q46" s="174"/>
    </row>
    <row r="47" spans="2:17" x14ac:dyDescent="0.2">
      <c r="B47" s="151"/>
      <c r="C47" s="151"/>
      <c r="D47" s="151"/>
      <c r="E47" s="151"/>
      <c r="F47" s="153"/>
      <c r="G47" s="153"/>
      <c r="H47" s="153"/>
      <c r="I47" s="153"/>
      <c r="J47" s="175"/>
      <c r="K47" s="175"/>
      <c r="L47" s="175"/>
      <c r="M47" s="175"/>
      <c r="N47" s="174"/>
      <c r="O47" s="174"/>
      <c r="P47" s="174"/>
      <c r="Q47" s="174"/>
    </row>
    <row r="48" spans="2:17" x14ac:dyDescent="0.2">
      <c r="B48" s="151"/>
      <c r="C48" s="151"/>
      <c r="D48" s="151"/>
      <c r="E48" s="151"/>
      <c r="F48" s="153"/>
      <c r="G48" s="153"/>
      <c r="H48" s="153"/>
      <c r="I48" s="153"/>
      <c r="J48" s="175"/>
      <c r="K48" s="175"/>
      <c r="L48" s="175"/>
      <c r="M48" s="175"/>
      <c r="N48" s="174"/>
      <c r="O48" s="174"/>
      <c r="P48" s="174"/>
      <c r="Q48" s="174"/>
    </row>
    <row r="54" spans="2:15" ht="22" x14ac:dyDescent="0.3">
      <c r="B54" s="2" t="s">
        <v>145</v>
      </c>
    </row>
    <row r="56" spans="2:15" x14ac:dyDescent="0.2">
      <c r="B56" t="s">
        <v>146</v>
      </c>
      <c r="C56" t="s">
        <v>147</v>
      </c>
    </row>
    <row r="61" spans="2:15" x14ac:dyDescent="0.2">
      <c r="O61" t="s">
        <v>148</v>
      </c>
    </row>
    <row r="62" spans="2:15" x14ac:dyDescent="0.2">
      <c r="O62" t="s">
        <v>149</v>
      </c>
    </row>
    <row r="80" spans="2:3" x14ac:dyDescent="0.2">
      <c r="B80" t="s">
        <v>150</v>
      </c>
      <c r="C80" t="s">
        <v>151</v>
      </c>
    </row>
    <row r="81" spans="3:3" x14ac:dyDescent="0.2">
      <c r="C81" s="173" t="s">
        <v>152</v>
      </c>
    </row>
  </sheetData>
  <mergeCells count="6">
    <mergeCell ref="N20:Q48"/>
    <mergeCell ref="J20:M48"/>
    <mergeCell ref="B18:E19"/>
    <mergeCell ref="F18:I19"/>
    <mergeCell ref="J18:M19"/>
    <mergeCell ref="N18:Q19"/>
  </mergeCells>
  <hyperlinks>
    <hyperlink ref="C81" r:id="rId1" xr:uid="{AB37E50C-E5C4-4FD0-BB58-BA66F1CB4762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CD01-078F-4D45-A2AC-F571D70D4889}">
  <dimension ref="A3:DC917"/>
  <sheetViews>
    <sheetView topLeftCell="A778" workbookViewId="0">
      <selection activeCell="C910" sqref="C910"/>
    </sheetView>
  </sheetViews>
  <sheetFormatPr baseColWidth="10" defaultColWidth="8.83203125" defaultRowHeight="15" x14ac:dyDescent="0.2"/>
  <cols>
    <col min="2" max="2" width="39.1640625" customWidth="1"/>
    <col min="3" max="3" width="12.6640625" customWidth="1"/>
    <col min="4" max="4" width="13.6640625" bestFit="1" customWidth="1"/>
    <col min="5" max="5" width="15" customWidth="1"/>
    <col min="6" max="6" width="18" customWidth="1"/>
    <col min="7" max="7" width="14" bestFit="1" customWidth="1"/>
    <col min="8" max="8" width="12.6640625" bestFit="1" customWidth="1"/>
    <col min="9" max="9" width="16.6640625" customWidth="1"/>
    <col min="10" max="10" width="16.5" customWidth="1"/>
    <col min="11" max="14" width="13.6640625" bestFit="1" customWidth="1"/>
    <col min="15" max="15" width="12.83203125" customWidth="1"/>
    <col min="16" max="30" width="13.6640625" bestFit="1" customWidth="1"/>
  </cols>
  <sheetData>
    <row r="3" spans="1:3" x14ac:dyDescent="0.2">
      <c r="A3" s="3" t="s">
        <v>43</v>
      </c>
      <c r="B3" s="3" t="s">
        <v>44</v>
      </c>
      <c r="C3" s="3" t="s">
        <v>45</v>
      </c>
    </row>
    <row r="4" spans="1:3" ht="13.5" customHeight="1" x14ac:dyDescent="0.2">
      <c r="A4" s="3">
        <v>1</v>
      </c>
      <c r="B4" s="4" t="s">
        <v>46</v>
      </c>
      <c r="C4" s="5">
        <v>459118.2</v>
      </c>
    </row>
    <row r="5" spans="1:3" x14ac:dyDescent="0.2">
      <c r="A5" s="3">
        <v>2</v>
      </c>
      <c r="B5" s="4" t="s">
        <v>47</v>
      </c>
      <c r="C5" s="5">
        <v>478551.6</v>
      </c>
    </row>
    <row r="6" spans="1:3" x14ac:dyDescent="0.2">
      <c r="A6" s="7">
        <v>3</v>
      </c>
      <c r="B6" s="8" t="s">
        <v>48</v>
      </c>
      <c r="C6" s="9">
        <v>489383.7</v>
      </c>
    </row>
    <row r="7" spans="1:3" x14ac:dyDescent="0.2">
      <c r="A7" s="3">
        <v>4</v>
      </c>
      <c r="B7" s="4" t="s">
        <v>49</v>
      </c>
      <c r="C7" s="5">
        <v>555740.5</v>
      </c>
    </row>
    <row r="8" spans="1:3" x14ac:dyDescent="0.2">
      <c r="A8" s="3">
        <v>5</v>
      </c>
      <c r="B8" s="4" t="s">
        <v>50</v>
      </c>
      <c r="C8" s="5">
        <v>489978.7</v>
      </c>
    </row>
    <row r="9" spans="1:3" x14ac:dyDescent="0.2">
      <c r="A9" s="3">
        <v>6</v>
      </c>
      <c r="B9" s="4" t="s">
        <v>51</v>
      </c>
      <c r="C9" s="5">
        <v>510710</v>
      </c>
    </row>
    <row r="10" spans="1:3" x14ac:dyDescent="0.2">
      <c r="A10" s="3">
        <v>7</v>
      </c>
      <c r="B10" s="4" t="s">
        <v>52</v>
      </c>
      <c r="C10" s="5">
        <v>527438.69999999995</v>
      </c>
    </row>
    <row r="11" spans="1:3" x14ac:dyDescent="0.2">
      <c r="A11" s="3">
        <v>8</v>
      </c>
      <c r="B11" s="4" t="s">
        <v>53</v>
      </c>
      <c r="C11" s="5">
        <v>598379.1</v>
      </c>
    </row>
    <row r="12" spans="1:3" x14ac:dyDescent="0.2">
      <c r="A12" s="3">
        <v>9</v>
      </c>
      <c r="B12" s="4" t="s">
        <v>54</v>
      </c>
      <c r="C12" s="5">
        <v>527507.6</v>
      </c>
    </row>
    <row r="13" spans="1:3" x14ac:dyDescent="0.2">
      <c r="A13" s="3">
        <v>10</v>
      </c>
      <c r="B13" s="4" t="s">
        <v>55</v>
      </c>
      <c r="C13" s="5">
        <v>554322.69999999995</v>
      </c>
    </row>
    <row r="14" spans="1:3" x14ac:dyDescent="0.2">
      <c r="A14" s="3">
        <v>11</v>
      </c>
      <c r="B14" s="4" t="s">
        <v>56</v>
      </c>
      <c r="C14" s="5">
        <v>568393.19999999995</v>
      </c>
    </row>
    <row r="15" spans="1:3" x14ac:dyDescent="0.2">
      <c r="A15" s="3">
        <v>12</v>
      </c>
      <c r="B15" s="4" t="s">
        <v>57</v>
      </c>
      <c r="C15" s="5">
        <v>638268.30000000005</v>
      </c>
    </row>
    <row r="16" spans="1:3" x14ac:dyDescent="0.2">
      <c r="A16" s="3">
        <v>13</v>
      </c>
      <c r="B16" s="4" t="s">
        <v>58</v>
      </c>
      <c r="C16" s="5">
        <v>559518.6</v>
      </c>
    </row>
    <row r="17" spans="1:3" x14ac:dyDescent="0.2">
      <c r="A17" s="3">
        <v>14</v>
      </c>
      <c r="B17" s="4" t="s">
        <v>59</v>
      </c>
      <c r="C17" s="5">
        <v>529052.1</v>
      </c>
    </row>
    <row r="18" spans="1:3" x14ac:dyDescent="0.2">
      <c r="A18" s="3">
        <v>15</v>
      </c>
      <c r="B18" s="4" t="s">
        <v>60</v>
      </c>
      <c r="C18" s="5">
        <v>589122.6</v>
      </c>
    </row>
    <row r="19" spans="1:3" x14ac:dyDescent="0.2">
      <c r="A19" s="3">
        <v>16</v>
      </c>
      <c r="B19" s="4" t="s">
        <v>61</v>
      </c>
      <c r="C19" s="5">
        <v>659978.30000000005</v>
      </c>
    </row>
    <row r="20" spans="1:3" x14ac:dyDescent="0.2">
      <c r="A20" s="3">
        <v>17</v>
      </c>
      <c r="B20" s="4" t="s">
        <v>62</v>
      </c>
      <c r="C20" s="5">
        <v>595751.80000000005</v>
      </c>
    </row>
    <row r="21" spans="1:3" x14ac:dyDescent="0.2">
      <c r="A21" s="3">
        <v>18</v>
      </c>
      <c r="B21" s="4" t="s">
        <v>63</v>
      </c>
      <c r="C21" s="5">
        <v>621312.1</v>
      </c>
    </row>
    <row r="22" spans="1:3" x14ac:dyDescent="0.2">
      <c r="A22" s="3">
        <v>19</v>
      </c>
      <c r="B22" s="4" t="s">
        <v>64</v>
      </c>
      <c r="C22" s="5">
        <v>666402.19999999995</v>
      </c>
    </row>
    <row r="23" spans="1:3" x14ac:dyDescent="0.2">
      <c r="A23" s="3">
        <v>20</v>
      </c>
      <c r="B23" s="4" t="s">
        <v>65</v>
      </c>
      <c r="C23" s="5">
        <v>747836</v>
      </c>
    </row>
    <row r="24" spans="1:3" x14ac:dyDescent="0.2">
      <c r="A24" s="3">
        <v>21</v>
      </c>
      <c r="B24" s="4" t="s">
        <v>66</v>
      </c>
      <c r="C24" s="5">
        <v>685984</v>
      </c>
    </row>
    <row r="25" spans="1:3" x14ac:dyDescent="0.2">
      <c r="A25" s="3">
        <v>22</v>
      </c>
      <c r="B25" s="4" t="s">
        <v>67</v>
      </c>
      <c r="C25" s="5">
        <v>726089.3</v>
      </c>
    </row>
    <row r="26" spans="1:3" x14ac:dyDescent="0.2">
      <c r="A26" s="3">
        <v>23</v>
      </c>
      <c r="B26" s="4" t="s">
        <v>68</v>
      </c>
      <c r="C26" s="5">
        <v>781809.6</v>
      </c>
    </row>
    <row r="27" spans="1:3" x14ac:dyDescent="0.2">
      <c r="A27" s="3">
        <v>24</v>
      </c>
      <c r="B27" s="4" t="s">
        <v>69</v>
      </c>
      <c r="C27" s="5">
        <v>873611.9</v>
      </c>
    </row>
    <row r="28" spans="1:3" x14ac:dyDescent="0.2">
      <c r="A28" s="3">
        <v>25</v>
      </c>
      <c r="B28" s="4" t="s">
        <v>70</v>
      </c>
      <c r="C28" s="5">
        <v>799909.5</v>
      </c>
    </row>
    <row r="29" spans="1:3" x14ac:dyDescent="0.2">
      <c r="A29" s="3">
        <v>26</v>
      </c>
      <c r="B29" s="4" t="s">
        <v>71</v>
      </c>
      <c r="C29" s="5">
        <v>816722.9</v>
      </c>
    </row>
    <row r="30" spans="1:3" x14ac:dyDescent="0.2">
      <c r="A30" s="3">
        <v>27</v>
      </c>
      <c r="B30" s="4" t="s">
        <v>72</v>
      </c>
      <c r="C30" s="5">
        <v>845413.6</v>
      </c>
    </row>
    <row r="37" spans="1:35" x14ac:dyDescent="0.2">
      <c r="A37" t="s">
        <v>73</v>
      </c>
      <c r="B37" s="12" t="s">
        <v>74</v>
      </c>
      <c r="C37" s="13">
        <v>102</v>
      </c>
      <c r="D37" s="14">
        <f>C37/100</f>
        <v>1.02</v>
      </c>
      <c r="E37" s="14">
        <f>D37-1</f>
        <v>2.0000000000000018E-2</v>
      </c>
    </row>
    <row r="38" spans="1:35" x14ac:dyDescent="0.2">
      <c r="A38" t="s">
        <v>75</v>
      </c>
      <c r="B38" s="12" t="s">
        <v>76</v>
      </c>
      <c r="C38" s="13">
        <v>101.8</v>
      </c>
      <c r="D38" s="14">
        <f t="shared" ref="D38:D64" si="0">C38/100</f>
        <v>1.018</v>
      </c>
      <c r="E38" s="14">
        <f t="shared" ref="E38:E64" si="1">D38-1</f>
        <v>1.8000000000000016E-2</v>
      </c>
    </row>
    <row r="39" spans="1:35" x14ac:dyDescent="0.2">
      <c r="A39" t="s">
        <v>77</v>
      </c>
      <c r="B39" s="12" t="s">
        <v>78</v>
      </c>
      <c r="C39" s="13">
        <v>101.9</v>
      </c>
      <c r="D39" s="14">
        <f t="shared" si="0"/>
        <v>1.0190000000000001</v>
      </c>
      <c r="E39" s="14">
        <f t="shared" si="1"/>
        <v>1.9000000000000128E-2</v>
      </c>
      <c r="H39" s="150">
        <v>2.0000000000000018E-2</v>
      </c>
      <c r="I39" s="150">
        <v>1.8000000000000016E-2</v>
      </c>
      <c r="J39" s="150">
        <v>1.9000000000000128E-2</v>
      </c>
      <c r="K39" s="150">
        <v>2.200000000000002E-2</v>
      </c>
      <c r="L39" s="150">
        <v>1.4999999999999902E-2</v>
      </c>
      <c r="M39" s="150">
        <v>1.7000000000000126E-2</v>
      </c>
      <c r="N39" s="150">
        <v>2.0000000000000018E-2</v>
      </c>
      <c r="O39" s="150">
        <v>1.4000000000000012E-2</v>
      </c>
      <c r="P39" s="150">
        <v>1.2000000000000011E-2</v>
      </c>
      <c r="Q39" s="150">
        <v>2.4000000000000021E-2</v>
      </c>
      <c r="R39" s="150">
        <v>2.8000000000000025E-2</v>
      </c>
      <c r="S39" s="150">
        <v>2.8000000000000025E-2</v>
      </c>
      <c r="T39" s="150">
        <v>4.4999999999999929E-2</v>
      </c>
      <c r="U39" s="150">
        <v>3.2000000000000028E-2</v>
      </c>
      <c r="V39" s="150">
        <v>3.0000000000000027E-2</v>
      </c>
      <c r="W39" s="150">
        <v>2.8000000000000025E-2</v>
      </c>
      <c r="X39" s="150">
        <v>2.7000000000000135E-2</v>
      </c>
      <c r="Y39" s="150">
        <v>4.4999999999999929E-2</v>
      </c>
      <c r="Z39" s="150">
        <v>5.4000000000000048E-2</v>
      </c>
      <c r="AA39" s="150">
        <v>7.6999999999999957E-2</v>
      </c>
      <c r="AB39" s="150">
        <v>9.6999999999999975E-2</v>
      </c>
      <c r="AC39" s="150">
        <v>0.13900000000000001</v>
      </c>
      <c r="AD39" s="150">
        <v>0.16300000000000003</v>
      </c>
      <c r="AE39" s="150">
        <v>0.17300000000000004</v>
      </c>
      <c r="AF39" s="150">
        <v>0.16999999999999993</v>
      </c>
      <c r="AG39" s="150">
        <v>0.13100000000000001</v>
      </c>
      <c r="AH39" s="150">
        <v>9.6999999999999975E-2</v>
      </c>
      <c r="AI39" s="150">
        <v>6.4000000000000057E-2</v>
      </c>
    </row>
    <row r="40" spans="1:35" x14ac:dyDescent="0.2">
      <c r="A40" t="s">
        <v>79</v>
      </c>
      <c r="B40" s="12" t="s">
        <v>80</v>
      </c>
      <c r="C40" s="13">
        <v>102.2</v>
      </c>
      <c r="D40" s="14">
        <f t="shared" si="0"/>
        <v>1.022</v>
      </c>
      <c r="E40" s="14">
        <f t="shared" si="1"/>
        <v>2.200000000000002E-2</v>
      </c>
    </row>
    <row r="41" spans="1:35" x14ac:dyDescent="0.2">
      <c r="A41" t="s">
        <v>81</v>
      </c>
      <c r="B41" s="12" t="s">
        <v>82</v>
      </c>
      <c r="C41" s="13">
        <v>101.5</v>
      </c>
      <c r="D41" s="14">
        <f t="shared" si="0"/>
        <v>1.0149999999999999</v>
      </c>
      <c r="E41" s="14">
        <f t="shared" si="1"/>
        <v>1.4999999999999902E-2</v>
      </c>
      <c r="G41" s="150">
        <v>2.0000000000000018E-2</v>
      </c>
    </row>
    <row r="42" spans="1:35" x14ac:dyDescent="0.2">
      <c r="A42" t="s">
        <v>83</v>
      </c>
      <c r="B42" s="12" t="s">
        <v>84</v>
      </c>
      <c r="C42" s="13">
        <v>101.7</v>
      </c>
      <c r="D42" s="14">
        <f t="shared" si="0"/>
        <v>1.0170000000000001</v>
      </c>
      <c r="E42" s="14">
        <f t="shared" si="1"/>
        <v>1.7000000000000126E-2</v>
      </c>
      <c r="G42" s="150">
        <v>1.8000000000000016E-2</v>
      </c>
    </row>
    <row r="43" spans="1:35" x14ac:dyDescent="0.2">
      <c r="A43" t="s">
        <v>85</v>
      </c>
      <c r="B43" s="12" t="s">
        <v>86</v>
      </c>
      <c r="C43" s="13">
        <v>102</v>
      </c>
      <c r="D43" s="14">
        <f t="shared" si="0"/>
        <v>1.02</v>
      </c>
      <c r="E43" s="14">
        <f t="shared" si="1"/>
        <v>2.0000000000000018E-2</v>
      </c>
      <c r="G43" s="150">
        <v>1.9000000000000128E-2</v>
      </c>
    </row>
    <row r="44" spans="1:35" x14ac:dyDescent="0.2">
      <c r="A44" t="s">
        <v>87</v>
      </c>
      <c r="B44" s="12" t="s">
        <v>88</v>
      </c>
      <c r="C44" s="13">
        <v>101.4</v>
      </c>
      <c r="D44" s="14">
        <f t="shared" si="0"/>
        <v>1.014</v>
      </c>
      <c r="E44" s="14">
        <f t="shared" si="1"/>
        <v>1.4000000000000012E-2</v>
      </c>
      <c r="G44" s="150">
        <v>2.200000000000002E-2</v>
      </c>
    </row>
    <row r="45" spans="1:35" x14ac:dyDescent="0.2">
      <c r="A45" t="s">
        <v>89</v>
      </c>
      <c r="B45" s="12" t="s">
        <v>90</v>
      </c>
      <c r="C45" s="13">
        <v>101.2</v>
      </c>
      <c r="D45" s="14">
        <f t="shared" si="0"/>
        <v>1.012</v>
      </c>
      <c r="E45" s="14">
        <f t="shared" si="1"/>
        <v>1.2000000000000011E-2</v>
      </c>
      <c r="G45" s="150">
        <v>1.4999999999999902E-2</v>
      </c>
    </row>
    <row r="46" spans="1:35" x14ac:dyDescent="0.2">
      <c r="A46" t="s">
        <v>91</v>
      </c>
      <c r="B46" s="12" t="s">
        <v>92</v>
      </c>
      <c r="C46" s="13">
        <v>102.4</v>
      </c>
      <c r="D46" s="14">
        <f t="shared" si="0"/>
        <v>1.024</v>
      </c>
      <c r="E46" s="14">
        <f t="shared" si="1"/>
        <v>2.4000000000000021E-2</v>
      </c>
      <c r="G46" s="150">
        <v>1.7000000000000126E-2</v>
      </c>
    </row>
    <row r="47" spans="1:35" x14ac:dyDescent="0.2">
      <c r="A47" t="s">
        <v>93</v>
      </c>
      <c r="B47" s="12" t="s">
        <v>94</v>
      </c>
      <c r="C47" s="13">
        <v>102.8</v>
      </c>
      <c r="D47" s="14">
        <f t="shared" si="0"/>
        <v>1.028</v>
      </c>
      <c r="E47" s="14">
        <f t="shared" si="1"/>
        <v>2.8000000000000025E-2</v>
      </c>
      <c r="G47" s="150">
        <v>2.0000000000000018E-2</v>
      </c>
    </row>
    <row r="48" spans="1:35" x14ac:dyDescent="0.2">
      <c r="A48" t="s">
        <v>95</v>
      </c>
      <c r="B48" s="12" t="s">
        <v>96</v>
      </c>
      <c r="C48" s="13">
        <v>102.8</v>
      </c>
      <c r="D48" s="14">
        <f t="shared" si="0"/>
        <v>1.028</v>
      </c>
      <c r="E48" s="14">
        <f t="shared" si="1"/>
        <v>2.8000000000000025E-2</v>
      </c>
      <c r="G48" s="150">
        <v>1.4000000000000012E-2</v>
      </c>
    </row>
    <row r="49" spans="1:7" x14ac:dyDescent="0.2">
      <c r="A49" t="s">
        <v>97</v>
      </c>
      <c r="B49" s="12" t="s">
        <v>98</v>
      </c>
      <c r="C49" s="13">
        <v>104.5</v>
      </c>
      <c r="D49" s="14">
        <f t="shared" si="0"/>
        <v>1.0449999999999999</v>
      </c>
      <c r="E49" s="14">
        <f t="shared" si="1"/>
        <v>4.4999999999999929E-2</v>
      </c>
      <c r="G49" s="150">
        <v>1.2000000000000011E-2</v>
      </c>
    </row>
    <row r="50" spans="1:7" x14ac:dyDescent="0.2">
      <c r="A50" t="s">
        <v>99</v>
      </c>
      <c r="B50" s="12" t="s">
        <v>100</v>
      </c>
      <c r="C50" s="13">
        <v>103.2</v>
      </c>
      <c r="D50" s="14">
        <f t="shared" si="0"/>
        <v>1.032</v>
      </c>
      <c r="E50" s="14">
        <f t="shared" si="1"/>
        <v>3.2000000000000028E-2</v>
      </c>
      <c r="G50" s="150">
        <v>2.4000000000000021E-2</v>
      </c>
    </row>
    <row r="51" spans="1:7" x14ac:dyDescent="0.2">
      <c r="A51" t="s">
        <v>101</v>
      </c>
      <c r="B51" s="12" t="s">
        <v>102</v>
      </c>
      <c r="C51" s="13">
        <v>103</v>
      </c>
      <c r="D51" s="14">
        <f t="shared" si="0"/>
        <v>1.03</v>
      </c>
      <c r="E51" s="14">
        <f t="shared" si="1"/>
        <v>3.0000000000000027E-2</v>
      </c>
      <c r="G51" s="150">
        <v>2.8000000000000025E-2</v>
      </c>
    </row>
    <row r="52" spans="1:7" x14ac:dyDescent="0.2">
      <c r="A52" t="s">
        <v>103</v>
      </c>
      <c r="B52" s="12" t="s">
        <v>104</v>
      </c>
      <c r="C52" s="13">
        <v>102.8</v>
      </c>
      <c r="D52" s="14">
        <f t="shared" si="0"/>
        <v>1.028</v>
      </c>
      <c r="E52" s="14">
        <f t="shared" si="1"/>
        <v>2.8000000000000025E-2</v>
      </c>
      <c r="G52" s="150">
        <v>2.8000000000000025E-2</v>
      </c>
    </row>
    <row r="53" spans="1:7" x14ac:dyDescent="0.2">
      <c r="A53" t="s">
        <v>105</v>
      </c>
      <c r="B53" s="12" t="s">
        <v>106</v>
      </c>
      <c r="C53" s="13">
        <v>102.7</v>
      </c>
      <c r="D53" s="14">
        <f t="shared" si="0"/>
        <v>1.0270000000000001</v>
      </c>
      <c r="E53" s="14">
        <f t="shared" si="1"/>
        <v>2.7000000000000135E-2</v>
      </c>
      <c r="G53" s="150">
        <v>4.4999999999999929E-2</v>
      </c>
    </row>
    <row r="54" spans="1:7" x14ac:dyDescent="0.2">
      <c r="A54" t="s">
        <v>107</v>
      </c>
      <c r="B54" s="12" t="s">
        <v>108</v>
      </c>
      <c r="C54" s="13">
        <v>104.5</v>
      </c>
      <c r="D54" s="14">
        <f t="shared" si="0"/>
        <v>1.0449999999999999</v>
      </c>
      <c r="E54" s="14">
        <f t="shared" si="1"/>
        <v>4.4999999999999929E-2</v>
      </c>
      <c r="G54" s="150">
        <v>3.2000000000000028E-2</v>
      </c>
    </row>
    <row r="55" spans="1:7" x14ac:dyDescent="0.2">
      <c r="A55" t="s">
        <v>109</v>
      </c>
      <c r="B55" s="12" t="s">
        <v>110</v>
      </c>
      <c r="C55" s="13">
        <v>105.4</v>
      </c>
      <c r="D55" s="14">
        <f t="shared" si="0"/>
        <v>1.054</v>
      </c>
      <c r="E55" s="14">
        <f t="shared" si="1"/>
        <v>5.4000000000000048E-2</v>
      </c>
      <c r="G55" s="150">
        <v>3.0000000000000027E-2</v>
      </c>
    </row>
    <row r="56" spans="1:7" x14ac:dyDescent="0.2">
      <c r="A56" t="s">
        <v>111</v>
      </c>
      <c r="B56" s="12" t="s">
        <v>112</v>
      </c>
      <c r="C56" s="13">
        <v>107.7</v>
      </c>
      <c r="D56" s="14">
        <f t="shared" si="0"/>
        <v>1.077</v>
      </c>
      <c r="E56" s="14">
        <f t="shared" si="1"/>
        <v>7.6999999999999957E-2</v>
      </c>
      <c r="G56" s="150">
        <v>2.8000000000000025E-2</v>
      </c>
    </row>
    <row r="57" spans="1:7" x14ac:dyDescent="0.2">
      <c r="A57" t="s">
        <v>113</v>
      </c>
      <c r="B57" s="12" t="s">
        <v>114</v>
      </c>
      <c r="C57" s="13">
        <v>109.7</v>
      </c>
      <c r="D57" s="14">
        <f t="shared" si="0"/>
        <v>1.097</v>
      </c>
      <c r="E57" s="14">
        <f t="shared" si="1"/>
        <v>9.6999999999999975E-2</v>
      </c>
      <c r="G57" s="150">
        <v>2.7000000000000135E-2</v>
      </c>
    </row>
    <row r="58" spans="1:7" x14ac:dyDescent="0.2">
      <c r="A58" t="s">
        <v>115</v>
      </c>
      <c r="B58" s="12" t="s">
        <v>116</v>
      </c>
      <c r="C58" s="13">
        <v>113.9</v>
      </c>
      <c r="D58" s="14">
        <f t="shared" si="0"/>
        <v>1.139</v>
      </c>
      <c r="E58" s="14">
        <f t="shared" si="1"/>
        <v>0.13900000000000001</v>
      </c>
      <c r="G58" s="150">
        <v>4.4999999999999929E-2</v>
      </c>
    </row>
    <row r="59" spans="1:7" x14ac:dyDescent="0.2">
      <c r="A59" t="s">
        <v>117</v>
      </c>
      <c r="B59" s="12" t="s">
        <v>118</v>
      </c>
      <c r="C59" s="13">
        <v>116.3</v>
      </c>
      <c r="D59" s="14">
        <f t="shared" si="0"/>
        <v>1.163</v>
      </c>
      <c r="E59" s="14">
        <f t="shared" si="1"/>
        <v>0.16300000000000003</v>
      </c>
      <c r="G59" s="150">
        <v>5.4000000000000048E-2</v>
      </c>
    </row>
    <row r="60" spans="1:7" x14ac:dyDescent="0.2">
      <c r="A60" t="s">
        <v>119</v>
      </c>
      <c r="B60" s="12" t="s">
        <v>120</v>
      </c>
      <c r="C60" s="13">
        <v>117.3</v>
      </c>
      <c r="D60" s="14">
        <f t="shared" si="0"/>
        <v>1.173</v>
      </c>
      <c r="E60" s="14">
        <f t="shared" si="1"/>
        <v>0.17300000000000004</v>
      </c>
      <c r="G60" s="150">
        <v>7.6999999999999957E-2</v>
      </c>
    </row>
    <row r="61" spans="1:7" x14ac:dyDescent="0.2">
      <c r="A61" t="s">
        <v>121</v>
      </c>
      <c r="B61" s="12" t="s">
        <v>122</v>
      </c>
      <c r="C61" s="13">
        <v>117</v>
      </c>
      <c r="D61" s="14">
        <f t="shared" si="0"/>
        <v>1.17</v>
      </c>
      <c r="E61" s="14">
        <f t="shared" si="1"/>
        <v>0.16999999999999993</v>
      </c>
      <c r="G61" s="150">
        <v>9.6999999999999975E-2</v>
      </c>
    </row>
    <row r="62" spans="1:7" x14ac:dyDescent="0.2">
      <c r="A62" t="s">
        <v>123</v>
      </c>
      <c r="B62" s="12" t="s">
        <v>124</v>
      </c>
      <c r="C62" s="13">
        <v>113.1</v>
      </c>
      <c r="D62" s="14">
        <f t="shared" si="0"/>
        <v>1.131</v>
      </c>
      <c r="E62" s="14">
        <f t="shared" si="1"/>
        <v>0.13100000000000001</v>
      </c>
      <c r="G62" s="150">
        <v>0.13900000000000001</v>
      </c>
    </row>
    <row r="63" spans="1:7" x14ac:dyDescent="0.2">
      <c r="A63" t="s">
        <v>125</v>
      </c>
      <c r="B63" s="12" t="s">
        <v>126</v>
      </c>
      <c r="C63" s="13">
        <v>109.7</v>
      </c>
      <c r="D63" s="14">
        <f t="shared" si="0"/>
        <v>1.097</v>
      </c>
      <c r="E63" s="14">
        <f t="shared" si="1"/>
        <v>9.6999999999999975E-2</v>
      </c>
      <c r="G63" s="150">
        <v>0.16300000000000003</v>
      </c>
    </row>
    <row r="64" spans="1:7" x14ac:dyDescent="0.2">
      <c r="A64" t="s">
        <v>127</v>
      </c>
      <c r="B64" s="12" t="s">
        <v>128</v>
      </c>
      <c r="C64" s="13">
        <v>106.4</v>
      </c>
      <c r="D64" s="14">
        <f t="shared" si="0"/>
        <v>1.0640000000000001</v>
      </c>
      <c r="E64" s="14">
        <f t="shared" si="1"/>
        <v>6.4000000000000057E-2</v>
      </c>
      <c r="G64" s="150">
        <v>0.17300000000000004</v>
      </c>
    </row>
    <row r="65" spans="1:11" x14ac:dyDescent="0.2">
      <c r="G65" s="150">
        <v>0.16999999999999993</v>
      </c>
    </row>
    <row r="66" spans="1:11" x14ac:dyDescent="0.2">
      <c r="G66" s="150">
        <v>0.13100000000000001</v>
      </c>
    </row>
    <row r="67" spans="1:11" x14ac:dyDescent="0.2">
      <c r="G67" s="150">
        <v>9.6999999999999975E-2</v>
      </c>
    </row>
    <row r="68" spans="1:11" x14ac:dyDescent="0.2">
      <c r="A68" t="s">
        <v>167</v>
      </c>
      <c r="G68" s="150">
        <v>6.4000000000000057E-2</v>
      </c>
    </row>
    <row r="70" spans="1:11" x14ac:dyDescent="0.2">
      <c r="A70" s="184" t="s">
        <v>153</v>
      </c>
      <c r="B70" s="184" t="s">
        <v>154</v>
      </c>
      <c r="C70" s="184"/>
      <c r="D70" s="184"/>
      <c r="E70" s="184"/>
      <c r="F70" s="184"/>
      <c r="G70" s="184"/>
      <c r="H70" s="184"/>
      <c r="I70" s="184"/>
      <c r="J70" s="184"/>
      <c r="K70" s="184"/>
    </row>
    <row r="71" spans="1:11" ht="16" x14ac:dyDescent="0.2">
      <c r="A71" s="184"/>
      <c r="B71" s="15" t="s">
        <v>164</v>
      </c>
      <c r="C71" s="15" t="s">
        <v>165</v>
      </c>
      <c r="D71" s="15" t="s">
        <v>166</v>
      </c>
      <c r="E71" s="15" t="s">
        <v>155</v>
      </c>
      <c r="F71" s="15" t="s">
        <v>156</v>
      </c>
      <c r="G71" s="15" t="s">
        <v>157</v>
      </c>
      <c r="H71" s="15" t="s">
        <v>158</v>
      </c>
      <c r="I71" s="15" t="s">
        <v>159</v>
      </c>
      <c r="J71" s="15" t="s">
        <v>160</v>
      </c>
      <c r="K71" s="15" t="s">
        <v>161</v>
      </c>
    </row>
    <row r="72" spans="1:11" ht="16" x14ac:dyDescent="0.2">
      <c r="A72" s="184"/>
      <c r="B72" s="15" t="s">
        <v>162</v>
      </c>
      <c r="C72" s="15" t="s">
        <v>162</v>
      </c>
      <c r="D72" s="15" t="s">
        <v>162</v>
      </c>
      <c r="E72" s="15" t="s">
        <v>162</v>
      </c>
      <c r="F72" s="15" t="s">
        <v>162</v>
      </c>
      <c r="G72" s="15" t="s">
        <v>162</v>
      </c>
      <c r="H72" s="15" t="s">
        <v>162</v>
      </c>
      <c r="I72" s="15" t="s">
        <v>162</v>
      </c>
      <c r="J72" s="15" t="s">
        <v>162</v>
      </c>
      <c r="K72" s="15" t="s">
        <v>162</v>
      </c>
    </row>
    <row r="73" spans="1:11" x14ac:dyDescent="0.2">
      <c r="A73" t="s">
        <v>163</v>
      </c>
      <c r="B73" s="16">
        <v>760056</v>
      </c>
      <c r="C73" s="16">
        <v>620855</v>
      </c>
      <c r="D73" s="16">
        <v>542843</v>
      </c>
      <c r="E73" s="16">
        <v>438404</v>
      </c>
      <c r="F73" s="16">
        <v>383301</v>
      </c>
      <c r="G73" s="16">
        <v>328880</v>
      </c>
      <c r="H73" s="16">
        <v>415520</v>
      </c>
      <c r="I73" s="16">
        <v>427531</v>
      </c>
      <c r="J73" s="16">
        <v>328664</v>
      </c>
      <c r="K73" s="16">
        <v>299738</v>
      </c>
    </row>
    <row r="74" spans="1:11" x14ac:dyDescent="0.2">
      <c r="B74" s="16"/>
      <c r="C74" s="16"/>
      <c r="D74" s="16"/>
      <c r="E74" s="16"/>
      <c r="F74" s="16"/>
      <c r="G74" s="16"/>
      <c r="H74" s="16"/>
    </row>
    <row r="78" spans="1:11" ht="16" x14ac:dyDescent="0.2">
      <c r="B78" s="15" t="s">
        <v>164</v>
      </c>
      <c r="C78" s="16">
        <v>760056</v>
      </c>
    </row>
    <row r="79" spans="1:11" ht="16" x14ac:dyDescent="0.2">
      <c r="B79" s="15" t="s">
        <v>165</v>
      </c>
      <c r="C79" s="16">
        <v>620855</v>
      </c>
    </row>
    <row r="80" spans="1:11" ht="16" x14ac:dyDescent="0.2">
      <c r="B80" s="15" t="s">
        <v>166</v>
      </c>
      <c r="C80" s="16">
        <v>542843</v>
      </c>
    </row>
    <row r="81" spans="2:3" ht="16" x14ac:dyDescent="0.2">
      <c r="B81" s="15" t="s">
        <v>155</v>
      </c>
      <c r="C81" s="16">
        <v>438404</v>
      </c>
    </row>
    <row r="82" spans="2:3" ht="16" x14ac:dyDescent="0.2">
      <c r="B82" s="15" t="s">
        <v>156</v>
      </c>
      <c r="C82" s="16">
        <v>383301</v>
      </c>
    </row>
    <row r="83" spans="2:3" ht="16" x14ac:dyDescent="0.2">
      <c r="B83" s="15" t="s">
        <v>157</v>
      </c>
      <c r="C83" s="16">
        <v>328880</v>
      </c>
    </row>
    <row r="84" spans="2:3" ht="16" x14ac:dyDescent="0.2">
      <c r="B84" s="15" t="s">
        <v>158</v>
      </c>
      <c r="C84" s="16">
        <v>415520</v>
      </c>
    </row>
    <row r="85" spans="2:3" ht="16" x14ac:dyDescent="0.2">
      <c r="B85" s="15" t="s">
        <v>159</v>
      </c>
      <c r="C85" s="16">
        <v>427531</v>
      </c>
    </row>
    <row r="86" spans="2:3" ht="16" x14ac:dyDescent="0.2">
      <c r="B86" s="15" t="s">
        <v>160</v>
      </c>
      <c r="C86" s="16">
        <v>328664</v>
      </c>
    </row>
    <row r="87" spans="2:3" ht="16" x14ac:dyDescent="0.2">
      <c r="B87" s="15" t="s">
        <v>161</v>
      </c>
      <c r="C87" s="16">
        <v>299738</v>
      </c>
    </row>
    <row r="102" spans="1:107" x14ac:dyDescent="0.2">
      <c r="A102" t="s">
        <v>212</v>
      </c>
      <c r="B102" t="s">
        <v>213</v>
      </c>
      <c r="C102" t="s">
        <v>214</v>
      </c>
      <c r="S102" s="25" t="s">
        <v>215</v>
      </c>
      <c r="W102" s="25" t="s">
        <v>216</v>
      </c>
      <c r="AA102" s="25" t="s">
        <v>217</v>
      </c>
      <c r="AB102" s="25" t="s">
        <v>218</v>
      </c>
      <c r="AC102" s="25" t="s">
        <v>219</v>
      </c>
      <c r="AD102" s="25" t="s">
        <v>220</v>
      </c>
      <c r="AE102" s="25" t="s">
        <v>221</v>
      </c>
      <c r="AF102" s="25" t="s">
        <v>222</v>
      </c>
      <c r="AG102" s="25" t="s">
        <v>223</v>
      </c>
      <c r="AH102" s="25" t="s">
        <v>224</v>
      </c>
      <c r="AI102" s="25" t="s">
        <v>225</v>
      </c>
      <c r="AJ102" s="25" t="s">
        <v>226</v>
      </c>
      <c r="AK102" s="25" t="s">
        <v>227</v>
      </c>
      <c r="AL102" s="25" t="s">
        <v>228</v>
      </c>
      <c r="AM102" s="25" t="s">
        <v>229</v>
      </c>
      <c r="AN102" s="25" t="s">
        <v>230</v>
      </c>
      <c r="AO102" s="25" t="s">
        <v>231</v>
      </c>
      <c r="AP102" s="25" t="s">
        <v>232</v>
      </c>
      <c r="AQ102" s="25" t="s">
        <v>233</v>
      </c>
      <c r="AR102" s="25" t="s">
        <v>234</v>
      </c>
      <c r="AS102" s="25" t="s">
        <v>235</v>
      </c>
      <c r="AT102" s="25" t="s">
        <v>236</v>
      </c>
      <c r="AU102" s="25" t="s">
        <v>237</v>
      </c>
      <c r="AV102" s="25" t="s">
        <v>238</v>
      </c>
      <c r="AW102" s="25" t="s">
        <v>239</v>
      </c>
      <c r="AX102" s="25" t="s">
        <v>240</v>
      </c>
      <c r="AY102" s="25" t="s">
        <v>241</v>
      </c>
      <c r="AZ102" s="25" t="s">
        <v>242</v>
      </c>
      <c r="BA102" s="25" t="s">
        <v>243</v>
      </c>
      <c r="BB102" s="25" t="s">
        <v>244</v>
      </c>
      <c r="BC102" s="25" t="s">
        <v>245</v>
      </c>
      <c r="BD102" s="25" t="s">
        <v>246</v>
      </c>
      <c r="BE102" s="25" t="s">
        <v>247</v>
      </c>
      <c r="BF102" s="25" t="s">
        <v>248</v>
      </c>
      <c r="BG102" s="25" t="s">
        <v>249</v>
      </c>
      <c r="BH102" s="25" t="s">
        <v>250</v>
      </c>
      <c r="BI102" s="25" t="s">
        <v>251</v>
      </c>
      <c r="BJ102" s="25" t="s">
        <v>252</v>
      </c>
      <c r="BK102" s="25" t="s">
        <v>253</v>
      </c>
      <c r="BL102" s="25" t="s">
        <v>254</v>
      </c>
      <c r="BM102" s="25" t="s">
        <v>255</v>
      </c>
      <c r="BN102" s="25" t="s">
        <v>256</v>
      </c>
      <c r="BO102" s="25" t="s">
        <v>257</v>
      </c>
      <c r="BP102" s="25" t="s">
        <v>258</v>
      </c>
      <c r="BQ102" s="25" t="s">
        <v>259</v>
      </c>
      <c r="BR102" s="25" t="s">
        <v>260</v>
      </c>
      <c r="BS102" s="25" t="s">
        <v>261</v>
      </c>
      <c r="BT102" s="25" t="s">
        <v>262</v>
      </c>
      <c r="BU102" s="25" t="s">
        <v>263</v>
      </c>
      <c r="BV102" s="25" t="s">
        <v>264</v>
      </c>
      <c r="BW102" s="25" t="s">
        <v>265</v>
      </c>
      <c r="BX102" s="25" t="s">
        <v>266</v>
      </c>
      <c r="BY102" s="25" t="s">
        <v>267</v>
      </c>
      <c r="BZ102" s="25" t="s">
        <v>268</v>
      </c>
      <c r="CA102" s="25" t="s">
        <v>269</v>
      </c>
      <c r="CB102" s="25" t="s">
        <v>270</v>
      </c>
      <c r="CC102" s="25" t="s">
        <v>271</v>
      </c>
      <c r="CD102" s="25" t="s">
        <v>272</v>
      </c>
      <c r="CE102" s="25" t="s">
        <v>273</v>
      </c>
      <c r="CF102" s="25" t="s">
        <v>274</v>
      </c>
      <c r="CG102" s="25" t="s">
        <v>275</v>
      </c>
      <c r="CH102" s="25" t="s">
        <v>276</v>
      </c>
      <c r="CI102" s="25" t="s">
        <v>277</v>
      </c>
      <c r="CJ102" s="25" t="s">
        <v>278</v>
      </c>
      <c r="CK102" s="25" t="s">
        <v>279</v>
      </c>
      <c r="CL102" s="25" t="s">
        <v>280</v>
      </c>
      <c r="CM102" s="25" t="s">
        <v>281</v>
      </c>
      <c r="CN102" s="25" t="s">
        <v>282</v>
      </c>
      <c r="CO102" s="25" t="s">
        <v>283</v>
      </c>
      <c r="CP102" s="25" t="s">
        <v>284</v>
      </c>
      <c r="CQ102" s="25" t="s">
        <v>285</v>
      </c>
      <c r="CR102" s="25" t="s">
        <v>286</v>
      </c>
      <c r="CS102" s="25" t="s">
        <v>287</v>
      </c>
      <c r="CT102" s="25" t="s">
        <v>288</v>
      </c>
      <c r="CU102" s="25" t="s">
        <v>289</v>
      </c>
      <c r="CV102" s="25" t="s">
        <v>290</v>
      </c>
      <c r="CW102" s="25" t="s">
        <v>291</v>
      </c>
      <c r="CX102" s="25" t="s">
        <v>292</v>
      </c>
      <c r="CY102" s="25" t="s">
        <v>293</v>
      </c>
      <c r="CZ102" s="25" t="s">
        <v>294</v>
      </c>
      <c r="DA102" s="25" t="s">
        <v>295</v>
      </c>
      <c r="DB102" s="25" t="s">
        <v>296</v>
      </c>
      <c r="DC102" s="25" t="s">
        <v>297</v>
      </c>
    </row>
    <row r="106" spans="1:107" x14ac:dyDescent="0.2">
      <c r="B106" t="s">
        <v>298</v>
      </c>
      <c r="C106" s="26" t="s">
        <v>270</v>
      </c>
      <c r="D106" s="26" t="s">
        <v>271</v>
      </c>
      <c r="E106" s="26" t="s">
        <v>272</v>
      </c>
      <c r="F106" s="26" t="s">
        <v>273</v>
      </c>
      <c r="G106" s="31" t="s">
        <v>274</v>
      </c>
      <c r="H106" s="31" t="s">
        <v>275</v>
      </c>
      <c r="I106" s="31" t="s">
        <v>276</v>
      </c>
      <c r="J106" s="31" t="s">
        <v>277</v>
      </c>
      <c r="K106" s="36" t="s">
        <v>278</v>
      </c>
      <c r="L106" s="36" t="s">
        <v>279</v>
      </c>
      <c r="M106" s="36" t="s">
        <v>280</v>
      </c>
      <c r="N106" s="36" t="s">
        <v>281</v>
      </c>
      <c r="O106" s="31" t="s">
        <v>282</v>
      </c>
      <c r="P106" s="31" t="s">
        <v>283</v>
      </c>
      <c r="Q106" s="31" t="s">
        <v>284</v>
      </c>
      <c r="R106" s="31" t="s">
        <v>285</v>
      </c>
      <c r="S106" s="42" t="s">
        <v>286</v>
      </c>
      <c r="T106" s="42" t="s">
        <v>287</v>
      </c>
      <c r="U106" s="42" t="s">
        <v>288</v>
      </c>
      <c r="V106" s="42" t="s">
        <v>289</v>
      </c>
      <c r="W106" s="31" t="s">
        <v>290</v>
      </c>
      <c r="X106" s="31" t="s">
        <v>291</v>
      </c>
      <c r="Y106" s="31" t="s">
        <v>292</v>
      </c>
      <c r="Z106" s="31" t="s">
        <v>293</v>
      </c>
      <c r="AA106" s="42" t="s">
        <v>294</v>
      </c>
      <c r="AB106" s="42" t="s">
        <v>295</v>
      </c>
      <c r="AC106" s="42" t="s">
        <v>296</v>
      </c>
      <c r="AD106" s="42" t="s">
        <v>297</v>
      </c>
    </row>
    <row r="107" spans="1:107" ht="16" thickBot="1" x14ac:dyDescent="0.25">
      <c r="C107" s="27"/>
      <c r="D107" s="27"/>
      <c r="E107" s="27"/>
      <c r="F107" s="27"/>
      <c r="G107" s="32"/>
      <c r="H107" s="32"/>
      <c r="I107" s="32"/>
      <c r="J107" s="32"/>
      <c r="K107" s="37"/>
      <c r="L107" s="37"/>
      <c r="M107" s="37"/>
      <c r="N107" s="37"/>
      <c r="O107" s="32"/>
      <c r="P107" s="32"/>
      <c r="Q107" s="32"/>
      <c r="R107" s="32"/>
      <c r="S107" s="11"/>
      <c r="T107" s="11"/>
      <c r="U107" s="11"/>
      <c r="V107" s="11"/>
      <c r="W107" s="32"/>
      <c r="X107" s="32"/>
      <c r="Y107" s="32"/>
      <c r="Z107" s="32"/>
      <c r="AA107" s="11"/>
      <c r="AB107" s="11"/>
      <c r="AC107" s="11"/>
      <c r="AD107" s="11"/>
    </row>
    <row r="108" spans="1:107" ht="16" thickBot="1" x14ac:dyDescent="0.25">
      <c r="B108" t="s">
        <v>299</v>
      </c>
      <c r="C108" s="28">
        <v>-37600</v>
      </c>
      <c r="D108" s="29">
        <v>150700</v>
      </c>
      <c r="E108" s="29">
        <v>41200</v>
      </c>
      <c r="F108" s="29">
        <v>148000</v>
      </c>
      <c r="G108" s="33">
        <v>-144100</v>
      </c>
      <c r="H108" s="34">
        <v>233900</v>
      </c>
      <c r="I108" s="33">
        <v>-46000</v>
      </c>
      <c r="J108" s="34">
        <v>12900</v>
      </c>
      <c r="K108" s="38">
        <v>-166400</v>
      </c>
      <c r="L108" s="39">
        <v>45900</v>
      </c>
      <c r="M108" s="38">
        <v>-43400</v>
      </c>
      <c r="N108" s="39">
        <v>136400</v>
      </c>
      <c r="O108" s="33">
        <v>-354400</v>
      </c>
      <c r="P108" s="33">
        <v>-586800</v>
      </c>
      <c r="Q108" s="33">
        <v>-60400</v>
      </c>
      <c r="R108" s="41"/>
      <c r="S108" s="43">
        <v>-174000</v>
      </c>
      <c r="T108" s="44">
        <v>109200</v>
      </c>
      <c r="U108" s="44">
        <v>18500</v>
      </c>
      <c r="V108" s="43">
        <v>-146000</v>
      </c>
      <c r="W108" s="33">
        <v>-205300</v>
      </c>
      <c r="X108" s="33">
        <v>-51400</v>
      </c>
      <c r="Y108" s="33">
        <v>-75300</v>
      </c>
      <c r="Z108" s="33">
        <v>-111900</v>
      </c>
      <c r="AA108" s="43">
        <v>-152000</v>
      </c>
      <c r="AB108" s="44">
        <v>14900</v>
      </c>
      <c r="AC108" s="43">
        <v>-17000</v>
      </c>
      <c r="AD108" s="44">
        <v>29400</v>
      </c>
    </row>
    <row r="109" spans="1:107" ht="16" thickBot="1" x14ac:dyDescent="0.25">
      <c r="B109" t="s">
        <v>300</v>
      </c>
      <c r="C109" s="30">
        <v>2900100</v>
      </c>
      <c r="D109" s="30">
        <v>3077400</v>
      </c>
      <c r="E109" s="30">
        <v>2854300</v>
      </c>
      <c r="F109" s="30">
        <v>3369900</v>
      </c>
      <c r="G109" s="35">
        <v>5723000</v>
      </c>
      <c r="H109" s="35">
        <v>6948700</v>
      </c>
      <c r="I109" s="35">
        <v>6777900</v>
      </c>
      <c r="J109" s="35">
        <v>6736000</v>
      </c>
      <c r="K109" s="40">
        <v>6920300</v>
      </c>
      <c r="L109" s="40">
        <v>7193300</v>
      </c>
      <c r="M109" s="40">
        <v>7368900</v>
      </c>
      <c r="N109" s="40">
        <v>7143700</v>
      </c>
      <c r="O109" s="35">
        <v>7214700</v>
      </c>
      <c r="P109" s="35">
        <v>6742700</v>
      </c>
      <c r="Q109" s="35">
        <v>6798200</v>
      </c>
      <c r="R109" s="35">
        <v>6647400</v>
      </c>
      <c r="S109" s="45">
        <v>6689600</v>
      </c>
      <c r="T109" s="45">
        <v>7046200</v>
      </c>
      <c r="U109" s="45">
        <v>7333000</v>
      </c>
      <c r="V109" s="45">
        <v>7500700</v>
      </c>
      <c r="W109" s="35">
        <v>7299700</v>
      </c>
      <c r="X109" s="35">
        <v>7584500</v>
      </c>
      <c r="Y109" s="35">
        <v>7536400</v>
      </c>
      <c r="Z109" s="35">
        <v>7064100</v>
      </c>
      <c r="AA109" s="45">
        <v>7344800</v>
      </c>
      <c r="AB109" s="45">
        <v>7260500</v>
      </c>
      <c r="AC109" s="45">
        <v>7878200</v>
      </c>
      <c r="AD109" s="45">
        <v>7346000</v>
      </c>
    </row>
    <row r="112" spans="1:107" x14ac:dyDescent="0.2">
      <c r="B112" t="s">
        <v>301</v>
      </c>
      <c r="C112">
        <f>SUM(C109:F109)/COUNTA(C109:F109)</f>
        <v>3050425</v>
      </c>
      <c r="G112">
        <f>SUM(G109:J109)/COUNTA(G109:J109)</f>
        <v>6546400</v>
      </c>
      <c r="K112">
        <f>SUM(K109:N109)/COUNTA(K109:N109)</f>
        <v>7156550</v>
      </c>
      <c r="O112">
        <f>SUM(O109:R109)/COUNTA(O109:R109)</f>
        <v>6850750</v>
      </c>
      <c r="S112">
        <f>SUM(S109:V109)/COUNTA(S109:V109)</f>
        <v>7142375</v>
      </c>
      <c r="W112">
        <f>SUM(W109:Z109)/COUNTA(W109:Z109)</f>
        <v>7371175</v>
      </c>
      <c r="AA112">
        <f>SUM(AA109:AD109)/COUNTA(AA109:AD109)</f>
        <v>7457375</v>
      </c>
    </row>
    <row r="113" spans="2:30" x14ac:dyDescent="0.2">
      <c r="B113" t="s">
        <v>302</v>
      </c>
    </row>
    <row r="115" spans="2:30" x14ac:dyDescent="0.2">
      <c r="B115" t="s">
        <v>303</v>
      </c>
      <c r="C115" s="16">
        <f>SUM(C108:F108)</f>
        <v>302300</v>
      </c>
      <c r="G115" s="16">
        <f>SUM(G108:J108)</f>
        <v>56700</v>
      </c>
      <c r="K115" s="16">
        <f>SUM(K108:N108)</f>
        <v>-27500</v>
      </c>
      <c r="O115" s="16">
        <f>SUM(O108:R108)</f>
        <v>-1001600</v>
      </c>
      <c r="S115" s="16">
        <f>SUM(S108:V108)</f>
        <v>-192300</v>
      </c>
      <c r="W115" s="16">
        <f>SUM(W108:Z108)</f>
        <v>-443900</v>
      </c>
      <c r="AA115" s="16">
        <f>SUM(AA108:AD108)</f>
        <v>-124700</v>
      </c>
    </row>
    <row r="118" spans="2:30" s="47" customFormat="1" x14ac:dyDescent="0.2">
      <c r="B118" s="47" t="s">
        <v>304</v>
      </c>
      <c r="C118" s="47">
        <f>C115/C112</f>
        <v>9.9100944950293812E-2</v>
      </c>
      <c r="G118" s="47">
        <f>G115/G112</f>
        <v>8.6612489307100089E-3</v>
      </c>
      <c r="K118" s="47">
        <f>K115/K112</f>
        <v>-3.8426336712522094E-3</v>
      </c>
      <c r="O118" s="47">
        <f>O115/O112</f>
        <v>-0.14620297047768493</v>
      </c>
      <c r="S118" s="47">
        <f>S115/S112</f>
        <v>-2.6923817357671641E-2</v>
      </c>
      <c r="W118" s="47">
        <f>W115/W112</f>
        <v>-6.0221063805973946E-2</v>
      </c>
      <c r="AA118" s="47">
        <f>AA115/AA112</f>
        <v>-1.6721701671164452E-2</v>
      </c>
    </row>
    <row r="119" spans="2:30" x14ac:dyDescent="0.2">
      <c r="C119">
        <v>1</v>
      </c>
      <c r="D119">
        <v>2</v>
      </c>
      <c r="E119">
        <v>3</v>
      </c>
      <c r="F119">
        <v>4</v>
      </c>
      <c r="G119">
        <v>5</v>
      </c>
      <c r="H119">
        <v>6</v>
      </c>
      <c r="I119">
        <v>7</v>
      </c>
      <c r="J119">
        <v>8</v>
      </c>
      <c r="K119">
        <v>9</v>
      </c>
      <c r="L119">
        <v>10</v>
      </c>
      <c r="M119">
        <v>11</v>
      </c>
      <c r="N119">
        <v>12</v>
      </c>
      <c r="O119">
        <v>13</v>
      </c>
      <c r="P119">
        <v>14</v>
      </c>
      <c r="Q119">
        <v>15</v>
      </c>
      <c r="R119">
        <v>16</v>
      </c>
      <c r="S119">
        <v>17</v>
      </c>
      <c r="T119">
        <v>18</v>
      </c>
      <c r="U119">
        <v>19</v>
      </c>
      <c r="V119">
        <v>20</v>
      </c>
      <c r="W119">
        <v>21</v>
      </c>
      <c r="X119">
        <v>22</v>
      </c>
      <c r="Y119">
        <v>23</v>
      </c>
      <c r="Z119">
        <v>24</v>
      </c>
      <c r="AA119">
        <v>25</v>
      </c>
      <c r="AB119">
        <v>26</v>
      </c>
      <c r="AC119">
        <v>27</v>
      </c>
      <c r="AD119">
        <v>28</v>
      </c>
    </row>
    <row r="120" spans="2:30" s="48" customFormat="1" x14ac:dyDescent="0.2">
      <c r="B120" s="48" t="s">
        <v>305</v>
      </c>
      <c r="C120" s="49">
        <f>C108/C109</f>
        <v>-1.2965070169994139E-2</v>
      </c>
      <c r="D120" s="49">
        <f t="shared" ref="D120:AD120" si="2">D108/D109</f>
        <v>4.8969909664002081E-2</v>
      </c>
      <c r="E120" s="49">
        <f t="shared" si="2"/>
        <v>1.4434362190379427E-2</v>
      </c>
      <c r="F120" s="49">
        <f t="shared" si="2"/>
        <v>4.391821715777916E-2</v>
      </c>
      <c r="G120" s="49">
        <f t="shared" si="2"/>
        <v>-2.5179101869648786E-2</v>
      </c>
      <c r="H120" s="49">
        <f t="shared" si="2"/>
        <v>3.3660972556017674E-2</v>
      </c>
      <c r="I120" s="49">
        <f t="shared" si="2"/>
        <v>-6.7867628616533147E-3</v>
      </c>
      <c r="J120" s="49">
        <f t="shared" si="2"/>
        <v>1.915083135391924E-3</v>
      </c>
      <c r="K120" s="49">
        <f t="shared" si="2"/>
        <v>-2.4045200352585869E-2</v>
      </c>
      <c r="L120" s="49">
        <f t="shared" si="2"/>
        <v>6.3809378171353895E-3</v>
      </c>
      <c r="M120" s="49">
        <f t="shared" si="2"/>
        <v>-5.8896171748836325E-3</v>
      </c>
      <c r="N120" s="49">
        <f t="shared" si="2"/>
        <v>1.9093746937861332E-2</v>
      </c>
      <c r="O120" s="49">
        <f t="shared" si="2"/>
        <v>-4.9121931611848031E-2</v>
      </c>
      <c r="P120" s="49">
        <f t="shared" si="2"/>
        <v>-8.7027451910955553E-2</v>
      </c>
      <c r="Q120" s="49">
        <f t="shared" si="2"/>
        <v>-8.8847047747933269E-3</v>
      </c>
      <c r="R120" s="49">
        <f t="shared" si="2"/>
        <v>0</v>
      </c>
      <c r="S120" s="49">
        <f t="shared" si="2"/>
        <v>-2.6010523798134417E-2</v>
      </c>
      <c r="T120" s="49">
        <f t="shared" si="2"/>
        <v>1.5497715080468905E-2</v>
      </c>
      <c r="U120" s="49">
        <f t="shared" si="2"/>
        <v>2.5228419473612438E-3</v>
      </c>
      <c r="V120" s="49">
        <f t="shared" si="2"/>
        <v>-1.9464849947338249E-2</v>
      </c>
      <c r="W120" s="49">
        <f t="shared" si="2"/>
        <v>-2.8124443470279599E-2</v>
      </c>
      <c r="X120" s="49">
        <f t="shared" si="2"/>
        <v>-6.7769793658118528E-3</v>
      </c>
      <c r="Y120" s="49">
        <f t="shared" si="2"/>
        <v>-9.9915078817472535E-3</v>
      </c>
      <c r="Z120" s="49">
        <f t="shared" si="2"/>
        <v>-1.584065910731728E-2</v>
      </c>
      <c r="AA120" s="49">
        <f t="shared" si="2"/>
        <v>-2.0694913408125477E-2</v>
      </c>
      <c r="AB120" s="49">
        <f t="shared" si="2"/>
        <v>2.0522002616899663E-3</v>
      </c>
      <c r="AC120" s="49">
        <f t="shared" si="2"/>
        <v>-2.1578533167474802E-3</v>
      </c>
      <c r="AD120" s="49">
        <f t="shared" si="2"/>
        <v>4.0021780560849443E-3</v>
      </c>
    </row>
    <row r="121" spans="2:30" x14ac:dyDescent="0.2">
      <c r="C121" s="26" t="s">
        <v>270</v>
      </c>
      <c r="D121" s="26" t="s">
        <v>271</v>
      </c>
      <c r="E121" s="26" t="s">
        <v>272</v>
      </c>
      <c r="F121" s="26" t="s">
        <v>273</v>
      </c>
      <c r="G121" s="31" t="s">
        <v>274</v>
      </c>
      <c r="H121" s="31" t="s">
        <v>275</v>
      </c>
      <c r="I121" s="31" t="s">
        <v>276</v>
      </c>
      <c r="J121" s="31" t="s">
        <v>277</v>
      </c>
      <c r="K121" s="36" t="s">
        <v>278</v>
      </c>
      <c r="L121" s="36" t="s">
        <v>279</v>
      </c>
      <c r="M121" s="36" t="s">
        <v>280</v>
      </c>
      <c r="N121" s="36" t="s">
        <v>281</v>
      </c>
      <c r="O121" s="31" t="s">
        <v>282</v>
      </c>
      <c r="P121" s="31" t="s">
        <v>283</v>
      </c>
      <c r="Q121" s="31" t="s">
        <v>284</v>
      </c>
      <c r="R121" s="31" t="s">
        <v>285</v>
      </c>
      <c r="S121" s="42" t="s">
        <v>286</v>
      </c>
      <c r="T121" s="42" t="s">
        <v>287</v>
      </c>
      <c r="U121" s="42" t="s">
        <v>288</v>
      </c>
      <c r="V121" s="42" t="s">
        <v>289</v>
      </c>
      <c r="W121" s="31" t="s">
        <v>290</v>
      </c>
      <c r="X121" s="31" t="s">
        <v>291</v>
      </c>
      <c r="Y121" s="31" t="s">
        <v>292</v>
      </c>
      <c r="Z121" s="31" t="s">
        <v>293</v>
      </c>
      <c r="AA121" s="42" t="s">
        <v>294</v>
      </c>
      <c r="AB121" s="42" t="s">
        <v>295</v>
      </c>
      <c r="AC121" s="42" t="s">
        <v>296</v>
      </c>
      <c r="AD121" s="42" t="s">
        <v>297</v>
      </c>
    </row>
    <row r="123" spans="2:30" x14ac:dyDescent="0.2">
      <c r="B123" s="14">
        <f>AVERAGE(C120:AD120)</f>
        <v>-5.5897645077747212E-3</v>
      </c>
    </row>
    <row r="147" spans="2:30" x14ac:dyDescent="0.2">
      <c r="C147" s="50">
        <v>9.9100944950293812E-2</v>
      </c>
      <c r="D147" s="50">
        <v>8.6612489307100089E-3</v>
      </c>
      <c r="E147" s="50">
        <v>-3.8426336712522094E-3</v>
      </c>
      <c r="F147" s="50">
        <v>-0.14620297047768493</v>
      </c>
      <c r="G147" s="50">
        <v>-2.6923817357671641E-2</v>
      </c>
      <c r="H147" s="50">
        <v>-6.0221063805973946E-2</v>
      </c>
      <c r="I147" s="50">
        <v>-1.6721701671164452E-2</v>
      </c>
    </row>
    <row r="150" spans="2:30" x14ac:dyDescent="0.2">
      <c r="B150" t="s">
        <v>339</v>
      </c>
    </row>
    <row r="151" spans="2:30" ht="16" thickBot="1" x14ac:dyDescent="0.25">
      <c r="C151" s="26" t="s">
        <v>270</v>
      </c>
      <c r="D151" s="26" t="s">
        <v>271</v>
      </c>
      <c r="E151" s="26" t="s">
        <v>272</v>
      </c>
      <c r="F151" s="26" t="s">
        <v>273</v>
      </c>
      <c r="G151" s="31" t="s">
        <v>274</v>
      </c>
      <c r="H151" s="31" t="s">
        <v>275</v>
      </c>
      <c r="I151" s="31" t="s">
        <v>276</v>
      </c>
      <c r="J151" s="31" t="s">
        <v>277</v>
      </c>
      <c r="K151" s="36" t="s">
        <v>278</v>
      </c>
      <c r="L151" s="36" t="s">
        <v>279</v>
      </c>
      <c r="M151" s="36" t="s">
        <v>280</v>
      </c>
      <c r="N151" s="36" t="s">
        <v>281</v>
      </c>
      <c r="O151" s="31" t="s">
        <v>282</v>
      </c>
      <c r="P151" s="31" t="s">
        <v>283</v>
      </c>
      <c r="Q151" s="31" t="s">
        <v>284</v>
      </c>
      <c r="R151" s="31" t="s">
        <v>285</v>
      </c>
      <c r="S151" s="42" t="s">
        <v>286</v>
      </c>
      <c r="T151" s="42" t="s">
        <v>287</v>
      </c>
      <c r="U151" s="42" t="s">
        <v>288</v>
      </c>
      <c r="V151" s="42" t="s">
        <v>289</v>
      </c>
      <c r="W151" s="31" t="s">
        <v>290</v>
      </c>
      <c r="X151" s="31" t="s">
        <v>291</v>
      </c>
      <c r="Y151" s="31" t="s">
        <v>292</v>
      </c>
      <c r="Z151" s="31" t="s">
        <v>293</v>
      </c>
      <c r="AA151" s="42" t="s">
        <v>294</v>
      </c>
      <c r="AB151" s="42" t="s">
        <v>295</v>
      </c>
      <c r="AC151" s="42" t="s">
        <v>296</v>
      </c>
      <c r="AD151" s="42" t="s">
        <v>297</v>
      </c>
    </row>
    <row r="152" spans="2:30" ht="16" thickBot="1" x14ac:dyDescent="0.25">
      <c r="B152" s="46" t="s">
        <v>299</v>
      </c>
      <c r="C152" s="53">
        <v>-37600</v>
      </c>
      <c r="D152" s="54">
        <v>150700</v>
      </c>
      <c r="E152" s="54">
        <v>41200</v>
      </c>
      <c r="F152" s="54">
        <v>148000</v>
      </c>
      <c r="G152" s="33">
        <v>-144100</v>
      </c>
      <c r="H152" s="34">
        <v>233900</v>
      </c>
      <c r="I152" s="33">
        <v>-46000</v>
      </c>
      <c r="J152" s="34">
        <v>12900</v>
      </c>
      <c r="K152" s="38">
        <v>-166400</v>
      </c>
      <c r="L152" s="39">
        <v>45900</v>
      </c>
      <c r="M152" s="38">
        <v>-43400</v>
      </c>
      <c r="N152" s="39">
        <v>136400</v>
      </c>
      <c r="O152" s="33">
        <v>-354400</v>
      </c>
      <c r="P152" s="33">
        <v>-586800</v>
      </c>
      <c r="Q152" s="33">
        <v>-60400</v>
      </c>
      <c r="R152" s="41"/>
      <c r="S152" s="55">
        <v>-174000</v>
      </c>
      <c r="T152" s="56">
        <v>109200</v>
      </c>
      <c r="U152" s="56">
        <v>18500</v>
      </c>
      <c r="V152" s="55">
        <v>-146000</v>
      </c>
      <c r="W152" s="33">
        <v>-205300</v>
      </c>
      <c r="X152" s="33">
        <v>-51400</v>
      </c>
      <c r="Y152" s="33">
        <v>-75300</v>
      </c>
      <c r="Z152" s="33">
        <v>-111900</v>
      </c>
      <c r="AA152" s="55">
        <v>-152000</v>
      </c>
      <c r="AB152" s="56">
        <v>14900</v>
      </c>
      <c r="AC152" s="55">
        <v>-17000</v>
      </c>
      <c r="AD152" s="56">
        <v>29400</v>
      </c>
    </row>
    <row r="153" spans="2:30" ht="16" thickBot="1" x14ac:dyDescent="0.25">
      <c r="B153" s="59" t="s">
        <v>340</v>
      </c>
      <c r="C153" s="58">
        <v>885700</v>
      </c>
      <c r="D153" s="58">
        <v>923400</v>
      </c>
      <c r="E153" s="58">
        <v>963000</v>
      </c>
      <c r="F153" s="58">
        <v>1100500</v>
      </c>
      <c r="G153" s="58">
        <v>965700</v>
      </c>
      <c r="H153" s="58">
        <v>1037599.9999999999</v>
      </c>
      <c r="I153" s="58">
        <v>999200</v>
      </c>
      <c r="J153" s="58">
        <v>1020900</v>
      </c>
      <c r="K153" s="58">
        <v>871000</v>
      </c>
      <c r="L153" s="58">
        <v>891100</v>
      </c>
      <c r="M153" s="58">
        <v>874400</v>
      </c>
      <c r="N153" s="58">
        <v>963600</v>
      </c>
      <c r="O153" s="58">
        <v>633800</v>
      </c>
      <c r="P153" s="58">
        <v>547300</v>
      </c>
      <c r="Q153" s="58">
        <v>486200</v>
      </c>
      <c r="R153" s="58">
        <v>181700</v>
      </c>
      <c r="S153" s="58">
        <v>40000</v>
      </c>
      <c r="T153" s="58">
        <v>630200</v>
      </c>
      <c r="U153" s="58">
        <v>1133800</v>
      </c>
      <c r="V153" s="58">
        <v>985200</v>
      </c>
      <c r="W153" s="58">
        <v>786300</v>
      </c>
      <c r="X153" s="58">
        <v>750700</v>
      </c>
      <c r="Y153" s="58">
        <v>684000</v>
      </c>
      <c r="Z153" s="58">
        <v>416300</v>
      </c>
      <c r="AA153" s="58">
        <v>486100</v>
      </c>
      <c r="AB153" s="58">
        <v>797100</v>
      </c>
      <c r="AC153" s="58">
        <v>801900</v>
      </c>
      <c r="AD153" s="58">
        <v>841100</v>
      </c>
    </row>
    <row r="154" spans="2:30" ht="16" thickBot="1" x14ac:dyDescent="0.25">
      <c r="B154" t="s">
        <v>339</v>
      </c>
      <c r="C154" s="60">
        <f>C152/C153</f>
        <v>-4.2452297617703513E-2</v>
      </c>
      <c r="D154" s="60">
        <f t="shared" ref="D154:AD154" si="3">D152/D153</f>
        <v>0.16320121290881526</v>
      </c>
      <c r="E154" s="60">
        <f t="shared" si="3"/>
        <v>4.2782969885773625E-2</v>
      </c>
      <c r="F154" s="60">
        <f t="shared" si="3"/>
        <v>0.13448432530667878</v>
      </c>
      <c r="G154" s="60">
        <f t="shared" si="3"/>
        <v>-0.14921818370094231</v>
      </c>
      <c r="H154" s="60">
        <f t="shared" si="3"/>
        <v>0.22542405551272168</v>
      </c>
      <c r="I154" s="60">
        <f t="shared" si="3"/>
        <v>-4.6036829463570857E-2</v>
      </c>
      <c r="J154" s="60">
        <f t="shared" si="3"/>
        <v>1.2635909491625037E-2</v>
      </c>
      <c r="K154" s="60">
        <f t="shared" si="3"/>
        <v>-0.19104477611940299</v>
      </c>
      <c r="L154" s="60">
        <f t="shared" si="3"/>
        <v>5.1509370441027942E-2</v>
      </c>
      <c r="M154" s="60">
        <f t="shared" si="3"/>
        <v>-4.9634034766697165E-2</v>
      </c>
      <c r="N154" s="60">
        <f t="shared" si="3"/>
        <v>0.14155251141552511</v>
      </c>
      <c r="O154" s="60">
        <f t="shared" si="3"/>
        <v>-0.55916692963079839</v>
      </c>
      <c r="P154" s="60">
        <f t="shared" si="3"/>
        <v>-1.0721724830988488</v>
      </c>
      <c r="Q154" s="60">
        <f t="shared" si="3"/>
        <v>-0.12422871246400659</v>
      </c>
      <c r="R154" s="60">
        <f t="shared" si="3"/>
        <v>0</v>
      </c>
      <c r="S154" s="60">
        <f t="shared" si="3"/>
        <v>-4.3499999999999996</v>
      </c>
      <c r="T154" s="60">
        <f t="shared" si="3"/>
        <v>0.17327832434147888</v>
      </c>
      <c r="U154" s="60">
        <f t="shared" si="3"/>
        <v>1.6316810724995589E-2</v>
      </c>
      <c r="V154" s="60">
        <f t="shared" si="3"/>
        <v>-0.14819326025172555</v>
      </c>
      <c r="W154" s="60">
        <f t="shared" si="3"/>
        <v>-0.26109627368688798</v>
      </c>
      <c r="X154" s="60">
        <f t="shared" si="3"/>
        <v>-6.8469428533368862E-2</v>
      </c>
      <c r="Y154" s="60">
        <f t="shared" si="3"/>
        <v>-0.11008771929824561</v>
      </c>
      <c r="Z154" s="60">
        <f t="shared" si="3"/>
        <v>-0.26879654095604133</v>
      </c>
      <c r="AA154" s="60">
        <f t="shared" si="3"/>
        <v>-0.31269286155112119</v>
      </c>
      <c r="AB154" s="60">
        <f t="shared" si="3"/>
        <v>1.8692761259565926E-2</v>
      </c>
      <c r="AC154" s="60">
        <f t="shared" si="3"/>
        <v>-2.1199650829280457E-2</v>
      </c>
      <c r="AD154" s="60">
        <f t="shared" si="3"/>
        <v>3.4954226608013318E-2</v>
      </c>
    </row>
    <row r="156" spans="2:30" x14ac:dyDescent="0.2"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</row>
    <row r="190" spans="2:30" x14ac:dyDescent="0.2">
      <c r="C190">
        <v>1</v>
      </c>
      <c r="D190">
        <v>2</v>
      </c>
      <c r="E190">
        <v>3</v>
      </c>
      <c r="F190">
        <v>4</v>
      </c>
      <c r="G190">
        <v>5</v>
      </c>
      <c r="H190">
        <v>6</v>
      </c>
      <c r="I190">
        <v>7</v>
      </c>
      <c r="J190">
        <v>8</v>
      </c>
      <c r="K190">
        <v>9</v>
      </c>
      <c r="L190">
        <v>10</v>
      </c>
      <c r="M190">
        <v>11</v>
      </c>
      <c r="N190">
        <v>12</v>
      </c>
      <c r="O190">
        <v>13</v>
      </c>
      <c r="P190">
        <v>14</v>
      </c>
      <c r="Q190">
        <v>15</v>
      </c>
      <c r="R190">
        <v>16</v>
      </c>
      <c r="S190">
        <v>17</v>
      </c>
      <c r="T190">
        <v>18</v>
      </c>
      <c r="U190">
        <v>19</v>
      </c>
      <c r="V190">
        <v>20</v>
      </c>
      <c r="W190">
        <v>21</v>
      </c>
      <c r="X190">
        <v>22</v>
      </c>
      <c r="Y190">
        <v>23</v>
      </c>
      <c r="Z190">
        <v>24</v>
      </c>
      <c r="AA190">
        <v>25</v>
      </c>
      <c r="AB190">
        <v>26</v>
      </c>
      <c r="AC190">
        <v>27</v>
      </c>
      <c r="AD190">
        <v>28</v>
      </c>
    </row>
    <row r="191" spans="2:30" x14ac:dyDescent="0.2">
      <c r="C191" s="26" t="s">
        <v>270</v>
      </c>
      <c r="D191" s="26" t="s">
        <v>271</v>
      </c>
      <c r="E191" s="26" t="s">
        <v>272</v>
      </c>
      <c r="F191" s="26" t="s">
        <v>273</v>
      </c>
      <c r="G191" s="31" t="s">
        <v>274</v>
      </c>
      <c r="H191" s="31" t="s">
        <v>275</v>
      </c>
      <c r="I191" s="31" t="s">
        <v>276</v>
      </c>
      <c r="J191" s="31" t="s">
        <v>277</v>
      </c>
      <c r="K191" s="36" t="s">
        <v>278</v>
      </c>
      <c r="L191" s="36" t="s">
        <v>279</v>
      </c>
      <c r="M191" s="36" t="s">
        <v>280</v>
      </c>
      <c r="N191" s="36" t="s">
        <v>281</v>
      </c>
      <c r="O191" s="31" t="s">
        <v>282</v>
      </c>
      <c r="P191" s="31" t="s">
        <v>283</v>
      </c>
      <c r="Q191" s="31" t="s">
        <v>284</v>
      </c>
      <c r="R191" s="31" t="s">
        <v>285</v>
      </c>
      <c r="S191" s="42" t="s">
        <v>286</v>
      </c>
      <c r="T191" s="42" t="s">
        <v>287</v>
      </c>
      <c r="U191" s="42" t="s">
        <v>288</v>
      </c>
      <c r="V191" s="42" t="s">
        <v>289</v>
      </c>
      <c r="W191" s="31" t="s">
        <v>290</v>
      </c>
      <c r="X191" s="31" t="s">
        <v>291</v>
      </c>
      <c r="Y191" s="31" t="s">
        <v>292</v>
      </c>
      <c r="Z191" s="31" t="s">
        <v>293</v>
      </c>
      <c r="AA191" s="42" t="s">
        <v>294</v>
      </c>
      <c r="AB191" s="42" t="s">
        <v>295</v>
      </c>
      <c r="AC191" s="42" t="s">
        <v>296</v>
      </c>
      <c r="AD191" s="42" t="s">
        <v>297</v>
      </c>
    </row>
    <row r="192" spans="2:30" x14ac:dyDescent="0.2">
      <c r="B192" t="s">
        <v>363</v>
      </c>
      <c r="C192" s="61">
        <v>1861800</v>
      </c>
      <c r="D192" s="61">
        <v>1989800</v>
      </c>
      <c r="E192" s="61">
        <v>1739800</v>
      </c>
      <c r="F192" s="61">
        <v>2215800</v>
      </c>
      <c r="G192" s="61">
        <v>2120700</v>
      </c>
      <c r="H192" s="61">
        <v>3026800</v>
      </c>
      <c r="I192" s="61">
        <v>2870800</v>
      </c>
      <c r="J192" s="61">
        <v>2658500</v>
      </c>
      <c r="K192" s="61">
        <v>2908000</v>
      </c>
      <c r="L192" s="61">
        <v>2876900</v>
      </c>
      <c r="M192" s="61">
        <v>3042800</v>
      </c>
      <c r="N192" s="61">
        <v>2933200</v>
      </c>
      <c r="O192" s="61">
        <v>2997500</v>
      </c>
      <c r="P192" s="61">
        <v>2886600</v>
      </c>
      <c r="Q192" s="61">
        <v>3007700</v>
      </c>
      <c r="R192" s="61">
        <v>3061400</v>
      </c>
      <c r="S192" s="61">
        <v>3181100</v>
      </c>
      <c r="T192" s="61">
        <v>3724700</v>
      </c>
      <c r="U192" s="61">
        <v>4081300</v>
      </c>
      <c r="V192" s="61">
        <v>4106900</v>
      </c>
      <c r="W192" s="61">
        <v>3870700</v>
      </c>
      <c r="X192" s="61">
        <v>4145500</v>
      </c>
      <c r="Y192" s="61">
        <v>4116500</v>
      </c>
      <c r="Z192" s="61">
        <v>3462800</v>
      </c>
      <c r="AA192" s="61">
        <v>3735200</v>
      </c>
      <c r="AB192" s="61">
        <v>3597900</v>
      </c>
      <c r="AC192" s="61">
        <v>4152000</v>
      </c>
      <c r="AD192" s="61">
        <v>3580900</v>
      </c>
    </row>
    <row r="193" spans="2:30" x14ac:dyDescent="0.2">
      <c r="B193" t="s">
        <v>364</v>
      </c>
      <c r="C193" s="58">
        <v>1226700</v>
      </c>
      <c r="D193" s="58">
        <v>1361400</v>
      </c>
      <c r="E193" s="58">
        <v>1095500</v>
      </c>
      <c r="F193" s="58">
        <v>923800</v>
      </c>
      <c r="G193" s="58">
        <v>984200</v>
      </c>
      <c r="H193" s="58">
        <v>2678800</v>
      </c>
      <c r="I193" s="58">
        <v>2657600</v>
      </c>
      <c r="J193" s="58">
        <v>2419100</v>
      </c>
      <c r="K193" s="58">
        <v>3246600</v>
      </c>
      <c r="L193" s="58">
        <v>3254800</v>
      </c>
      <c r="M193" s="58">
        <v>3495200</v>
      </c>
      <c r="N193" s="58">
        <v>2958300</v>
      </c>
      <c r="O193" s="58">
        <v>3486300</v>
      </c>
      <c r="P193" s="58">
        <v>3178300</v>
      </c>
      <c r="Q193" s="58">
        <v>3300900</v>
      </c>
      <c r="R193" s="58">
        <v>3346500</v>
      </c>
      <c r="S193" s="58">
        <v>4382100</v>
      </c>
      <c r="T193" s="58">
        <v>3365300</v>
      </c>
      <c r="U193" s="58">
        <v>2610000</v>
      </c>
      <c r="V193" s="58">
        <v>2938900</v>
      </c>
      <c r="W193" s="58">
        <v>2989200</v>
      </c>
      <c r="X193" s="58">
        <v>4005100</v>
      </c>
      <c r="Y193" s="58">
        <v>3857400</v>
      </c>
      <c r="Z193" s="58">
        <v>3740000</v>
      </c>
      <c r="AA193" s="58">
        <v>4188500</v>
      </c>
      <c r="AB193" s="58">
        <v>4045200</v>
      </c>
      <c r="AC193" s="58">
        <v>4891300</v>
      </c>
      <c r="AD193" s="58">
        <v>4433200</v>
      </c>
    </row>
    <row r="195" spans="2:30" x14ac:dyDescent="0.2">
      <c r="B195" t="s">
        <v>365</v>
      </c>
      <c r="C195" s="63">
        <f>C192/C193</f>
        <v>1.5177304964539007</v>
      </c>
      <c r="D195" s="63">
        <f t="shared" ref="D195:AD195" si="4">D192/D193</f>
        <v>1.4615836638754223</v>
      </c>
      <c r="E195" s="63">
        <f t="shared" si="4"/>
        <v>1.5881332724783204</v>
      </c>
      <c r="F195" s="63">
        <f t="shared" si="4"/>
        <v>2.3985711192898895</v>
      </c>
      <c r="G195" s="63">
        <f t="shared" si="4"/>
        <v>2.1547449705344444</v>
      </c>
      <c r="H195" s="63">
        <f t="shared" si="4"/>
        <v>1.1299089144393011</v>
      </c>
      <c r="I195" s="63">
        <f t="shared" si="4"/>
        <v>1.0802227573750753</v>
      </c>
      <c r="J195" s="63">
        <f t="shared" si="4"/>
        <v>1.0989624240419991</v>
      </c>
      <c r="K195" s="63">
        <f t="shared" si="4"/>
        <v>0.89570627733629027</v>
      </c>
      <c r="L195" s="63">
        <f t="shared" si="4"/>
        <v>0.88389455573307119</v>
      </c>
      <c r="M195" s="63">
        <f t="shared" si="4"/>
        <v>0.87056534676127262</v>
      </c>
      <c r="N195" s="63">
        <f t="shared" si="4"/>
        <v>0.99151539735658989</v>
      </c>
      <c r="O195" s="63">
        <f t="shared" si="4"/>
        <v>0.85979405099962714</v>
      </c>
      <c r="P195" s="63">
        <f t="shared" si="4"/>
        <v>0.90822137620740651</v>
      </c>
      <c r="Q195" s="63">
        <f t="shared" si="4"/>
        <v>0.91117573994971068</v>
      </c>
      <c r="R195" s="63">
        <f t="shared" si="4"/>
        <v>0.9148065142686389</v>
      </c>
      <c r="S195" s="63">
        <f t="shared" si="4"/>
        <v>0.7259304899477419</v>
      </c>
      <c r="T195" s="63">
        <f t="shared" si="4"/>
        <v>1.1067958280093899</v>
      </c>
      <c r="U195" s="63">
        <f t="shared" si="4"/>
        <v>1.5637164750957855</v>
      </c>
      <c r="V195" s="63">
        <f t="shared" si="4"/>
        <v>1.3974276089693423</v>
      </c>
      <c r="W195" s="63">
        <f t="shared" si="4"/>
        <v>1.2948949551719524</v>
      </c>
      <c r="X195" s="63">
        <f t="shared" si="4"/>
        <v>1.0350553044867794</v>
      </c>
      <c r="Y195" s="63">
        <f t="shared" si="4"/>
        <v>1.0671695961010006</v>
      </c>
      <c r="Z195" s="63">
        <f t="shared" si="4"/>
        <v>0.92588235294117649</v>
      </c>
      <c r="AA195" s="63">
        <f t="shared" si="4"/>
        <v>0.8917750984839441</v>
      </c>
      <c r="AB195" s="63">
        <f t="shared" si="4"/>
        <v>0.8894245031148027</v>
      </c>
      <c r="AC195" s="63">
        <f t="shared" si="4"/>
        <v>0.84885408787030037</v>
      </c>
      <c r="AD195" s="63">
        <f t="shared" si="4"/>
        <v>0.80774609762699634</v>
      </c>
    </row>
    <row r="219" spans="2:30" x14ac:dyDescent="0.2">
      <c r="C219" s="26" t="s">
        <v>270</v>
      </c>
      <c r="D219" s="26" t="s">
        <v>271</v>
      </c>
      <c r="E219" s="26" t="s">
        <v>272</v>
      </c>
      <c r="F219" s="26" t="s">
        <v>273</v>
      </c>
      <c r="G219" s="31" t="s">
        <v>274</v>
      </c>
      <c r="H219" s="31" t="s">
        <v>275</v>
      </c>
      <c r="I219" s="31" t="s">
        <v>276</v>
      </c>
      <c r="J219" s="31" t="s">
        <v>277</v>
      </c>
      <c r="K219" s="36" t="s">
        <v>278</v>
      </c>
      <c r="L219" s="36" t="s">
        <v>279</v>
      </c>
      <c r="M219" s="36" t="s">
        <v>280</v>
      </c>
      <c r="N219" s="36" t="s">
        <v>281</v>
      </c>
      <c r="O219" s="31" t="s">
        <v>282</v>
      </c>
      <c r="P219" s="31" t="s">
        <v>283</v>
      </c>
      <c r="Q219" s="31" t="s">
        <v>284</v>
      </c>
      <c r="R219" s="31" t="s">
        <v>285</v>
      </c>
      <c r="S219" s="42" t="s">
        <v>286</v>
      </c>
      <c r="T219" s="42" t="s">
        <v>287</v>
      </c>
      <c r="U219" s="42" t="s">
        <v>288</v>
      </c>
      <c r="V219" s="42" t="s">
        <v>289</v>
      </c>
      <c r="W219" s="31" t="s">
        <v>290</v>
      </c>
      <c r="X219" s="31" t="s">
        <v>291</v>
      </c>
      <c r="Y219" s="31" t="s">
        <v>292</v>
      </c>
      <c r="Z219" s="31" t="s">
        <v>293</v>
      </c>
      <c r="AA219" s="42" t="s">
        <v>294</v>
      </c>
      <c r="AB219" s="42" t="s">
        <v>295</v>
      </c>
      <c r="AC219" s="42" t="s">
        <v>296</v>
      </c>
      <c r="AD219" s="42" t="s">
        <v>297</v>
      </c>
    </row>
    <row r="220" spans="2:30" x14ac:dyDescent="0.2">
      <c r="B220" t="s">
        <v>363</v>
      </c>
      <c r="C220" s="61">
        <v>1861800</v>
      </c>
      <c r="D220" s="61">
        <v>1989800</v>
      </c>
      <c r="E220" s="61">
        <v>1739800</v>
      </c>
      <c r="F220" s="61">
        <v>2215800</v>
      </c>
      <c r="G220" s="61">
        <v>2120700</v>
      </c>
      <c r="H220" s="61">
        <v>3026800</v>
      </c>
      <c r="I220" s="61">
        <v>2870800</v>
      </c>
      <c r="J220" s="61">
        <v>2658500</v>
      </c>
      <c r="K220" s="61">
        <v>2908000</v>
      </c>
      <c r="L220" s="61">
        <v>2876900</v>
      </c>
      <c r="M220" s="61">
        <v>3042800</v>
      </c>
      <c r="N220" s="61">
        <v>2933200</v>
      </c>
      <c r="O220" s="61">
        <v>2997500</v>
      </c>
      <c r="P220" s="61">
        <v>2886600</v>
      </c>
      <c r="Q220" s="61">
        <v>3007700</v>
      </c>
      <c r="R220" s="61">
        <v>3061400</v>
      </c>
      <c r="S220" s="61">
        <v>3181100</v>
      </c>
      <c r="T220" s="61">
        <v>3724700</v>
      </c>
      <c r="U220" s="61">
        <v>4081300</v>
      </c>
      <c r="V220" s="61">
        <v>4106900</v>
      </c>
      <c r="W220" s="61">
        <v>3870700</v>
      </c>
      <c r="X220" s="61">
        <v>4145500</v>
      </c>
      <c r="Y220" s="61">
        <v>4116500</v>
      </c>
      <c r="Z220" s="61">
        <v>3462800</v>
      </c>
      <c r="AA220" s="61">
        <v>3735200</v>
      </c>
      <c r="AB220" s="61">
        <v>3597900</v>
      </c>
      <c r="AC220" s="61">
        <v>4152000</v>
      </c>
      <c r="AD220" s="61">
        <v>3580900</v>
      </c>
    </row>
    <row r="221" spans="2:30" x14ac:dyDescent="0.2">
      <c r="B221" t="s">
        <v>364</v>
      </c>
      <c r="C221" s="58">
        <v>1226700</v>
      </c>
      <c r="D221" s="58">
        <v>1361400</v>
      </c>
      <c r="E221" s="58">
        <v>1095500</v>
      </c>
      <c r="F221" s="58">
        <v>923800</v>
      </c>
      <c r="G221" s="58">
        <v>984200</v>
      </c>
      <c r="H221" s="58">
        <v>2678800</v>
      </c>
      <c r="I221" s="58">
        <v>2657600</v>
      </c>
      <c r="J221" s="58">
        <v>2419100</v>
      </c>
      <c r="K221" s="58">
        <v>3246600</v>
      </c>
      <c r="L221" s="58">
        <v>3254800</v>
      </c>
      <c r="M221" s="58">
        <v>3495200</v>
      </c>
      <c r="N221" s="58">
        <v>2958300</v>
      </c>
      <c r="O221" s="58">
        <v>3486300</v>
      </c>
      <c r="P221" s="58">
        <v>3178300</v>
      </c>
      <c r="Q221" s="58">
        <v>3300900</v>
      </c>
      <c r="R221" s="58">
        <v>3346500</v>
      </c>
      <c r="S221" s="58">
        <v>4382100</v>
      </c>
      <c r="T221" s="58">
        <v>3365300</v>
      </c>
      <c r="U221" s="58">
        <v>2610000</v>
      </c>
      <c r="V221" s="58">
        <v>2938900</v>
      </c>
      <c r="W221" s="58">
        <v>2989200</v>
      </c>
      <c r="X221" s="58">
        <v>4005100</v>
      </c>
      <c r="Y221" s="58">
        <v>3857400</v>
      </c>
      <c r="Z221" s="58">
        <v>3740000</v>
      </c>
      <c r="AA221" s="58">
        <v>4188500</v>
      </c>
      <c r="AB221" s="58">
        <v>4045200</v>
      </c>
      <c r="AC221" s="58">
        <v>4891300</v>
      </c>
      <c r="AD221" s="58">
        <v>4433200</v>
      </c>
    </row>
    <row r="222" spans="2:30" x14ac:dyDescent="0.2">
      <c r="B222" t="s">
        <v>378</v>
      </c>
      <c r="C222" s="25">
        <v>1285100</v>
      </c>
      <c r="D222" s="25">
        <v>1359900</v>
      </c>
      <c r="E222" s="25">
        <v>1509400</v>
      </c>
      <c r="F222" s="25">
        <v>1417700</v>
      </c>
      <c r="G222" s="25">
        <v>1716900</v>
      </c>
      <c r="H222" s="25">
        <v>1845300</v>
      </c>
      <c r="I222" s="25">
        <v>1944000</v>
      </c>
      <c r="J222" s="25">
        <v>1806100</v>
      </c>
      <c r="K222" s="25">
        <v>2079800.0000000002</v>
      </c>
      <c r="L222" s="25">
        <v>2012100</v>
      </c>
      <c r="M222" s="25">
        <v>2164400</v>
      </c>
      <c r="N222" s="25">
        <v>1942300</v>
      </c>
      <c r="O222" s="25">
        <v>2370600</v>
      </c>
      <c r="P222" s="25">
        <v>1994600</v>
      </c>
      <c r="Q222" s="25">
        <v>2134100</v>
      </c>
      <c r="R222" s="25">
        <v>2192600</v>
      </c>
      <c r="S222" s="25">
        <v>2429200</v>
      </c>
      <c r="T222" s="25">
        <v>2456900</v>
      </c>
      <c r="U222" s="25">
        <v>2538000</v>
      </c>
      <c r="V222" s="25">
        <v>2625800</v>
      </c>
      <c r="W222" s="25">
        <v>2729400</v>
      </c>
      <c r="X222" s="25">
        <v>2950700</v>
      </c>
      <c r="Y222" s="25">
        <v>3121400</v>
      </c>
      <c r="Z222" s="25">
        <v>2691100</v>
      </c>
      <c r="AA222" s="25">
        <v>2914300</v>
      </c>
      <c r="AB222" s="25">
        <v>2742200</v>
      </c>
      <c r="AC222" s="25">
        <v>3078400</v>
      </c>
      <c r="AD222" s="25">
        <v>2911600</v>
      </c>
    </row>
    <row r="224" spans="2:30" x14ac:dyDescent="0.2">
      <c r="B224" t="s">
        <v>379</v>
      </c>
      <c r="C224" s="16">
        <f>C220-C222</f>
        <v>576700</v>
      </c>
      <c r="D224" s="16">
        <f t="shared" ref="D224:AD224" si="5">D220-D222</f>
        <v>629900</v>
      </c>
      <c r="E224" s="16">
        <f t="shared" si="5"/>
        <v>230400</v>
      </c>
      <c r="F224" s="16">
        <f t="shared" si="5"/>
        <v>798100</v>
      </c>
      <c r="G224" s="16">
        <f t="shared" si="5"/>
        <v>403800</v>
      </c>
      <c r="H224" s="16">
        <f t="shared" si="5"/>
        <v>1181500</v>
      </c>
      <c r="I224" s="16">
        <f t="shared" si="5"/>
        <v>926800</v>
      </c>
      <c r="J224" s="16">
        <f t="shared" si="5"/>
        <v>852400</v>
      </c>
      <c r="K224" s="16">
        <f t="shared" si="5"/>
        <v>828199.99999999977</v>
      </c>
      <c r="L224" s="16">
        <f t="shared" si="5"/>
        <v>864800</v>
      </c>
      <c r="M224" s="16">
        <f t="shared" si="5"/>
        <v>878400</v>
      </c>
      <c r="N224" s="16">
        <f t="shared" si="5"/>
        <v>990900</v>
      </c>
      <c r="O224" s="16">
        <f t="shared" si="5"/>
        <v>626900</v>
      </c>
      <c r="P224" s="16">
        <f t="shared" si="5"/>
        <v>892000</v>
      </c>
      <c r="Q224" s="16">
        <f t="shared" si="5"/>
        <v>873600</v>
      </c>
      <c r="R224" s="16">
        <f t="shared" si="5"/>
        <v>868800</v>
      </c>
      <c r="S224" s="16">
        <f t="shared" si="5"/>
        <v>751900</v>
      </c>
      <c r="T224" s="16">
        <f t="shared" si="5"/>
        <v>1267800</v>
      </c>
      <c r="U224" s="16">
        <f t="shared" si="5"/>
        <v>1543300</v>
      </c>
      <c r="V224" s="16">
        <f t="shared" si="5"/>
        <v>1481100</v>
      </c>
      <c r="W224" s="16">
        <f t="shared" si="5"/>
        <v>1141300</v>
      </c>
      <c r="X224" s="16">
        <f t="shared" si="5"/>
        <v>1194800</v>
      </c>
      <c r="Y224" s="16">
        <f t="shared" si="5"/>
        <v>995100</v>
      </c>
      <c r="Z224" s="16">
        <f t="shared" si="5"/>
        <v>771700</v>
      </c>
      <c r="AA224" s="16">
        <f t="shared" si="5"/>
        <v>820900</v>
      </c>
      <c r="AB224" s="16">
        <f t="shared" si="5"/>
        <v>855700</v>
      </c>
      <c r="AC224" s="16">
        <f t="shared" si="5"/>
        <v>1073600</v>
      </c>
      <c r="AD224" s="16">
        <f t="shared" si="5"/>
        <v>669300</v>
      </c>
    </row>
    <row r="225" spans="2:30" x14ac:dyDescent="0.2">
      <c r="B225" t="s">
        <v>380</v>
      </c>
      <c r="C225" s="64">
        <f>C224/C221</f>
        <v>0.47012309448112821</v>
      </c>
      <c r="D225" s="64">
        <f t="shared" ref="D225:AD225" si="6">D224/D221</f>
        <v>0.46268547083884237</v>
      </c>
      <c r="E225" s="64">
        <f t="shared" si="6"/>
        <v>0.21031492469192151</v>
      </c>
      <c r="F225" s="64">
        <f t="shared" si="6"/>
        <v>0.86393158692357652</v>
      </c>
      <c r="G225" s="64">
        <f t="shared" si="6"/>
        <v>0.41028246291404186</v>
      </c>
      <c r="H225" s="64">
        <f t="shared" si="6"/>
        <v>0.44105569658055843</v>
      </c>
      <c r="I225" s="64">
        <f t="shared" si="6"/>
        <v>0.348735701384708</v>
      </c>
      <c r="J225" s="64">
        <f t="shared" si="6"/>
        <v>0.35236244884461165</v>
      </c>
      <c r="K225" s="64">
        <f t="shared" si="6"/>
        <v>0.25509764060863666</v>
      </c>
      <c r="L225" s="64">
        <f t="shared" si="6"/>
        <v>0.26569988939412559</v>
      </c>
      <c r="M225" s="64">
        <f t="shared" si="6"/>
        <v>0.25131609063859006</v>
      </c>
      <c r="N225" s="64">
        <f t="shared" si="6"/>
        <v>0.33495588682689381</v>
      </c>
      <c r="O225" s="64">
        <f t="shared" si="6"/>
        <v>0.17981814531164844</v>
      </c>
      <c r="P225" s="64">
        <f t="shared" si="6"/>
        <v>0.28065317937262058</v>
      </c>
      <c r="Q225" s="64">
        <f t="shared" si="6"/>
        <v>0.26465509406525495</v>
      </c>
      <c r="R225" s="64">
        <f t="shared" si="6"/>
        <v>0.25961452263558943</v>
      </c>
      <c r="S225" s="64">
        <f t="shared" si="6"/>
        <v>0.17158440017343282</v>
      </c>
      <c r="T225" s="64">
        <f t="shared" si="6"/>
        <v>0.37672718628354085</v>
      </c>
      <c r="U225" s="64">
        <f t="shared" si="6"/>
        <v>0.59130268199233715</v>
      </c>
      <c r="V225" s="64">
        <f t="shared" si="6"/>
        <v>0.50396406818877815</v>
      </c>
      <c r="W225" s="64">
        <f t="shared" si="6"/>
        <v>0.38180784156295999</v>
      </c>
      <c r="X225" s="64">
        <f t="shared" si="6"/>
        <v>0.29831964245586878</v>
      </c>
      <c r="Y225" s="64">
        <f t="shared" si="6"/>
        <v>0.25797169077617049</v>
      </c>
      <c r="Z225" s="64">
        <f t="shared" si="6"/>
        <v>0.20633689839572192</v>
      </c>
      <c r="AA225" s="64">
        <f t="shared" si="6"/>
        <v>0.19598901754804823</v>
      </c>
      <c r="AB225" s="64">
        <f t="shared" si="6"/>
        <v>0.21153465836052607</v>
      </c>
      <c r="AC225" s="64">
        <f t="shared" si="6"/>
        <v>0.21949175065933391</v>
      </c>
      <c r="AD225" s="64">
        <f t="shared" si="6"/>
        <v>0.15097446539745557</v>
      </c>
    </row>
    <row r="226" spans="2:30" x14ac:dyDescent="0.2">
      <c r="C226" s="63">
        <f>AVERAGE(C225:AD225)</f>
        <v>0.3291895049038186</v>
      </c>
    </row>
    <row r="268" spans="2:30" x14ac:dyDescent="0.2">
      <c r="C268">
        <v>1</v>
      </c>
      <c r="D268">
        <v>2</v>
      </c>
      <c r="E268">
        <v>3</v>
      </c>
      <c r="F268">
        <v>4</v>
      </c>
      <c r="G268">
        <v>5</v>
      </c>
      <c r="H268">
        <v>6</v>
      </c>
      <c r="I268">
        <v>7</v>
      </c>
      <c r="J268">
        <v>8</v>
      </c>
      <c r="K268">
        <v>9</v>
      </c>
      <c r="L268">
        <v>10</v>
      </c>
      <c r="M268">
        <v>11</v>
      </c>
      <c r="N268">
        <v>12</v>
      </c>
      <c r="O268">
        <v>13</v>
      </c>
      <c r="P268">
        <v>14</v>
      </c>
      <c r="Q268">
        <v>15</v>
      </c>
      <c r="R268">
        <v>16</v>
      </c>
      <c r="S268" s="66">
        <v>17</v>
      </c>
      <c r="T268">
        <v>18</v>
      </c>
      <c r="U268">
        <v>19</v>
      </c>
      <c r="V268">
        <v>20</v>
      </c>
      <c r="W268">
        <v>21</v>
      </c>
      <c r="X268">
        <v>22</v>
      </c>
      <c r="Y268">
        <v>23</v>
      </c>
      <c r="Z268">
        <v>24</v>
      </c>
      <c r="AA268">
        <v>25</v>
      </c>
      <c r="AB268">
        <v>26</v>
      </c>
      <c r="AC268">
        <v>27</v>
      </c>
      <c r="AD268">
        <v>28</v>
      </c>
    </row>
    <row r="269" spans="2:30" x14ac:dyDescent="0.2">
      <c r="C269" s="26" t="s">
        <v>270</v>
      </c>
      <c r="D269" s="26" t="s">
        <v>271</v>
      </c>
      <c r="E269" s="26" t="s">
        <v>272</v>
      </c>
      <c r="F269" s="26" t="s">
        <v>273</v>
      </c>
      <c r="G269" s="31" t="s">
        <v>274</v>
      </c>
      <c r="H269" s="31" t="s">
        <v>275</v>
      </c>
      <c r="I269" s="31" t="s">
        <v>276</v>
      </c>
      <c r="J269" s="31" t="s">
        <v>277</v>
      </c>
      <c r="K269" s="36" t="s">
        <v>278</v>
      </c>
      <c r="L269" s="36" t="s">
        <v>279</v>
      </c>
      <c r="M269" s="36" t="s">
        <v>280</v>
      </c>
      <c r="N269" s="36" t="s">
        <v>281</v>
      </c>
      <c r="O269" s="31" t="s">
        <v>282</v>
      </c>
      <c r="P269" s="31" t="s">
        <v>283</v>
      </c>
      <c r="Q269" s="31" t="s">
        <v>284</v>
      </c>
      <c r="R269" s="31" t="s">
        <v>285</v>
      </c>
      <c r="S269" s="42" t="s">
        <v>286</v>
      </c>
      <c r="T269" s="42" t="s">
        <v>287</v>
      </c>
      <c r="U269" s="42" t="s">
        <v>288</v>
      </c>
      <c r="V269" s="42" t="s">
        <v>289</v>
      </c>
      <c r="W269" s="31" t="s">
        <v>290</v>
      </c>
      <c r="X269" s="31" t="s">
        <v>291</v>
      </c>
      <c r="Y269" s="31" t="s">
        <v>292</v>
      </c>
      <c r="Z269" s="31" t="s">
        <v>293</v>
      </c>
      <c r="AA269" s="42" t="s">
        <v>294</v>
      </c>
      <c r="AB269" s="42" t="s">
        <v>295</v>
      </c>
      <c r="AC269" s="42" t="s">
        <v>296</v>
      </c>
      <c r="AD269" s="42" t="s">
        <v>297</v>
      </c>
    </row>
    <row r="270" spans="2:30" x14ac:dyDescent="0.2">
      <c r="B270" t="s">
        <v>401</v>
      </c>
      <c r="C270" s="63">
        <v>1958800</v>
      </c>
      <c r="D270" s="63">
        <v>2093700</v>
      </c>
      <c r="E270" s="63">
        <v>1828300</v>
      </c>
      <c r="F270" s="63">
        <v>2201600</v>
      </c>
      <c r="G270" s="63">
        <v>4687900</v>
      </c>
      <c r="H270" s="63">
        <v>5782400</v>
      </c>
      <c r="I270" s="63">
        <v>5651300</v>
      </c>
      <c r="J270" s="63">
        <v>5588200</v>
      </c>
      <c r="K270" s="63">
        <v>5928400</v>
      </c>
      <c r="L270" s="63">
        <v>6171300</v>
      </c>
      <c r="M270" s="63">
        <v>6388100</v>
      </c>
      <c r="N270" s="63">
        <v>6054100</v>
      </c>
      <c r="O270" s="63">
        <v>6464600</v>
      </c>
      <c r="P270" s="63">
        <v>6088100</v>
      </c>
      <c r="Q270" s="63">
        <v>6199500</v>
      </c>
      <c r="R270" s="63">
        <v>6337600</v>
      </c>
      <c r="S270" s="63">
        <v>6519300</v>
      </c>
      <c r="T270" s="63">
        <v>6276900</v>
      </c>
      <c r="U270" s="63">
        <v>6032300</v>
      </c>
      <c r="V270" s="63">
        <v>6349100</v>
      </c>
      <c r="W270" s="63">
        <v>6343000</v>
      </c>
      <c r="X270" s="63">
        <v>6653800</v>
      </c>
      <c r="Y270" s="63">
        <v>6678800</v>
      </c>
      <c r="Z270" s="63">
        <v>6481400</v>
      </c>
      <c r="AA270" s="63">
        <v>6696000</v>
      </c>
      <c r="AB270" s="63">
        <v>6321000</v>
      </c>
      <c r="AC270" s="63">
        <v>6945200</v>
      </c>
      <c r="AD270" s="63">
        <v>6392500</v>
      </c>
    </row>
    <row r="271" spans="2:30" x14ac:dyDescent="0.2">
      <c r="B271" t="s">
        <v>402</v>
      </c>
      <c r="C271" s="58">
        <v>885700</v>
      </c>
      <c r="D271" s="58">
        <v>923400</v>
      </c>
      <c r="E271" s="58">
        <v>963000</v>
      </c>
      <c r="F271" s="58">
        <v>1100500</v>
      </c>
      <c r="G271" s="58">
        <v>965700</v>
      </c>
      <c r="H271" s="58">
        <v>1037599.9999999999</v>
      </c>
      <c r="I271" s="58">
        <v>999200</v>
      </c>
      <c r="J271" s="58">
        <v>1020900</v>
      </c>
      <c r="K271" s="58">
        <v>871000</v>
      </c>
      <c r="L271" s="58">
        <v>891100</v>
      </c>
      <c r="M271" s="58">
        <v>874400</v>
      </c>
      <c r="N271" s="58">
        <v>963600</v>
      </c>
      <c r="O271" s="58">
        <v>633800</v>
      </c>
      <c r="P271" s="58">
        <v>547300</v>
      </c>
      <c r="Q271" s="58">
        <v>486200</v>
      </c>
      <c r="R271" s="58">
        <v>181700</v>
      </c>
      <c r="S271" s="58">
        <v>40000</v>
      </c>
      <c r="T271" s="58">
        <v>630200</v>
      </c>
      <c r="U271" s="58">
        <v>1133800</v>
      </c>
      <c r="V271" s="58">
        <v>985200</v>
      </c>
      <c r="W271" s="58">
        <v>786300</v>
      </c>
      <c r="X271" s="58">
        <v>750700</v>
      </c>
      <c r="Y271" s="58">
        <v>684000</v>
      </c>
      <c r="Z271" s="58">
        <v>416300</v>
      </c>
      <c r="AA271" s="58">
        <v>486100</v>
      </c>
      <c r="AB271" s="58">
        <v>797100</v>
      </c>
      <c r="AC271" s="58">
        <v>801900</v>
      </c>
      <c r="AD271" s="58">
        <v>841100</v>
      </c>
    </row>
    <row r="272" spans="2:30" x14ac:dyDescent="0.2">
      <c r="B272" t="s">
        <v>403</v>
      </c>
      <c r="C272" s="65">
        <f>C270/C271</f>
        <v>2.211584057807384</v>
      </c>
      <c r="D272" s="65">
        <f t="shared" ref="D272:M272" si="7">D270/D271</f>
        <v>2.2673814165042234</v>
      </c>
      <c r="E272" s="65">
        <f t="shared" si="7"/>
        <v>1.898546209761163</v>
      </c>
      <c r="F272" s="65">
        <f t="shared" si="7"/>
        <v>2.0005452067242162</v>
      </c>
      <c r="G272" s="65">
        <f t="shared" si="7"/>
        <v>4.8544061302681989</v>
      </c>
      <c r="H272" s="65">
        <f t="shared" si="7"/>
        <v>5.5728604471858141</v>
      </c>
      <c r="I272" s="65">
        <f t="shared" si="7"/>
        <v>5.6558246597277826</v>
      </c>
      <c r="J272" s="65">
        <f t="shared" si="7"/>
        <v>5.4737976295425605</v>
      </c>
      <c r="K272" s="65">
        <f t="shared" si="7"/>
        <v>6.8064293915040182</v>
      </c>
      <c r="L272" s="65">
        <f t="shared" si="7"/>
        <v>6.9254853551789921</v>
      </c>
      <c r="M272" s="65">
        <f t="shared" si="7"/>
        <v>7.3056953339432757</v>
      </c>
      <c r="N272" s="65">
        <f t="shared" ref="N272" si="8">N270/N271</f>
        <v>6.2827936903279369</v>
      </c>
      <c r="O272" s="65">
        <f t="shared" ref="O272" si="9">O270/O271</f>
        <v>10.199747554433575</v>
      </c>
      <c r="P272" s="65">
        <f t="shared" ref="P272" si="10">P270/P271</f>
        <v>11.123880869724101</v>
      </c>
      <c r="Q272" s="65">
        <f t="shared" ref="Q272" si="11">Q270/Q271</f>
        <v>12.750925545043192</v>
      </c>
      <c r="R272" s="65">
        <f t="shared" ref="R272" si="12">R270/R271</f>
        <v>34.879471656576776</v>
      </c>
      <c r="S272" s="67">
        <f t="shared" ref="S272" si="13">S270/S271</f>
        <v>162.98249999999999</v>
      </c>
      <c r="T272" s="65">
        <f t="shared" ref="T272" si="14">T270/T271</f>
        <v>9.9601713741669311</v>
      </c>
      <c r="U272" s="65">
        <f t="shared" ref="U272" si="15">U270/U271</f>
        <v>5.3204268830481567</v>
      </c>
      <c r="V272" s="65">
        <f t="shared" ref="V272:W272" si="16">V270/V271</f>
        <v>6.4444782785221273</v>
      </c>
      <c r="W272" s="65">
        <f t="shared" si="16"/>
        <v>8.0668955869261101</v>
      </c>
      <c r="X272" s="65">
        <f t="shared" ref="X272" si="17">X270/X271</f>
        <v>8.8634607699480483</v>
      </c>
      <c r="Y272" s="65">
        <f t="shared" ref="Y272" si="18">Y270/Y271</f>
        <v>9.7643274853801163</v>
      </c>
      <c r="Z272" s="65">
        <f t="shared" ref="Z272" si="19">Z270/Z271</f>
        <v>15.569060773480663</v>
      </c>
      <c r="AA272" s="65">
        <f t="shared" ref="AA272" si="20">AA270/AA271</f>
        <v>13.774943427278338</v>
      </c>
      <c r="AB272" s="65">
        <f t="shared" ref="AB272" si="21">AB270/AB271</f>
        <v>7.9299962363567937</v>
      </c>
      <c r="AC272" s="65">
        <f t="shared" ref="AC272" si="22">AC270/AC271</f>
        <v>8.6609302905599197</v>
      </c>
      <c r="AD272" s="65">
        <f t="shared" ref="AD272" si="23">AD270/AD271</f>
        <v>7.6001664486981335</v>
      </c>
    </row>
    <row r="275" spans="2:30" x14ac:dyDescent="0.2">
      <c r="B275" t="s">
        <v>404</v>
      </c>
      <c r="C275" s="61">
        <v>732100</v>
      </c>
      <c r="D275" s="61">
        <v>732300</v>
      </c>
      <c r="E275" s="61">
        <v>732800</v>
      </c>
      <c r="F275" s="61">
        <v>1277800</v>
      </c>
      <c r="G275" s="61">
        <v>3703700</v>
      </c>
      <c r="H275" s="61">
        <v>3103600</v>
      </c>
      <c r="I275" s="61">
        <v>2993700</v>
      </c>
      <c r="J275" s="61">
        <v>2650900</v>
      </c>
      <c r="K275" s="61">
        <v>2616000</v>
      </c>
      <c r="L275" s="61">
        <v>2916500</v>
      </c>
      <c r="M275" s="61">
        <v>2892900</v>
      </c>
      <c r="N275" s="61">
        <v>3095800</v>
      </c>
      <c r="O275" s="61">
        <v>2978300</v>
      </c>
      <c r="P275" s="61">
        <v>2609500</v>
      </c>
      <c r="Q275" s="61">
        <v>2620300</v>
      </c>
      <c r="R275" s="61">
        <v>2785400</v>
      </c>
      <c r="S275" s="61">
        <v>1952400</v>
      </c>
      <c r="T275" s="61">
        <v>2911600</v>
      </c>
      <c r="U275" s="61">
        <v>3422300</v>
      </c>
      <c r="V275" s="61">
        <v>3410200</v>
      </c>
      <c r="W275" s="61">
        <v>3288000</v>
      </c>
      <c r="X275" s="61">
        <v>2648700</v>
      </c>
      <c r="Y275" s="61">
        <v>2821400</v>
      </c>
      <c r="Z275" s="61">
        <v>2741400</v>
      </c>
      <c r="AA275" s="61">
        <v>2507500</v>
      </c>
      <c r="AB275" s="61">
        <v>2275800</v>
      </c>
      <c r="AC275" s="61">
        <v>2053900</v>
      </c>
      <c r="AD275" s="61">
        <v>1959300</v>
      </c>
    </row>
    <row r="276" spans="2:30" x14ac:dyDescent="0.2">
      <c r="B276" t="s">
        <v>405</v>
      </c>
      <c r="C276" s="61">
        <v>1226700</v>
      </c>
      <c r="D276" s="61">
        <v>1361400</v>
      </c>
      <c r="E276" s="61">
        <v>1095500</v>
      </c>
      <c r="F276" s="61">
        <v>923800</v>
      </c>
      <c r="G276" s="61">
        <v>984200</v>
      </c>
      <c r="H276" s="61">
        <v>2678800</v>
      </c>
      <c r="I276" s="61">
        <v>2657600</v>
      </c>
      <c r="J276" s="61">
        <v>2419100</v>
      </c>
      <c r="K276" s="61">
        <v>3246600</v>
      </c>
      <c r="L276" s="61">
        <v>3254800</v>
      </c>
      <c r="M276" s="61">
        <v>3495200</v>
      </c>
      <c r="N276" s="61">
        <v>2958300</v>
      </c>
      <c r="O276" s="61">
        <v>3486300</v>
      </c>
      <c r="P276" s="61">
        <v>3178300</v>
      </c>
      <c r="Q276" s="61">
        <v>3300900</v>
      </c>
      <c r="R276" s="61">
        <v>3346500</v>
      </c>
      <c r="S276" s="61">
        <v>4382100</v>
      </c>
      <c r="T276" s="61">
        <v>3365300</v>
      </c>
      <c r="U276" s="61">
        <v>2610000</v>
      </c>
      <c r="V276" s="61">
        <v>2938900</v>
      </c>
      <c r="W276" s="61">
        <v>2989200</v>
      </c>
      <c r="X276" s="61">
        <v>4005100</v>
      </c>
      <c r="Y276" s="61">
        <v>3857400</v>
      </c>
      <c r="Z276" s="61">
        <v>3740000</v>
      </c>
      <c r="AA276" s="61">
        <v>4188500</v>
      </c>
      <c r="AB276" s="61">
        <v>4045200</v>
      </c>
      <c r="AC276" s="61">
        <v>4891300</v>
      </c>
      <c r="AD276" s="61">
        <v>4433200</v>
      </c>
    </row>
    <row r="277" spans="2:30" x14ac:dyDescent="0.2">
      <c r="B277" s="59" t="s">
        <v>406</v>
      </c>
      <c r="C277" s="59"/>
      <c r="D277" s="59"/>
      <c r="E277" s="59"/>
      <c r="F277" s="59"/>
      <c r="G277" s="59"/>
      <c r="H277" s="59"/>
      <c r="I277" s="59"/>
      <c r="J277" s="58">
        <v>518200.00000000006</v>
      </c>
      <c r="K277" s="58">
        <v>65800</v>
      </c>
      <c r="L277" s="59"/>
      <c r="M277" s="59"/>
      <c r="N277" s="59"/>
      <c r="O277" s="59"/>
      <c r="P277" s="58">
        <v>300300</v>
      </c>
      <c r="Q277" s="58">
        <v>278300</v>
      </c>
      <c r="R277" s="58">
        <v>205700</v>
      </c>
      <c r="S277" s="58">
        <v>184800</v>
      </c>
      <c r="T277" s="59"/>
      <c r="U277" s="59"/>
      <c r="V277" s="59"/>
      <c r="W277" s="58">
        <v>65800</v>
      </c>
    </row>
    <row r="279" spans="2:30" x14ac:dyDescent="0.2">
      <c r="B279" t="s">
        <v>401</v>
      </c>
      <c r="C279" s="16">
        <f>C275+C276+C277</f>
        <v>1958800</v>
      </c>
      <c r="D279" s="16">
        <f t="shared" ref="D279:AD279" si="24">D275+D276+D277</f>
        <v>2093700</v>
      </c>
      <c r="E279" s="16">
        <f t="shared" si="24"/>
        <v>1828300</v>
      </c>
      <c r="F279" s="16">
        <f t="shared" si="24"/>
        <v>2201600</v>
      </c>
      <c r="G279" s="16">
        <f t="shared" si="24"/>
        <v>4687900</v>
      </c>
      <c r="H279" s="16">
        <f t="shared" si="24"/>
        <v>5782400</v>
      </c>
      <c r="I279" s="16">
        <f t="shared" si="24"/>
        <v>5651300</v>
      </c>
      <c r="J279" s="16">
        <f t="shared" si="24"/>
        <v>5588200</v>
      </c>
      <c r="K279" s="16">
        <f t="shared" si="24"/>
        <v>5928400</v>
      </c>
      <c r="L279" s="16">
        <f t="shared" si="24"/>
        <v>6171300</v>
      </c>
      <c r="M279" s="16">
        <f t="shared" si="24"/>
        <v>6388100</v>
      </c>
      <c r="N279" s="16">
        <f t="shared" si="24"/>
        <v>6054100</v>
      </c>
      <c r="O279" s="16">
        <f t="shared" si="24"/>
        <v>6464600</v>
      </c>
      <c r="P279" s="16">
        <f t="shared" si="24"/>
        <v>6088100</v>
      </c>
      <c r="Q279" s="16">
        <f>Q275+Q276+Q277</f>
        <v>6199500</v>
      </c>
      <c r="R279" s="16">
        <f t="shared" si="24"/>
        <v>6337600</v>
      </c>
      <c r="S279" s="16">
        <f t="shared" si="24"/>
        <v>6519300</v>
      </c>
      <c r="T279" s="16">
        <f t="shared" si="24"/>
        <v>6276900</v>
      </c>
      <c r="U279" s="16">
        <f t="shared" si="24"/>
        <v>6032300</v>
      </c>
      <c r="V279" s="16">
        <f t="shared" si="24"/>
        <v>6349100</v>
      </c>
      <c r="W279" s="16">
        <f t="shared" si="24"/>
        <v>6343000</v>
      </c>
      <c r="X279" s="16">
        <f t="shared" si="24"/>
        <v>6653800</v>
      </c>
      <c r="Y279" s="16">
        <f t="shared" si="24"/>
        <v>6678800</v>
      </c>
      <c r="Z279" s="16">
        <f t="shared" si="24"/>
        <v>6481400</v>
      </c>
      <c r="AA279" s="16">
        <f t="shared" si="24"/>
        <v>6696000</v>
      </c>
      <c r="AB279" s="16">
        <f t="shared" si="24"/>
        <v>6321000</v>
      </c>
      <c r="AC279" s="16">
        <f t="shared" si="24"/>
        <v>6945200</v>
      </c>
      <c r="AD279" s="16">
        <f t="shared" si="24"/>
        <v>6392500</v>
      </c>
    </row>
    <row r="281" spans="2:30" x14ac:dyDescent="0.2">
      <c r="B281" t="s">
        <v>407</v>
      </c>
      <c r="C281" s="65">
        <f>AVERAGE(C272:AD272)</f>
        <v>13.969526168164949</v>
      </c>
    </row>
    <row r="333" spans="2:30" x14ac:dyDescent="0.2">
      <c r="C333" s="31" t="s">
        <v>270</v>
      </c>
      <c r="D333" s="31" t="s">
        <v>271</v>
      </c>
      <c r="E333" s="31" t="s">
        <v>272</v>
      </c>
      <c r="F333" s="31" t="s">
        <v>273</v>
      </c>
      <c r="G333" s="31" t="s">
        <v>274</v>
      </c>
      <c r="H333" s="31" t="s">
        <v>275</v>
      </c>
      <c r="I333" s="31" t="s">
        <v>276</v>
      </c>
      <c r="J333" s="31" t="s">
        <v>277</v>
      </c>
      <c r="K333" s="31" t="s">
        <v>278</v>
      </c>
      <c r="L333" s="31" t="s">
        <v>279</v>
      </c>
      <c r="M333" s="31" t="s">
        <v>280</v>
      </c>
      <c r="N333" s="31" t="s">
        <v>281</v>
      </c>
      <c r="O333" s="31" t="s">
        <v>282</v>
      </c>
      <c r="P333" s="31" t="s">
        <v>283</v>
      </c>
      <c r="Q333" s="31" t="s">
        <v>284</v>
      </c>
      <c r="R333" s="31" t="s">
        <v>285</v>
      </c>
      <c r="S333" s="70" t="s">
        <v>286</v>
      </c>
      <c r="T333" s="31" t="s">
        <v>287</v>
      </c>
      <c r="U333" s="31" t="s">
        <v>288</v>
      </c>
      <c r="V333" s="31" t="s">
        <v>289</v>
      </c>
      <c r="W333" s="31" t="s">
        <v>290</v>
      </c>
      <c r="X333" s="31" t="s">
        <v>291</v>
      </c>
      <c r="Y333" s="31" t="s">
        <v>292</v>
      </c>
      <c r="Z333" s="31" t="s">
        <v>293</v>
      </c>
      <c r="AA333" s="31" t="s">
        <v>294</v>
      </c>
      <c r="AB333" s="31" t="s">
        <v>295</v>
      </c>
      <c r="AC333" s="31" t="s">
        <v>296</v>
      </c>
      <c r="AD333" s="31" t="s">
        <v>297</v>
      </c>
    </row>
    <row r="334" spans="2:30" x14ac:dyDescent="0.2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70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</row>
    <row r="335" spans="2:30" x14ac:dyDescent="0.2">
      <c r="B335" s="48" t="s">
        <v>418</v>
      </c>
      <c r="C335" s="68">
        <v>-6600</v>
      </c>
      <c r="D335" s="68">
        <v>-8400</v>
      </c>
      <c r="E335" s="69">
        <v>0</v>
      </c>
      <c r="F335" s="68">
        <v>-16200</v>
      </c>
      <c r="G335" s="68">
        <v>-5600</v>
      </c>
      <c r="H335" s="68">
        <v>-23700</v>
      </c>
      <c r="I335" s="68">
        <v>-17500</v>
      </c>
      <c r="J335" s="68">
        <v>-13900</v>
      </c>
      <c r="K335" s="68">
        <v>-13600</v>
      </c>
      <c r="L335" s="68">
        <v>-22000</v>
      </c>
      <c r="M335" s="68">
        <v>-19300</v>
      </c>
      <c r="N335" s="68">
        <v>-22000</v>
      </c>
      <c r="O335" s="68">
        <v>-14700</v>
      </c>
      <c r="P335" s="68">
        <v>-14500</v>
      </c>
      <c r="Q335" s="68">
        <v>-19100</v>
      </c>
      <c r="R335" s="48"/>
      <c r="S335" s="68">
        <v>-15100</v>
      </c>
      <c r="T335" s="68">
        <v>-26700</v>
      </c>
      <c r="U335" s="68">
        <v>-37200</v>
      </c>
      <c r="V335" s="68">
        <v>-13700</v>
      </c>
      <c r="W335" s="68">
        <v>-29100</v>
      </c>
      <c r="X335" s="68">
        <v>-54500</v>
      </c>
      <c r="Y335" s="68">
        <v>-92700</v>
      </c>
      <c r="Z335" s="68">
        <v>-70600</v>
      </c>
      <c r="AA335" s="68">
        <v>-44400</v>
      </c>
      <c r="AB335" s="68">
        <v>-113200</v>
      </c>
      <c r="AC335" s="68">
        <v>-40200</v>
      </c>
      <c r="AD335" s="68">
        <v>-82800</v>
      </c>
    </row>
    <row r="336" spans="2:30" ht="16" thickBot="1" x14ac:dyDescent="0.25">
      <c r="B336" s="48" t="s">
        <v>421</v>
      </c>
      <c r="C336" s="68">
        <f>-C335</f>
        <v>6600</v>
      </c>
      <c r="D336" s="68">
        <f t="shared" ref="D336:AD336" si="25">-D335</f>
        <v>8400</v>
      </c>
      <c r="E336" s="68">
        <f t="shared" si="25"/>
        <v>0</v>
      </c>
      <c r="F336" s="68">
        <f t="shared" si="25"/>
        <v>16200</v>
      </c>
      <c r="G336" s="68">
        <f t="shared" si="25"/>
        <v>5600</v>
      </c>
      <c r="H336" s="68">
        <f t="shared" si="25"/>
        <v>23700</v>
      </c>
      <c r="I336" s="68">
        <f t="shared" si="25"/>
        <v>17500</v>
      </c>
      <c r="J336" s="68">
        <f t="shared" si="25"/>
        <v>13900</v>
      </c>
      <c r="K336" s="68">
        <f t="shared" si="25"/>
        <v>13600</v>
      </c>
      <c r="L336" s="68">
        <f t="shared" si="25"/>
        <v>22000</v>
      </c>
      <c r="M336" s="68">
        <f t="shared" si="25"/>
        <v>19300</v>
      </c>
      <c r="N336" s="68">
        <f t="shared" si="25"/>
        <v>22000</v>
      </c>
      <c r="O336" s="68">
        <f t="shared" si="25"/>
        <v>14700</v>
      </c>
      <c r="P336" s="68">
        <f t="shared" si="25"/>
        <v>14500</v>
      </c>
      <c r="Q336" s="68">
        <f t="shared" si="25"/>
        <v>19100</v>
      </c>
      <c r="R336" s="68">
        <f t="shared" si="25"/>
        <v>0</v>
      </c>
      <c r="S336" s="68">
        <f t="shared" si="25"/>
        <v>15100</v>
      </c>
      <c r="T336" s="68">
        <f t="shared" si="25"/>
        <v>26700</v>
      </c>
      <c r="U336" s="68">
        <f t="shared" si="25"/>
        <v>37200</v>
      </c>
      <c r="V336" s="68">
        <f t="shared" si="25"/>
        <v>13700</v>
      </c>
      <c r="W336" s="68">
        <f t="shared" si="25"/>
        <v>29100</v>
      </c>
      <c r="X336" s="68">
        <f t="shared" si="25"/>
        <v>54500</v>
      </c>
      <c r="Y336" s="68">
        <f t="shared" si="25"/>
        <v>92700</v>
      </c>
      <c r="Z336" s="68">
        <f t="shared" si="25"/>
        <v>70600</v>
      </c>
      <c r="AA336" s="68">
        <f t="shared" si="25"/>
        <v>44400</v>
      </c>
      <c r="AB336" s="68">
        <f t="shared" si="25"/>
        <v>113200</v>
      </c>
      <c r="AC336" s="68">
        <f t="shared" si="25"/>
        <v>40200</v>
      </c>
      <c r="AD336" s="68">
        <f t="shared" si="25"/>
        <v>82800</v>
      </c>
    </row>
    <row r="337" spans="2:30" ht="16" thickBot="1" x14ac:dyDescent="0.25">
      <c r="B337" s="73" t="s">
        <v>419</v>
      </c>
      <c r="C337" s="71">
        <v>-16100.000000000002</v>
      </c>
      <c r="D337" s="72">
        <v>180100</v>
      </c>
      <c r="E337" s="72">
        <v>52300</v>
      </c>
      <c r="F337" s="72">
        <v>246800</v>
      </c>
      <c r="G337" s="71">
        <v>-78000</v>
      </c>
      <c r="H337" s="72">
        <v>271700</v>
      </c>
      <c r="I337" s="72">
        <v>30200</v>
      </c>
      <c r="J337" s="72">
        <v>148600</v>
      </c>
      <c r="K337" s="71">
        <v>-148600</v>
      </c>
      <c r="L337" s="72">
        <v>158800</v>
      </c>
      <c r="M337" s="72">
        <v>45900</v>
      </c>
      <c r="N337" s="72">
        <v>114300</v>
      </c>
      <c r="O337" s="71">
        <v>-309800</v>
      </c>
      <c r="P337" s="71">
        <v>-232300</v>
      </c>
      <c r="Q337" s="72">
        <v>1200</v>
      </c>
      <c r="R337" s="73"/>
      <c r="S337" s="71">
        <v>-101000</v>
      </c>
      <c r="T337" s="72">
        <v>77800</v>
      </c>
      <c r="U337" s="72">
        <v>73500</v>
      </c>
      <c r="V337" s="71">
        <v>-46200</v>
      </c>
      <c r="W337" s="71">
        <v>-56500</v>
      </c>
      <c r="X337" s="72">
        <v>31300</v>
      </c>
      <c r="Y337" s="72">
        <v>24000</v>
      </c>
      <c r="Z337" s="71">
        <v>-50100</v>
      </c>
      <c r="AA337" s="71">
        <v>-67000</v>
      </c>
      <c r="AB337" s="72">
        <v>79300</v>
      </c>
      <c r="AC337" s="72">
        <v>76200</v>
      </c>
      <c r="AD337" s="72">
        <v>95400</v>
      </c>
    </row>
    <row r="338" spans="2:30" x14ac:dyDescent="0.2">
      <c r="B338" t="s">
        <v>420</v>
      </c>
      <c r="C338" s="63">
        <f>C336/C337</f>
        <v>-0.40993788819875771</v>
      </c>
      <c r="D338" s="63">
        <f t="shared" ref="D338:AD338" si="26">D336/D337</f>
        <v>4.6640755136035536E-2</v>
      </c>
      <c r="E338" s="63">
        <f t="shared" si="26"/>
        <v>0</v>
      </c>
      <c r="F338" s="63">
        <f t="shared" si="26"/>
        <v>6.5640194489465148E-2</v>
      </c>
      <c r="G338" s="63">
        <f t="shared" si="26"/>
        <v>-7.179487179487179E-2</v>
      </c>
      <c r="H338" s="63">
        <f t="shared" si="26"/>
        <v>8.7228560912771438E-2</v>
      </c>
      <c r="I338" s="63">
        <f t="shared" si="26"/>
        <v>0.57947019867549665</v>
      </c>
      <c r="J338" s="63">
        <f t="shared" si="26"/>
        <v>9.3539703903095558E-2</v>
      </c>
      <c r="K338" s="63">
        <f t="shared" si="26"/>
        <v>-9.1520861372812914E-2</v>
      </c>
      <c r="L338" s="63">
        <f t="shared" si="26"/>
        <v>0.1385390428211587</v>
      </c>
      <c r="M338" s="63">
        <f t="shared" si="26"/>
        <v>0.420479302832244</v>
      </c>
      <c r="N338" s="63">
        <f t="shared" si="26"/>
        <v>0.19247594050743658</v>
      </c>
      <c r="O338" s="63">
        <f t="shared" si="26"/>
        <v>-4.7449967721110396E-2</v>
      </c>
      <c r="P338" s="63">
        <f t="shared" si="26"/>
        <v>-6.2419285406801549E-2</v>
      </c>
      <c r="Q338" s="63">
        <f t="shared" si="26"/>
        <v>15.916666666666666</v>
      </c>
      <c r="R338" s="63">
        <v>0</v>
      </c>
      <c r="S338" s="63">
        <f t="shared" si="26"/>
        <v>-0.1495049504950495</v>
      </c>
      <c r="T338" s="63">
        <f t="shared" si="26"/>
        <v>0.34318766066838047</v>
      </c>
      <c r="U338" s="63">
        <f t="shared" si="26"/>
        <v>0.5061224489795918</v>
      </c>
      <c r="V338" s="63">
        <f t="shared" si="26"/>
        <v>-0.29653679653679654</v>
      </c>
      <c r="W338" s="63">
        <f t="shared" si="26"/>
        <v>-0.5150442477876106</v>
      </c>
      <c r="X338" s="63">
        <f t="shared" si="26"/>
        <v>1.7412140575079873</v>
      </c>
      <c r="Y338" s="63">
        <f t="shared" si="26"/>
        <v>3.8624999999999998</v>
      </c>
      <c r="Z338" s="63">
        <f t="shared" si="26"/>
        <v>-1.4091816367265468</v>
      </c>
      <c r="AA338" s="63">
        <f t="shared" si="26"/>
        <v>-0.66268656716417906</v>
      </c>
      <c r="AB338" s="63">
        <f t="shared" si="26"/>
        <v>1.4274905422446407</v>
      </c>
      <c r="AC338" s="63">
        <f t="shared" si="26"/>
        <v>0.52755905511811019</v>
      </c>
      <c r="AD338" s="63">
        <f t="shared" si="26"/>
        <v>0.86792452830188682</v>
      </c>
    </row>
    <row r="339" spans="2:30" x14ac:dyDescent="0.2">
      <c r="B339" s="48" t="s">
        <v>407</v>
      </c>
      <c r="C339" s="63">
        <f>AVERAGE(C338:AD338)</f>
        <v>0.82502148519858698</v>
      </c>
    </row>
    <row r="380" spans="2:30" x14ac:dyDescent="0.2">
      <c r="C380">
        <v>1</v>
      </c>
      <c r="D380">
        <v>2</v>
      </c>
      <c r="E380">
        <v>3</v>
      </c>
      <c r="F380">
        <v>4</v>
      </c>
      <c r="G380">
        <v>5</v>
      </c>
      <c r="H380">
        <v>6</v>
      </c>
      <c r="I380">
        <v>7</v>
      </c>
      <c r="J380">
        <v>8</v>
      </c>
      <c r="K380">
        <v>9</v>
      </c>
      <c r="L380">
        <v>10</v>
      </c>
      <c r="M380">
        <v>11</v>
      </c>
      <c r="N380">
        <v>12</v>
      </c>
      <c r="O380">
        <v>13</v>
      </c>
      <c r="P380">
        <v>14</v>
      </c>
      <c r="Q380">
        <v>15</v>
      </c>
      <c r="R380">
        <v>16</v>
      </c>
      <c r="S380" s="66">
        <v>17</v>
      </c>
      <c r="T380">
        <v>18</v>
      </c>
      <c r="U380">
        <v>19</v>
      </c>
      <c r="V380">
        <v>20</v>
      </c>
      <c r="W380">
        <v>21</v>
      </c>
      <c r="X380">
        <v>22</v>
      </c>
      <c r="Y380">
        <v>23</v>
      </c>
      <c r="Z380">
        <v>24</v>
      </c>
      <c r="AA380">
        <v>25</v>
      </c>
      <c r="AB380">
        <v>26</v>
      </c>
      <c r="AC380">
        <v>27</v>
      </c>
      <c r="AD380">
        <v>28</v>
      </c>
    </row>
    <row r="381" spans="2:30" ht="16" thickBot="1" x14ac:dyDescent="0.25">
      <c r="C381" s="26" t="s">
        <v>270</v>
      </c>
      <c r="D381" s="26" t="s">
        <v>271</v>
      </c>
      <c r="E381" s="26" t="s">
        <v>272</v>
      </c>
      <c r="F381" s="26" t="s">
        <v>273</v>
      </c>
      <c r="G381" s="31" t="s">
        <v>274</v>
      </c>
      <c r="H381" s="31" t="s">
        <v>275</v>
      </c>
      <c r="I381" s="31" t="s">
        <v>276</v>
      </c>
      <c r="J381" s="31" t="s">
        <v>277</v>
      </c>
      <c r="K381" s="36" t="s">
        <v>278</v>
      </c>
      <c r="L381" s="36" t="s">
        <v>279</v>
      </c>
      <c r="M381" s="36" t="s">
        <v>280</v>
      </c>
      <c r="N381" s="36" t="s">
        <v>281</v>
      </c>
      <c r="O381" s="31" t="s">
        <v>282</v>
      </c>
      <c r="P381" s="31" t="s">
        <v>283</v>
      </c>
      <c r="Q381" s="31" t="s">
        <v>284</v>
      </c>
      <c r="R381" s="31" t="s">
        <v>285</v>
      </c>
      <c r="S381" s="42" t="s">
        <v>286</v>
      </c>
      <c r="T381" s="42" t="s">
        <v>287</v>
      </c>
      <c r="U381" s="42" t="s">
        <v>288</v>
      </c>
      <c r="V381" s="42" t="s">
        <v>289</v>
      </c>
      <c r="W381" s="31" t="s">
        <v>290</v>
      </c>
      <c r="X381" s="31" t="s">
        <v>291</v>
      </c>
      <c r="Y381" s="31" t="s">
        <v>292</v>
      </c>
      <c r="Z381" s="31" t="s">
        <v>293</v>
      </c>
      <c r="AA381" s="42" t="s">
        <v>294</v>
      </c>
      <c r="AB381" s="42" t="s">
        <v>295</v>
      </c>
      <c r="AC381" s="42" t="s">
        <v>296</v>
      </c>
      <c r="AD381" s="42" t="s">
        <v>297</v>
      </c>
    </row>
    <row r="382" spans="2:30" ht="16" thickBot="1" x14ac:dyDescent="0.25">
      <c r="B382" s="92" t="s">
        <v>445</v>
      </c>
      <c r="C382" s="93">
        <v>-369700</v>
      </c>
      <c r="D382" s="93">
        <v>-538100</v>
      </c>
      <c r="E382" s="93">
        <v>-483900</v>
      </c>
      <c r="F382" s="93">
        <v>-542200</v>
      </c>
      <c r="G382" s="93">
        <v>-346600</v>
      </c>
      <c r="H382" s="93">
        <v>-592900</v>
      </c>
      <c r="I382" s="93">
        <v>-629100</v>
      </c>
      <c r="J382" s="93">
        <v>-790400</v>
      </c>
      <c r="K382" s="93">
        <v>-546300</v>
      </c>
      <c r="L382" s="93">
        <v>-754500</v>
      </c>
      <c r="M382" s="93">
        <v>-726400</v>
      </c>
      <c r="N382" s="93">
        <v>-824200</v>
      </c>
      <c r="O382" s="93">
        <v>-552300</v>
      </c>
      <c r="P382" s="93">
        <v>-685400</v>
      </c>
      <c r="Q382" s="93">
        <v>-824500</v>
      </c>
      <c r="R382" s="92"/>
      <c r="S382" s="94">
        <v>-809700</v>
      </c>
      <c r="T382" s="93">
        <v>-1074300</v>
      </c>
      <c r="U382" s="93">
        <v>-1044000</v>
      </c>
      <c r="V382" s="93">
        <v>-1088400</v>
      </c>
      <c r="W382" s="93">
        <v>-959200</v>
      </c>
      <c r="X382" s="93">
        <v>-1248000</v>
      </c>
      <c r="Y382" s="93">
        <v>-1259000</v>
      </c>
      <c r="Z382" s="93">
        <v>-1391600</v>
      </c>
      <c r="AA382" s="93">
        <v>-1105300</v>
      </c>
      <c r="AB382" s="93">
        <v>-1322400</v>
      </c>
      <c r="AC382" s="93">
        <v>-1256400</v>
      </c>
      <c r="AD382" s="93">
        <v>-1362100</v>
      </c>
    </row>
    <row r="383" spans="2:30" x14ac:dyDescent="0.2">
      <c r="B383" t="s">
        <v>446</v>
      </c>
      <c r="C383" s="16">
        <f>-C382</f>
        <v>369700</v>
      </c>
      <c r="D383" s="16">
        <f t="shared" ref="D383:AD383" si="27">-D382</f>
        <v>538100</v>
      </c>
      <c r="E383" s="16">
        <f t="shared" si="27"/>
        <v>483900</v>
      </c>
      <c r="F383" s="16">
        <f t="shared" si="27"/>
        <v>542200</v>
      </c>
      <c r="G383" s="16">
        <f t="shared" si="27"/>
        <v>346600</v>
      </c>
      <c r="H383" s="16">
        <f t="shared" si="27"/>
        <v>592900</v>
      </c>
      <c r="I383" s="16">
        <f t="shared" si="27"/>
        <v>629100</v>
      </c>
      <c r="J383" s="16">
        <f t="shared" si="27"/>
        <v>790400</v>
      </c>
      <c r="K383" s="16">
        <f t="shared" si="27"/>
        <v>546300</v>
      </c>
      <c r="L383" s="16">
        <f t="shared" si="27"/>
        <v>754500</v>
      </c>
      <c r="M383" s="16">
        <f t="shared" si="27"/>
        <v>726400</v>
      </c>
      <c r="N383" s="16">
        <f t="shared" si="27"/>
        <v>824200</v>
      </c>
      <c r="O383" s="16">
        <f t="shared" si="27"/>
        <v>552300</v>
      </c>
      <c r="P383" s="16">
        <f t="shared" si="27"/>
        <v>685400</v>
      </c>
      <c r="Q383" s="16">
        <f t="shared" si="27"/>
        <v>824500</v>
      </c>
      <c r="R383" s="16">
        <f t="shared" si="27"/>
        <v>0</v>
      </c>
      <c r="S383" s="16">
        <f t="shared" si="27"/>
        <v>809700</v>
      </c>
      <c r="T383" s="16">
        <f t="shared" si="27"/>
        <v>1074300</v>
      </c>
      <c r="U383" s="16">
        <f t="shared" si="27"/>
        <v>1044000</v>
      </c>
      <c r="V383" s="16">
        <f t="shared" si="27"/>
        <v>1088400</v>
      </c>
      <c r="W383" s="16">
        <f t="shared" si="27"/>
        <v>959200</v>
      </c>
      <c r="X383" s="16">
        <f t="shared" si="27"/>
        <v>1248000</v>
      </c>
      <c r="Y383" s="16">
        <f t="shared" si="27"/>
        <v>1259000</v>
      </c>
      <c r="Z383" s="16">
        <f t="shared" si="27"/>
        <v>1391600</v>
      </c>
      <c r="AA383" s="16">
        <f t="shared" si="27"/>
        <v>1105300</v>
      </c>
      <c r="AB383" s="16">
        <f t="shared" si="27"/>
        <v>1322400</v>
      </c>
      <c r="AC383" s="16">
        <f t="shared" si="27"/>
        <v>1256400</v>
      </c>
      <c r="AD383" s="16">
        <f t="shared" si="27"/>
        <v>1362100</v>
      </c>
    </row>
    <row r="384" spans="2:30" x14ac:dyDescent="0.2">
      <c r="B384" t="s">
        <v>378</v>
      </c>
      <c r="C384" s="25">
        <v>1285100</v>
      </c>
      <c r="D384" s="25">
        <v>1359900</v>
      </c>
      <c r="E384" s="25">
        <v>1509400</v>
      </c>
      <c r="F384" s="25">
        <v>1417700</v>
      </c>
      <c r="G384" s="25">
        <v>1716900</v>
      </c>
      <c r="H384" s="25">
        <v>1845300</v>
      </c>
      <c r="I384" s="25">
        <v>1944000</v>
      </c>
      <c r="J384" s="25">
        <v>1806100</v>
      </c>
      <c r="K384" s="25">
        <v>2079800.0000000002</v>
      </c>
      <c r="L384" s="25">
        <v>2012100</v>
      </c>
      <c r="M384" s="25">
        <v>2164400</v>
      </c>
      <c r="N384" s="25">
        <v>1942300</v>
      </c>
      <c r="O384" s="25">
        <v>2370600</v>
      </c>
      <c r="P384" s="25">
        <v>1994600</v>
      </c>
      <c r="Q384" s="25">
        <v>2134100</v>
      </c>
      <c r="R384" s="25">
        <v>2192600</v>
      </c>
      <c r="S384" s="70">
        <v>2429200</v>
      </c>
      <c r="T384" s="25">
        <v>2456900</v>
      </c>
      <c r="U384" s="25">
        <v>2538000</v>
      </c>
      <c r="V384" s="25">
        <v>2625800</v>
      </c>
      <c r="W384" s="25">
        <v>2729400</v>
      </c>
      <c r="X384" s="25">
        <v>2950700</v>
      </c>
      <c r="Y384" s="25">
        <v>3121400</v>
      </c>
      <c r="Z384" s="25">
        <v>2691100</v>
      </c>
      <c r="AA384" s="25">
        <v>2914300</v>
      </c>
      <c r="AB384" s="25">
        <v>2742200</v>
      </c>
      <c r="AC384" s="25">
        <v>3078400</v>
      </c>
      <c r="AD384" s="25">
        <v>2911600</v>
      </c>
    </row>
    <row r="387" spans="2:30" x14ac:dyDescent="0.2">
      <c r="B387" t="s">
        <v>447</v>
      </c>
      <c r="C387" s="63">
        <f>C383/C384</f>
        <v>0.28768189245973075</v>
      </c>
      <c r="D387" s="63">
        <f t="shared" ref="D387:AD387" si="28">D383/D384</f>
        <v>0.39569085962203104</v>
      </c>
      <c r="E387" s="63">
        <f t="shared" si="28"/>
        <v>0.32059096329667419</v>
      </c>
      <c r="F387" s="63">
        <f t="shared" si="28"/>
        <v>0.38245044790858435</v>
      </c>
      <c r="G387" s="63">
        <f t="shared" si="28"/>
        <v>0.20187547323664745</v>
      </c>
      <c r="H387" s="63">
        <f t="shared" si="28"/>
        <v>0.32130276919742046</v>
      </c>
      <c r="I387" s="63">
        <f t="shared" si="28"/>
        <v>0.32361111111111113</v>
      </c>
      <c r="J387" s="63">
        <f t="shared" si="28"/>
        <v>0.43762803831460051</v>
      </c>
      <c r="K387" s="63">
        <f t="shared" si="28"/>
        <v>0.26266948745071639</v>
      </c>
      <c r="L387" s="63">
        <f t="shared" si="28"/>
        <v>0.37498136275533023</v>
      </c>
      <c r="M387" s="63">
        <f t="shared" si="28"/>
        <v>0.33561264091665127</v>
      </c>
      <c r="N387" s="63">
        <f t="shared" si="28"/>
        <v>0.42434227462286978</v>
      </c>
      <c r="O387" s="63">
        <f t="shared" si="28"/>
        <v>0.23297899266008607</v>
      </c>
      <c r="P387" s="63">
        <f t="shared" si="28"/>
        <v>0.34362779504662588</v>
      </c>
      <c r="Q387" s="63">
        <f t="shared" si="28"/>
        <v>0.38634553207441075</v>
      </c>
      <c r="R387" s="63">
        <f t="shared" si="28"/>
        <v>0</v>
      </c>
      <c r="S387" s="63">
        <f t="shared" si="28"/>
        <v>0.33331961139469785</v>
      </c>
      <c r="T387" s="63">
        <f t="shared" si="28"/>
        <v>0.43725833367251415</v>
      </c>
      <c r="U387" s="63">
        <f t="shared" si="28"/>
        <v>0.41134751773049644</v>
      </c>
      <c r="V387" s="63">
        <f t="shared" si="28"/>
        <v>0.41450224693426763</v>
      </c>
      <c r="W387" s="63">
        <f t="shared" si="28"/>
        <v>0.35143254927822964</v>
      </c>
      <c r="X387" s="63">
        <f t="shared" si="28"/>
        <v>0.42295048632527876</v>
      </c>
      <c r="Y387" s="63">
        <f t="shared" si="28"/>
        <v>0.40334465304030243</v>
      </c>
      <c r="Z387" s="63">
        <f t="shared" si="28"/>
        <v>0.5171119616513693</v>
      </c>
      <c r="AA387" s="63">
        <f t="shared" si="28"/>
        <v>0.37926774868750646</v>
      </c>
      <c r="AB387" s="63">
        <f t="shared" si="28"/>
        <v>0.48224053679527384</v>
      </c>
      <c r="AC387" s="63">
        <f t="shared" si="28"/>
        <v>0.40813409563409564</v>
      </c>
      <c r="AD387" s="63">
        <f t="shared" si="28"/>
        <v>0.46781838164583045</v>
      </c>
    </row>
    <row r="389" spans="2:30" x14ac:dyDescent="0.2">
      <c r="B389" t="s">
        <v>448</v>
      </c>
      <c r="C389" s="63">
        <f>AVERAGE(C387:AD387)</f>
        <v>0.35928992012369115</v>
      </c>
    </row>
    <row r="422" spans="2:30" x14ac:dyDescent="0.2">
      <c r="B422" t="s">
        <v>462</v>
      </c>
      <c r="C422" t="s">
        <v>463</v>
      </c>
    </row>
    <row r="428" spans="2:30" x14ac:dyDescent="0.2">
      <c r="C428">
        <v>1</v>
      </c>
      <c r="D428">
        <v>2</v>
      </c>
      <c r="E428">
        <v>3</v>
      </c>
      <c r="F428">
        <v>4</v>
      </c>
      <c r="G428">
        <v>5</v>
      </c>
      <c r="H428">
        <v>6</v>
      </c>
      <c r="I428">
        <v>7</v>
      </c>
      <c r="J428">
        <v>8</v>
      </c>
      <c r="K428">
        <v>9</v>
      </c>
      <c r="L428">
        <v>10</v>
      </c>
      <c r="M428">
        <v>11</v>
      </c>
      <c r="N428">
        <v>12</v>
      </c>
      <c r="O428">
        <v>13</v>
      </c>
      <c r="P428">
        <v>14</v>
      </c>
      <c r="Q428">
        <v>15</v>
      </c>
      <c r="R428">
        <v>16</v>
      </c>
      <c r="S428" s="66">
        <v>17</v>
      </c>
      <c r="T428">
        <v>18</v>
      </c>
      <c r="U428">
        <v>19</v>
      </c>
      <c r="V428">
        <v>20</v>
      </c>
      <c r="W428">
        <v>21</v>
      </c>
      <c r="X428">
        <v>22</v>
      </c>
      <c r="Y428">
        <v>23</v>
      </c>
      <c r="Z428">
        <v>24</v>
      </c>
      <c r="AA428">
        <v>25</v>
      </c>
      <c r="AB428">
        <v>26</v>
      </c>
      <c r="AC428">
        <v>27</v>
      </c>
      <c r="AD428">
        <v>28</v>
      </c>
    </row>
    <row r="429" spans="2:30" ht="16" thickBot="1" x14ac:dyDescent="0.25">
      <c r="C429" s="26" t="s">
        <v>270</v>
      </c>
      <c r="D429" s="26" t="s">
        <v>271</v>
      </c>
      <c r="E429" s="26" t="s">
        <v>272</v>
      </c>
      <c r="F429" s="26" t="s">
        <v>273</v>
      </c>
      <c r="G429" s="31" t="s">
        <v>274</v>
      </c>
      <c r="H429" s="31" t="s">
        <v>275</v>
      </c>
      <c r="I429" s="31" t="s">
        <v>276</v>
      </c>
      <c r="J429" s="31" t="s">
        <v>277</v>
      </c>
      <c r="K429" s="36" t="s">
        <v>278</v>
      </c>
      <c r="L429" s="36" t="s">
        <v>279</v>
      </c>
      <c r="M429" s="36" t="s">
        <v>280</v>
      </c>
      <c r="N429" s="36" t="s">
        <v>281</v>
      </c>
      <c r="O429" s="31" t="s">
        <v>282</v>
      </c>
      <c r="P429" s="31" t="s">
        <v>283</v>
      </c>
      <c r="Q429" s="31" t="s">
        <v>284</v>
      </c>
      <c r="R429" s="31" t="s">
        <v>285</v>
      </c>
      <c r="S429" s="42" t="s">
        <v>286</v>
      </c>
      <c r="T429" s="42" t="s">
        <v>287</v>
      </c>
      <c r="U429" s="42" t="s">
        <v>288</v>
      </c>
      <c r="V429" s="42" t="s">
        <v>289</v>
      </c>
      <c r="W429" s="31" t="s">
        <v>290</v>
      </c>
      <c r="X429" s="31" t="s">
        <v>291</v>
      </c>
      <c r="Y429" s="31" t="s">
        <v>292</v>
      </c>
      <c r="Z429" s="31" t="s">
        <v>293</v>
      </c>
      <c r="AA429" s="42" t="s">
        <v>294</v>
      </c>
      <c r="AB429" s="42" t="s">
        <v>295</v>
      </c>
      <c r="AC429" s="42" t="s">
        <v>296</v>
      </c>
      <c r="AD429" s="42" t="s">
        <v>297</v>
      </c>
    </row>
    <row r="430" spans="2:30" ht="16" thickBot="1" x14ac:dyDescent="0.25">
      <c r="B430" s="92" t="s">
        <v>464</v>
      </c>
      <c r="C430" s="96">
        <v>720400</v>
      </c>
      <c r="D430" s="96">
        <v>1125800</v>
      </c>
      <c r="E430" s="96">
        <v>987200</v>
      </c>
      <c r="F430" s="96">
        <v>1104600</v>
      </c>
      <c r="G430" s="96">
        <v>658700</v>
      </c>
      <c r="H430" s="96">
        <v>1270700</v>
      </c>
      <c r="I430" s="96">
        <v>1192900</v>
      </c>
      <c r="J430" s="96">
        <v>1603400</v>
      </c>
      <c r="K430" s="96">
        <v>1038599.9999999999</v>
      </c>
      <c r="L430" s="96">
        <v>1520100</v>
      </c>
      <c r="M430" s="96">
        <v>1348500</v>
      </c>
      <c r="N430" s="96">
        <v>1596600</v>
      </c>
      <c r="O430" s="96">
        <v>965100</v>
      </c>
      <c r="P430" s="96">
        <v>1253100</v>
      </c>
      <c r="Q430" s="96">
        <v>1455400</v>
      </c>
      <c r="R430" s="92"/>
      <c r="S430" s="97">
        <v>1420100</v>
      </c>
      <c r="T430" s="96">
        <v>2033400</v>
      </c>
      <c r="U430" s="96">
        <v>2055400</v>
      </c>
      <c r="V430" s="96">
        <v>2032800</v>
      </c>
      <c r="W430" s="96">
        <v>1882000</v>
      </c>
      <c r="X430" s="96">
        <v>2377400</v>
      </c>
      <c r="Y430" s="96">
        <v>2422100</v>
      </c>
      <c r="Z430" s="96">
        <v>2441700</v>
      </c>
      <c r="AA430" s="96">
        <v>2064100</v>
      </c>
      <c r="AB430" s="96">
        <v>2424500</v>
      </c>
      <c r="AC430" s="96">
        <v>2430400</v>
      </c>
      <c r="AD430" s="96">
        <v>2521300</v>
      </c>
    </row>
    <row r="431" spans="2:30" x14ac:dyDescent="0.2">
      <c r="B431" t="s">
        <v>461</v>
      </c>
      <c r="C431" s="95">
        <v>120400</v>
      </c>
      <c r="D431" s="95">
        <v>121900</v>
      </c>
      <c r="E431" s="95">
        <v>35200</v>
      </c>
      <c r="F431" s="95">
        <v>95700</v>
      </c>
      <c r="G431" s="95">
        <v>139200</v>
      </c>
      <c r="H431" s="95">
        <v>120300</v>
      </c>
      <c r="I431" s="95">
        <v>132700</v>
      </c>
      <c r="J431" s="95">
        <v>124400</v>
      </c>
      <c r="K431" s="95">
        <v>198300</v>
      </c>
      <c r="L431" s="95">
        <v>173300</v>
      </c>
      <c r="M431" s="95">
        <v>220400</v>
      </c>
      <c r="N431" s="95">
        <v>209300</v>
      </c>
      <c r="O431" s="95">
        <v>82900</v>
      </c>
      <c r="P431" s="95">
        <v>145800</v>
      </c>
      <c r="Q431" s="95">
        <v>236100</v>
      </c>
      <c r="R431" s="95">
        <v>172300</v>
      </c>
      <c r="S431" s="95">
        <v>203300</v>
      </c>
      <c r="T431" s="95">
        <v>163700</v>
      </c>
      <c r="U431" s="95">
        <v>302600</v>
      </c>
      <c r="V431" s="95">
        <v>226100</v>
      </c>
      <c r="W431" s="95">
        <v>250600</v>
      </c>
      <c r="X431" s="95">
        <v>165800</v>
      </c>
      <c r="Y431" s="95">
        <v>199000</v>
      </c>
      <c r="Z431" s="95">
        <v>143800</v>
      </c>
      <c r="AA431" s="95">
        <v>148200</v>
      </c>
      <c r="AB431" s="95">
        <v>131500</v>
      </c>
      <c r="AC431" s="95">
        <v>187200</v>
      </c>
      <c r="AD431" s="95">
        <v>194100</v>
      </c>
    </row>
    <row r="433" spans="2:30" x14ac:dyDescent="0.2">
      <c r="B433" t="s">
        <v>465</v>
      </c>
      <c r="C433" s="63">
        <f>C430/C431</f>
        <v>5.9833887043189371</v>
      </c>
      <c r="D433" s="63">
        <f t="shared" ref="D433:AD433" si="29">D430/D431</f>
        <v>9.235438884331419</v>
      </c>
      <c r="E433" s="63">
        <f t="shared" si="29"/>
        <v>28.045454545454547</v>
      </c>
      <c r="F433" s="63">
        <f t="shared" si="29"/>
        <v>11.542319749216301</v>
      </c>
      <c r="G433" s="63">
        <f t="shared" si="29"/>
        <v>4.7320402298850572</v>
      </c>
      <c r="H433" s="63">
        <f t="shared" si="29"/>
        <v>10.562759767248545</v>
      </c>
      <c r="I433" s="63">
        <f t="shared" si="29"/>
        <v>8.9894498869630741</v>
      </c>
      <c r="J433" s="63">
        <f t="shared" si="29"/>
        <v>12.889067524115756</v>
      </c>
      <c r="K433" s="63">
        <f t="shared" si="29"/>
        <v>5.2375189107413007</v>
      </c>
      <c r="L433" s="63">
        <f t="shared" si="29"/>
        <v>8.7714945181765724</v>
      </c>
      <c r="M433" s="63">
        <f t="shared" si="29"/>
        <v>6.1184210526315788</v>
      </c>
      <c r="N433" s="63">
        <f t="shared" si="29"/>
        <v>7.6282847587195413</v>
      </c>
      <c r="O433" s="63">
        <f t="shared" si="29"/>
        <v>11.641737032569361</v>
      </c>
      <c r="P433" s="63">
        <f t="shared" si="29"/>
        <v>8.594650205761317</v>
      </c>
      <c r="Q433" s="63">
        <f t="shared" si="29"/>
        <v>6.1643371452774245</v>
      </c>
      <c r="R433" s="63">
        <f t="shared" si="29"/>
        <v>0</v>
      </c>
      <c r="S433" s="63">
        <f t="shared" si="29"/>
        <v>6.9852434825381211</v>
      </c>
      <c r="T433" s="63">
        <f t="shared" si="29"/>
        <v>12.421502748930971</v>
      </c>
      <c r="U433" s="63">
        <f t="shared" si="29"/>
        <v>6.7924653007270326</v>
      </c>
      <c r="V433" s="63">
        <f t="shared" si="29"/>
        <v>8.9907120743034064</v>
      </c>
      <c r="W433" s="63">
        <f t="shared" si="29"/>
        <v>7.5099760574620911</v>
      </c>
      <c r="X433" s="63">
        <f t="shared" si="29"/>
        <v>14.338962605548854</v>
      </c>
      <c r="Y433" s="63">
        <f t="shared" si="29"/>
        <v>12.171356783919599</v>
      </c>
      <c r="Z433" s="63">
        <f t="shared" si="29"/>
        <v>16.979833101529902</v>
      </c>
      <c r="AA433" s="63">
        <f t="shared" si="29"/>
        <v>13.927800269905534</v>
      </c>
      <c r="AB433" s="63">
        <f t="shared" si="29"/>
        <v>18.437262357414447</v>
      </c>
      <c r="AC433" s="63">
        <f t="shared" si="29"/>
        <v>12.982905982905983</v>
      </c>
      <c r="AD433" s="63">
        <f t="shared" si="29"/>
        <v>12.989696032972695</v>
      </c>
    </row>
    <row r="435" spans="2:30" x14ac:dyDescent="0.2">
      <c r="B435" t="s">
        <v>407</v>
      </c>
      <c r="C435" s="63">
        <f>AVERAGE(C433:AD433)</f>
        <v>10.380859989770334</v>
      </c>
    </row>
    <row r="464" spans="2:2" ht="63" x14ac:dyDescent="0.75">
      <c r="B464" s="17" t="s">
        <v>476</v>
      </c>
    </row>
    <row r="489" spans="2:30" x14ac:dyDescent="0.2">
      <c r="C489" s="31" t="s">
        <v>270</v>
      </c>
      <c r="D489" s="31" t="s">
        <v>271</v>
      </c>
      <c r="E489" s="31" t="s">
        <v>272</v>
      </c>
      <c r="F489" s="31" t="s">
        <v>273</v>
      </c>
      <c r="G489" s="31" t="s">
        <v>274</v>
      </c>
      <c r="H489" s="31" t="s">
        <v>275</v>
      </c>
      <c r="I489" s="31" t="s">
        <v>276</v>
      </c>
      <c r="J489" s="31" t="s">
        <v>277</v>
      </c>
      <c r="K489" s="31" t="s">
        <v>278</v>
      </c>
      <c r="L489" s="31" t="s">
        <v>279</v>
      </c>
      <c r="M489" s="31" t="s">
        <v>280</v>
      </c>
      <c r="N489" s="31" t="s">
        <v>281</v>
      </c>
      <c r="O489" s="31" t="s">
        <v>282</v>
      </c>
      <c r="P489" s="31" t="s">
        <v>283</v>
      </c>
      <c r="Q489" s="31" t="s">
        <v>284</v>
      </c>
      <c r="R489" s="31" t="s">
        <v>285</v>
      </c>
      <c r="S489" s="70" t="s">
        <v>286</v>
      </c>
      <c r="T489" s="31" t="s">
        <v>287</v>
      </c>
      <c r="U489" s="31" t="s">
        <v>288</v>
      </c>
      <c r="V489" s="31" t="s">
        <v>289</v>
      </c>
      <c r="W489" s="31" t="s">
        <v>290</v>
      </c>
      <c r="X489" s="31" t="s">
        <v>291</v>
      </c>
      <c r="Y489" s="31" t="s">
        <v>292</v>
      </c>
      <c r="Z489" s="31" t="s">
        <v>293</v>
      </c>
      <c r="AA489" s="31" t="s">
        <v>294</v>
      </c>
      <c r="AB489" s="31" t="s">
        <v>295</v>
      </c>
      <c r="AC489" s="31" t="s">
        <v>296</v>
      </c>
      <c r="AD489" s="31" t="s">
        <v>297</v>
      </c>
    </row>
    <row r="490" spans="2:30" x14ac:dyDescent="0.2">
      <c r="B490" t="s">
        <v>477</v>
      </c>
      <c r="C490" s="101">
        <v>-16100.000000000002</v>
      </c>
      <c r="D490" s="25">
        <v>180100</v>
      </c>
      <c r="E490" s="25">
        <v>52300</v>
      </c>
      <c r="F490" s="25">
        <v>246800</v>
      </c>
      <c r="G490" s="101">
        <v>-78000</v>
      </c>
      <c r="H490" s="25">
        <v>271700</v>
      </c>
      <c r="I490" s="25">
        <v>30200</v>
      </c>
      <c r="J490" s="25">
        <v>148600</v>
      </c>
      <c r="K490" s="101">
        <v>-148600</v>
      </c>
      <c r="L490" s="25">
        <v>158800</v>
      </c>
      <c r="M490" s="25">
        <v>45900</v>
      </c>
      <c r="N490" s="25">
        <v>114300</v>
      </c>
      <c r="O490" s="101">
        <v>-309800</v>
      </c>
      <c r="P490" s="101">
        <v>-232300</v>
      </c>
      <c r="Q490" s="25">
        <v>1200</v>
      </c>
      <c r="S490" s="102">
        <v>-101000</v>
      </c>
      <c r="T490" s="25">
        <v>77800</v>
      </c>
      <c r="U490" s="25">
        <v>73500</v>
      </c>
      <c r="V490" s="101">
        <v>-46200</v>
      </c>
      <c r="W490" s="101">
        <v>-56500</v>
      </c>
      <c r="X490" s="25">
        <v>31300</v>
      </c>
      <c r="Y490" s="25">
        <v>24000</v>
      </c>
      <c r="Z490" s="101">
        <v>-50100</v>
      </c>
      <c r="AA490" s="101">
        <v>-67000</v>
      </c>
      <c r="AB490" s="25">
        <v>79300</v>
      </c>
      <c r="AC490" s="25">
        <v>76200</v>
      </c>
      <c r="AD490" s="25">
        <v>95400</v>
      </c>
    </row>
    <row r="491" spans="2:30" ht="16" thickBot="1" x14ac:dyDescent="0.25">
      <c r="B491" t="s">
        <v>478</v>
      </c>
      <c r="C491" s="103">
        <v>19600</v>
      </c>
      <c r="D491" s="103">
        <v>20300</v>
      </c>
      <c r="E491" s="103">
        <v>29300</v>
      </c>
      <c r="F491" s="103">
        <v>23500</v>
      </c>
      <c r="G491" s="103">
        <v>136200</v>
      </c>
      <c r="H491" s="103">
        <v>143200</v>
      </c>
      <c r="I491" s="103">
        <v>155000</v>
      </c>
      <c r="J491" s="103">
        <v>168000</v>
      </c>
      <c r="K491" s="103">
        <v>167200</v>
      </c>
      <c r="L491" s="103">
        <v>182500</v>
      </c>
      <c r="M491" s="103">
        <v>176800</v>
      </c>
      <c r="N491" s="103">
        <v>189800</v>
      </c>
      <c r="O491" s="103">
        <v>184400</v>
      </c>
      <c r="P491" s="103">
        <v>183200</v>
      </c>
      <c r="Q491" s="103">
        <v>164800</v>
      </c>
      <c r="R491" s="104"/>
      <c r="S491" s="105">
        <v>136500</v>
      </c>
      <c r="T491" s="103">
        <v>151300</v>
      </c>
      <c r="U491" s="103">
        <v>142600</v>
      </c>
      <c r="V491" s="103">
        <v>146900</v>
      </c>
      <c r="W491" s="103">
        <v>148000</v>
      </c>
      <c r="X491" s="103">
        <v>147800</v>
      </c>
      <c r="Y491" s="103">
        <v>577300</v>
      </c>
      <c r="Z491" s="103">
        <v>141700</v>
      </c>
      <c r="AA491" s="103">
        <v>155500</v>
      </c>
      <c r="AB491" s="103">
        <v>144500</v>
      </c>
      <c r="AC491" s="103">
        <v>153300</v>
      </c>
      <c r="AD491" s="103">
        <v>141200</v>
      </c>
    </row>
    <row r="492" spans="2:30" ht="16" thickBot="1" x14ac:dyDescent="0.25">
      <c r="B492" t="s">
        <v>479</v>
      </c>
      <c r="C492" s="106">
        <v>2900100</v>
      </c>
      <c r="D492" s="106">
        <v>3077400</v>
      </c>
      <c r="E492" s="106">
        <v>2854300</v>
      </c>
      <c r="F492" s="106">
        <v>3369900</v>
      </c>
      <c r="G492" s="106">
        <v>5723000</v>
      </c>
      <c r="H492" s="106">
        <v>6948700</v>
      </c>
      <c r="I492" s="106">
        <v>6777900</v>
      </c>
      <c r="J492" s="106">
        <v>6736000</v>
      </c>
      <c r="K492" s="106">
        <v>6920300</v>
      </c>
      <c r="L492" s="106">
        <v>7193300</v>
      </c>
      <c r="M492" s="106">
        <v>7368900</v>
      </c>
      <c r="N492" s="106">
        <v>7143700</v>
      </c>
      <c r="O492" s="106">
        <v>7214700</v>
      </c>
      <c r="P492" s="106">
        <v>6742700</v>
      </c>
      <c r="Q492" s="106">
        <v>6798200</v>
      </c>
      <c r="R492" s="106">
        <v>6647400</v>
      </c>
      <c r="S492" s="107">
        <v>6689600</v>
      </c>
      <c r="T492" s="106">
        <v>7046200</v>
      </c>
      <c r="U492" s="106">
        <v>7333000</v>
      </c>
      <c r="V492" s="106">
        <v>7500700</v>
      </c>
      <c r="W492" s="106">
        <v>7299700</v>
      </c>
      <c r="X492" s="106">
        <v>7584500</v>
      </c>
      <c r="Y492" s="106">
        <v>7536400</v>
      </c>
      <c r="Z492" s="106">
        <v>7064100</v>
      </c>
      <c r="AA492" s="106">
        <v>7344800</v>
      </c>
      <c r="AB492" s="106">
        <v>7260500</v>
      </c>
      <c r="AC492" s="106">
        <v>7878200</v>
      </c>
      <c r="AD492" s="106">
        <v>7346000</v>
      </c>
    </row>
    <row r="493" spans="2:30" x14ac:dyDescent="0.2">
      <c r="B493" t="s">
        <v>480</v>
      </c>
      <c r="C493" s="106">
        <v>720400</v>
      </c>
      <c r="D493" s="106">
        <v>1125800</v>
      </c>
      <c r="E493" s="106">
        <v>987200</v>
      </c>
      <c r="F493" s="106">
        <v>1104600</v>
      </c>
      <c r="G493" s="106">
        <v>658700</v>
      </c>
      <c r="H493" s="106">
        <v>1270700</v>
      </c>
      <c r="I493" s="106">
        <v>1192900</v>
      </c>
      <c r="J493" s="106">
        <v>1603400</v>
      </c>
      <c r="K493" s="106">
        <v>1038600</v>
      </c>
      <c r="L493" s="106">
        <v>1520100</v>
      </c>
      <c r="M493" s="106">
        <v>1348500</v>
      </c>
      <c r="N493" s="106">
        <v>1596600</v>
      </c>
      <c r="O493" s="106">
        <v>965100</v>
      </c>
      <c r="P493" s="106">
        <v>1253100</v>
      </c>
      <c r="Q493" s="106">
        <v>1455400</v>
      </c>
      <c r="R493" s="108"/>
      <c r="S493" s="107">
        <v>1420100</v>
      </c>
      <c r="T493" s="106">
        <v>2033400</v>
      </c>
      <c r="U493" s="106">
        <v>2055400</v>
      </c>
      <c r="V493" s="106">
        <v>2032800</v>
      </c>
      <c r="W493" s="106">
        <v>1882000</v>
      </c>
      <c r="X493" s="106">
        <v>2377400</v>
      </c>
      <c r="Y493" s="106">
        <v>2422100</v>
      </c>
      <c r="Z493" s="106">
        <v>2441700</v>
      </c>
      <c r="AA493" s="106">
        <v>2064100</v>
      </c>
      <c r="AB493" s="106">
        <v>2424500</v>
      </c>
      <c r="AC493" s="106">
        <v>2430400</v>
      </c>
      <c r="AD493" s="106">
        <v>2521300</v>
      </c>
    </row>
    <row r="494" spans="2:30" x14ac:dyDescent="0.2">
      <c r="B494" t="s">
        <v>363</v>
      </c>
      <c r="C494" s="103">
        <v>1861800</v>
      </c>
      <c r="D494" s="103">
        <v>1989800</v>
      </c>
      <c r="E494" s="103">
        <v>1739800</v>
      </c>
      <c r="F494" s="103">
        <v>2215800</v>
      </c>
      <c r="G494" s="103">
        <v>2120700</v>
      </c>
      <c r="H494" s="103">
        <v>3026800</v>
      </c>
      <c r="I494" s="103">
        <v>2870800</v>
      </c>
      <c r="J494" s="103">
        <v>2658500</v>
      </c>
      <c r="K494" s="103">
        <v>2908000</v>
      </c>
      <c r="L494" s="103">
        <v>2876900</v>
      </c>
      <c r="M494" s="103">
        <v>3042800</v>
      </c>
      <c r="N494" s="103">
        <v>2933200</v>
      </c>
      <c r="O494" s="103">
        <v>2997500</v>
      </c>
      <c r="P494" s="103">
        <v>2886600</v>
      </c>
      <c r="Q494" s="103">
        <v>3007700</v>
      </c>
      <c r="R494" s="103">
        <v>3061400</v>
      </c>
      <c r="S494" s="105">
        <v>3181100</v>
      </c>
      <c r="T494" s="103">
        <v>3724700</v>
      </c>
      <c r="U494" s="103">
        <v>4081300</v>
      </c>
      <c r="V494" s="103">
        <v>4106900</v>
      </c>
      <c r="W494" s="103">
        <v>3870700</v>
      </c>
      <c r="X494" s="103">
        <v>4145500</v>
      </c>
      <c r="Y494" s="103">
        <v>4116500</v>
      </c>
      <c r="Z494" s="103">
        <v>3462800</v>
      </c>
      <c r="AA494" s="103">
        <v>3735200</v>
      </c>
      <c r="AB494" s="103">
        <v>3597900</v>
      </c>
      <c r="AC494" s="103">
        <v>4152000</v>
      </c>
      <c r="AD494" s="103">
        <v>3580900</v>
      </c>
    </row>
    <row r="495" spans="2:30" x14ac:dyDescent="0.2">
      <c r="B495" t="s">
        <v>401</v>
      </c>
      <c r="C495" s="16">
        <v>1958800</v>
      </c>
      <c r="D495" s="16">
        <v>2093700</v>
      </c>
      <c r="E495" s="16">
        <v>1828300</v>
      </c>
      <c r="F495" s="16">
        <v>2201600</v>
      </c>
      <c r="G495" s="16">
        <v>4687900</v>
      </c>
      <c r="H495" s="16">
        <v>5782400</v>
      </c>
      <c r="I495" s="16">
        <v>5651300</v>
      </c>
      <c r="J495" s="16">
        <v>5588200</v>
      </c>
      <c r="K495" s="16">
        <v>5928400</v>
      </c>
      <c r="L495" s="16">
        <v>6171300</v>
      </c>
      <c r="M495" s="16">
        <v>6388100</v>
      </c>
      <c r="N495" s="16">
        <v>6054100</v>
      </c>
      <c r="O495" s="16">
        <v>6464600</v>
      </c>
      <c r="P495" s="16">
        <v>6088100</v>
      </c>
      <c r="Q495" s="16">
        <v>6199500</v>
      </c>
      <c r="R495" s="16">
        <v>6337600</v>
      </c>
      <c r="S495" s="16">
        <v>6519300</v>
      </c>
      <c r="T495" s="16">
        <v>6276900</v>
      </c>
      <c r="U495" s="16">
        <v>6032300</v>
      </c>
      <c r="V495" s="16">
        <v>6349100</v>
      </c>
      <c r="W495" s="16">
        <v>6343000</v>
      </c>
      <c r="X495" s="16">
        <v>6653800</v>
      </c>
      <c r="Y495" s="16">
        <v>6678800</v>
      </c>
      <c r="Z495" s="16">
        <v>6481400</v>
      </c>
      <c r="AA495" s="16">
        <v>6696000</v>
      </c>
      <c r="AB495" s="16">
        <v>6321000</v>
      </c>
      <c r="AC495" s="16">
        <v>6945200</v>
      </c>
      <c r="AD495" s="16">
        <v>6392500</v>
      </c>
    </row>
    <row r="496" spans="2:30" ht="32" x14ac:dyDescent="0.2">
      <c r="B496" s="109" t="s">
        <v>481</v>
      </c>
      <c r="C496" s="16">
        <f>C494-C497</f>
        <v>635100</v>
      </c>
      <c r="D496" s="16">
        <f t="shared" ref="D496:N496" si="30">D494-D497</f>
        <v>628400</v>
      </c>
      <c r="E496" s="16">
        <f t="shared" si="30"/>
        <v>644300</v>
      </c>
      <c r="F496" s="16">
        <f t="shared" si="30"/>
        <v>1292000</v>
      </c>
      <c r="G496" s="16">
        <f t="shared" si="30"/>
        <v>1136500</v>
      </c>
      <c r="H496" s="16">
        <f t="shared" si="30"/>
        <v>348000</v>
      </c>
      <c r="I496" s="16">
        <f t="shared" si="30"/>
        <v>213200</v>
      </c>
      <c r="J496" s="16">
        <f t="shared" si="30"/>
        <v>239400</v>
      </c>
      <c r="K496" s="16">
        <f t="shared" si="30"/>
        <v>-338600</v>
      </c>
      <c r="L496" s="16">
        <f t="shared" si="30"/>
        <v>-377900</v>
      </c>
      <c r="M496" s="16">
        <f t="shared" si="30"/>
        <v>-452400</v>
      </c>
      <c r="N496" s="16">
        <f t="shared" si="30"/>
        <v>-25100</v>
      </c>
      <c r="O496" s="16">
        <f t="shared" ref="O496" si="31">O494-O497</f>
        <v>-488800</v>
      </c>
      <c r="P496" s="16">
        <f t="shared" ref="P496" si="32">P494-P497</f>
        <v>-291700</v>
      </c>
      <c r="Q496" s="16">
        <f t="shared" ref="Q496" si="33">Q494-Q497</f>
        <v>-293200</v>
      </c>
      <c r="R496" s="16">
        <f t="shared" ref="R496" si="34">R494-R497</f>
        <v>-285100</v>
      </c>
      <c r="S496" s="16">
        <f t="shared" ref="S496" si="35">S494-S497</f>
        <v>-1201000</v>
      </c>
      <c r="T496" s="16">
        <f t="shared" ref="T496" si="36">T494-T497</f>
        <v>359400</v>
      </c>
      <c r="U496" s="16">
        <f t="shared" ref="U496" si="37">U494-U497</f>
        <v>1471300</v>
      </c>
      <c r="V496" s="16">
        <f t="shared" ref="V496" si="38">V494-V497</f>
        <v>1168000</v>
      </c>
      <c r="W496" s="16">
        <f t="shared" ref="W496" si="39">W494-W497</f>
        <v>881500</v>
      </c>
      <c r="X496" s="16">
        <f t="shared" ref="X496:Y496" si="40">X494-X497</f>
        <v>140400</v>
      </c>
      <c r="Y496" s="16">
        <f t="shared" si="40"/>
        <v>259100</v>
      </c>
      <c r="Z496" s="16">
        <f t="shared" ref="Z496" si="41">Z494-Z497</f>
        <v>-277200</v>
      </c>
      <c r="AA496" s="16">
        <f t="shared" ref="AA496" si="42">AA494-AA497</f>
        <v>-453300</v>
      </c>
      <c r="AB496" s="16">
        <f t="shared" ref="AB496" si="43">AB494-AB497</f>
        <v>-447300</v>
      </c>
      <c r="AC496" s="16">
        <f t="shared" ref="AC496" si="44">AC494-AC497</f>
        <v>-739300</v>
      </c>
      <c r="AD496" s="16">
        <f t="shared" ref="AD496" si="45">AD494-AD497</f>
        <v>-852300</v>
      </c>
    </row>
    <row r="497" spans="1:30" x14ac:dyDescent="0.2">
      <c r="B497" t="s">
        <v>405</v>
      </c>
      <c r="C497" s="25">
        <v>1226700</v>
      </c>
      <c r="D497" s="25">
        <v>1361400</v>
      </c>
      <c r="E497" s="25">
        <v>1095500</v>
      </c>
      <c r="F497" s="25">
        <v>923800</v>
      </c>
      <c r="G497" s="25">
        <v>984200</v>
      </c>
      <c r="H497" s="25">
        <v>2678800</v>
      </c>
      <c r="I497" s="25">
        <v>2657600</v>
      </c>
      <c r="J497" s="25">
        <v>2419100</v>
      </c>
      <c r="K497" s="25">
        <v>3246600</v>
      </c>
      <c r="L497" s="25">
        <v>3254800</v>
      </c>
      <c r="M497" s="25">
        <v>3495200</v>
      </c>
      <c r="N497" s="25">
        <v>2958300</v>
      </c>
      <c r="O497" s="25">
        <v>3486300</v>
      </c>
      <c r="P497" s="25">
        <v>3178300</v>
      </c>
      <c r="Q497" s="25">
        <v>3300900</v>
      </c>
      <c r="R497" s="25">
        <v>3346500</v>
      </c>
      <c r="S497" s="70">
        <v>4382100</v>
      </c>
      <c r="T497" s="25">
        <v>3365300</v>
      </c>
      <c r="U497" s="25">
        <v>2610000</v>
      </c>
      <c r="V497" s="25">
        <v>2938900</v>
      </c>
      <c r="W497" s="25">
        <v>2989200</v>
      </c>
      <c r="X497" s="25">
        <v>4005100</v>
      </c>
      <c r="Y497" s="25">
        <v>3857400</v>
      </c>
      <c r="Z497" s="25">
        <v>3740000</v>
      </c>
      <c r="AA497" s="25">
        <v>4188500</v>
      </c>
      <c r="AB497" s="25">
        <v>4045200</v>
      </c>
      <c r="AC497" s="25">
        <v>4891300</v>
      </c>
      <c r="AD497" s="25">
        <v>4433200</v>
      </c>
    </row>
    <row r="501" spans="1:30" x14ac:dyDescent="0.2">
      <c r="A501">
        <v>3.26</v>
      </c>
      <c r="B501" t="s">
        <v>482</v>
      </c>
      <c r="C501">
        <f>(C490-C491)/C492</f>
        <v>-1.2309920347574221E-2</v>
      </c>
      <c r="D501">
        <f t="shared" ref="D501:AD501" si="46">(D490-D491)/D492</f>
        <v>5.1926951322545004E-2</v>
      </c>
      <c r="E501">
        <f t="shared" si="46"/>
        <v>8.0580177276390001E-3</v>
      </c>
      <c r="F501">
        <f t="shared" si="46"/>
        <v>6.6263093860351938E-2</v>
      </c>
      <c r="G501">
        <f t="shared" si="46"/>
        <v>-3.7427922418312075E-2</v>
      </c>
      <c r="H501">
        <f t="shared" si="46"/>
        <v>1.8492667693237583E-2</v>
      </c>
      <c r="I501">
        <f t="shared" si="46"/>
        <v>-1.8412782720311601E-2</v>
      </c>
      <c r="J501">
        <f t="shared" si="46"/>
        <v>-2.8800475059382424E-3</v>
      </c>
      <c r="K501">
        <f t="shared" si="46"/>
        <v>-4.5633859803765733E-2</v>
      </c>
      <c r="L501">
        <f t="shared" si="46"/>
        <v>-3.2947325983901684E-3</v>
      </c>
      <c r="M501">
        <f t="shared" si="46"/>
        <v>-1.7763845350052248E-2</v>
      </c>
      <c r="N501">
        <f t="shared" si="46"/>
        <v>-1.0568752887159315E-2</v>
      </c>
      <c r="O501">
        <f t="shared" si="46"/>
        <v>-6.8499036688982218E-2</v>
      </c>
      <c r="P501">
        <f t="shared" si="46"/>
        <v>-6.1622198822430183E-2</v>
      </c>
      <c r="Q501">
        <f t="shared" si="46"/>
        <v>-2.4065193727751465E-2</v>
      </c>
      <c r="R501">
        <f t="shared" si="46"/>
        <v>0</v>
      </c>
      <c r="S501">
        <f t="shared" si="46"/>
        <v>-3.5502870126763932E-2</v>
      </c>
      <c r="T501">
        <f t="shared" si="46"/>
        <v>-1.0431154381084841E-2</v>
      </c>
      <c r="U501">
        <f t="shared" si="46"/>
        <v>-9.4231555979817257E-3</v>
      </c>
      <c r="V501">
        <f t="shared" si="46"/>
        <v>-2.5744263868705587E-2</v>
      </c>
      <c r="W501">
        <f t="shared" si="46"/>
        <v>-2.8014849925339397E-2</v>
      </c>
      <c r="X501">
        <f t="shared" si="46"/>
        <v>-1.5360274243522975E-2</v>
      </c>
      <c r="Y501">
        <f t="shared" si="46"/>
        <v>-7.3417016081948935E-2</v>
      </c>
      <c r="Z501">
        <f t="shared" si="46"/>
        <v>-2.7151371016831585E-2</v>
      </c>
      <c r="AA501">
        <f t="shared" si="46"/>
        <v>-3.0293541008604728E-2</v>
      </c>
      <c r="AB501">
        <f t="shared" si="46"/>
        <v>-8.9800977894084425E-3</v>
      </c>
      <c r="AC501">
        <f t="shared" si="46"/>
        <v>-9.7864994541900438E-3</v>
      </c>
      <c r="AD501">
        <f t="shared" si="46"/>
        <v>-6.2346855431527366E-3</v>
      </c>
    </row>
    <row r="502" spans="1:30" x14ac:dyDescent="0.2">
      <c r="A502">
        <v>2.16</v>
      </c>
      <c r="B502" t="s">
        <v>483</v>
      </c>
      <c r="C502">
        <f>(C490-C491)/C493</f>
        <v>-4.9555802332037754E-2</v>
      </c>
      <c r="D502">
        <f t="shared" ref="D502:AD502" si="47">(D490-D491)/D493</f>
        <v>0.14194350683958074</v>
      </c>
      <c r="E502">
        <f t="shared" si="47"/>
        <v>2.3298217179902755E-2</v>
      </c>
      <c r="F502">
        <f t="shared" si="47"/>
        <v>0.20215462610899873</v>
      </c>
      <c r="G502">
        <f t="shared" si="47"/>
        <v>-0.32518597236981933</v>
      </c>
      <c r="H502">
        <f t="shared" si="47"/>
        <v>0.10112536397261351</v>
      </c>
      <c r="I502">
        <f t="shared" si="47"/>
        <v>-0.1046189957247045</v>
      </c>
      <c r="J502">
        <f t="shared" si="47"/>
        <v>-1.209928901085194E-2</v>
      </c>
      <c r="K502">
        <f t="shared" si="47"/>
        <v>-0.30406316194877719</v>
      </c>
      <c r="L502">
        <f t="shared" si="47"/>
        <v>-1.5591079534241168E-2</v>
      </c>
      <c r="M502">
        <f t="shared" si="47"/>
        <v>-9.7070819428995175E-2</v>
      </c>
      <c r="N502">
        <f t="shared" si="47"/>
        <v>-4.7287986972316169E-2</v>
      </c>
      <c r="O502">
        <f t="shared" si="47"/>
        <v>-0.51207128794943524</v>
      </c>
      <c r="P502">
        <f t="shared" si="47"/>
        <v>-0.33157768733540821</v>
      </c>
      <c r="Q502">
        <f t="shared" si="47"/>
        <v>-0.11240895973615501</v>
      </c>
      <c r="R502" t="e">
        <f>(R490-R491)/R493</f>
        <v>#DIV/0!</v>
      </c>
      <c r="S502">
        <f t="shared" si="47"/>
        <v>-0.16724174353918739</v>
      </c>
      <c r="T502">
        <f t="shared" si="47"/>
        <v>-3.6146355857185009E-2</v>
      </c>
      <c r="U502">
        <f t="shared" si="47"/>
        <v>-3.361876033862022E-2</v>
      </c>
      <c r="V502">
        <f t="shared" si="47"/>
        <v>-9.4992129083038168E-2</v>
      </c>
      <c r="W502">
        <f t="shared" si="47"/>
        <v>-0.10866099893730075</v>
      </c>
      <c r="X502">
        <f t="shared" si="47"/>
        <v>-4.9003112644064942E-2</v>
      </c>
      <c r="Y502">
        <f t="shared" si="47"/>
        <v>-0.22843813219933115</v>
      </c>
      <c r="Z502">
        <f t="shared" si="47"/>
        <v>-7.8551828643977556E-2</v>
      </c>
      <c r="AA502">
        <f t="shared" si="47"/>
        <v>-0.10779516496293784</v>
      </c>
      <c r="AB502">
        <f t="shared" si="47"/>
        <v>-2.6892142709837079E-2</v>
      </c>
      <c r="AC502">
        <f t="shared" si="47"/>
        <v>-3.1723173140223833E-2</v>
      </c>
      <c r="AD502">
        <f t="shared" si="47"/>
        <v>-1.8165232221473048E-2</v>
      </c>
    </row>
    <row r="503" spans="1:30" x14ac:dyDescent="0.2">
      <c r="A503">
        <v>0.3</v>
      </c>
      <c r="B503" t="s">
        <v>484</v>
      </c>
      <c r="C503">
        <f>C494/C495</f>
        <v>0.95047988564427199</v>
      </c>
      <c r="D503">
        <f t="shared" ref="D503:AD503" si="48">D494/D495</f>
        <v>0.95037493432678988</v>
      </c>
      <c r="E503">
        <f t="shared" si="48"/>
        <v>0.95159437729037899</v>
      </c>
      <c r="F503">
        <f t="shared" si="48"/>
        <v>1.0064498546511629</v>
      </c>
      <c r="G503">
        <f t="shared" si="48"/>
        <v>0.45237739712877834</v>
      </c>
      <c r="H503">
        <f t="shared" si="48"/>
        <v>0.52345047039291648</v>
      </c>
      <c r="I503">
        <f t="shared" si="48"/>
        <v>0.50798931219365451</v>
      </c>
      <c r="J503">
        <f t="shared" si="48"/>
        <v>0.47573458358684373</v>
      </c>
      <c r="K503">
        <f t="shared" si="48"/>
        <v>0.49052020781323796</v>
      </c>
      <c r="L503">
        <f t="shared" si="48"/>
        <v>0.46617406381151461</v>
      </c>
      <c r="M503">
        <f t="shared" si="48"/>
        <v>0.47632316338191327</v>
      </c>
      <c r="N503">
        <f t="shared" si="48"/>
        <v>0.48449810871971061</v>
      </c>
      <c r="O503">
        <f t="shared" si="48"/>
        <v>0.46367911394363148</v>
      </c>
      <c r="P503">
        <f t="shared" si="48"/>
        <v>0.47413807263349811</v>
      </c>
      <c r="Q503">
        <f t="shared" si="48"/>
        <v>0.48515202838938626</v>
      </c>
      <c r="R503">
        <f t="shared" si="48"/>
        <v>0.48305352183791972</v>
      </c>
      <c r="S503">
        <f t="shared" si="48"/>
        <v>0.4879511604006565</v>
      </c>
      <c r="T503">
        <f t="shared" si="48"/>
        <v>0.59339801494368238</v>
      </c>
      <c r="U503">
        <f t="shared" si="48"/>
        <v>0.67657444092634655</v>
      </c>
      <c r="V503">
        <f t="shared" si="48"/>
        <v>0.64684758469704362</v>
      </c>
      <c r="W503">
        <f t="shared" si="48"/>
        <v>0.6102317515371275</v>
      </c>
      <c r="X503">
        <f t="shared" si="48"/>
        <v>0.6230274429649223</v>
      </c>
      <c r="Y503">
        <f t="shared" si="48"/>
        <v>0.61635323710846257</v>
      </c>
      <c r="Z503">
        <f t="shared" si="48"/>
        <v>0.53426728793161971</v>
      </c>
      <c r="AA503">
        <f t="shared" si="48"/>
        <v>0.55782556750298684</v>
      </c>
      <c r="AB503">
        <f t="shared" si="48"/>
        <v>0.56919791172282863</v>
      </c>
      <c r="AC503">
        <f t="shared" si="48"/>
        <v>0.59782295686229336</v>
      </c>
      <c r="AD503">
        <f t="shared" si="48"/>
        <v>0.56017207665232693</v>
      </c>
    </row>
    <row r="504" spans="1:30" x14ac:dyDescent="0.2">
      <c r="A504">
        <v>0.69</v>
      </c>
      <c r="B504" t="s">
        <v>485</v>
      </c>
      <c r="C504">
        <f>C496/C492</f>
        <v>0.21899244853625738</v>
      </c>
      <c r="D504">
        <f t="shared" ref="D504:AD504" si="49">D496/D492</f>
        <v>0.20419834925586533</v>
      </c>
      <c r="E504">
        <f t="shared" si="49"/>
        <v>0.2257296009529482</v>
      </c>
      <c r="F504">
        <f t="shared" si="49"/>
        <v>0.38339416599899107</v>
      </c>
      <c r="G504">
        <f t="shared" si="49"/>
        <v>0.19858465839594619</v>
      </c>
      <c r="H504">
        <f t="shared" si="49"/>
        <v>5.0081310173125906E-2</v>
      </c>
      <c r="I504">
        <f t="shared" si="49"/>
        <v>3.145517048053232E-2</v>
      </c>
      <c r="J504">
        <f t="shared" si="49"/>
        <v>3.554038004750594E-2</v>
      </c>
      <c r="K504">
        <f t="shared" si="49"/>
        <v>-4.8928514659769086E-2</v>
      </c>
      <c r="L504">
        <f t="shared" si="49"/>
        <v>-5.2534997845217077E-2</v>
      </c>
      <c r="M504">
        <f t="shared" si="49"/>
        <v>-6.1393152302243209E-2</v>
      </c>
      <c r="N504">
        <f t="shared" si="49"/>
        <v>-3.5135853969231632E-3</v>
      </c>
      <c r="O504">
        <f t="shared" si="49"/>
        <v>-6.7750564819049994E-2</v>
      </c>
      <c r="P504">
        <f t="shared" si="49"/>
        <v>-4.3261601435626677E-2</v>
      </c>
      <c r="Q504">
        <f t="shared" si="49"/>
        <v>-4.3129063575652375E-2</v>
      </c>
      <c r="R504">
        <f t="shared" si="49"/>
        <v>-4.2888949062791469E-2</v>
      </c>
      <c r="S504">
        <f t="shared" si="49"/>
        <v>-0.17953240851470939</v>
      </c>
      <c r="T504">
        <f t="shared" si="49"/>
        <v>5.1006216116488319E-2</v>
      </c>
      <c r="U504">
        <f t="shared" si="49"/>
        <v>0.20064093822446474</v>
      </c>
      <c r="V504">
        <f t="shared" si="49"/>
        <v>0.15571879957870599</v>
      </c>
      <c r="W504">
        <f t="shared" si="49"/>
        <v>0.12075838733098621</v>
      </c>
      <c r="X504">
        <f t="shared" si="49"/>
        <v>1.8511437800777901E-2</v>
      </c>
      <c r="Y504">
        <f t="shared" si="49"/>
        <v>3.4379809988854093E-2</v>
      </c>
      <c r="Z504">
        <f t="shared" si="49"/>
        <v>-3.9240667600968275E-2</v>
      </c>
      <c r="AA504">
        <f t="shared" si="49"/>
        <v>-6.1717133209889988E-2</v>
      </c>
      <c r="AB504">
        <f t="shared" si="49"/>
        <v>-6.1607327319055161E-2</v>
      </c>
      <c r="AC504">
        <f t="shared" si="49"/>
        <v>-9.3841232768906602E-2</v>
      </c>
      <c r="AD504">
        <f t="shared" si="49"/>
        <v>-0.11602232507487067</v>
      </c>
    </row>
    <row r="506" spans="1:30" x14ac:dyDescent="0.2">
      <c r="B506" t="s">
        <v>486</v>
      </c>
      <c r="C506" s="63">
        <f>$A$501*C501+$A$502*C502+$A$503*C503+$A$504*C504</f>
        <v>0.28907788181300564</v>
      </c>
      <c r="D506" s="63">
        <f t="shared" ref="D506:AD506" si="50">$A$501*D501+$A$502*D502+$A$503*D503+$A$504*D504</f>
        <v>0.90188917736957519</v>
      </c>
      <c r="E506" s="63">
        <f t="shared" si="50"/>
        <v>0.51782502474534109</v>
      </c>
      <c r="F506" s="63">
        <f t="shared" si="50"/>
        <v>1.2191486093148374</v>
      </c>
      <c r="G506" s="63">
        <f t="shared" si="50"/>
        <v>-0.55168009397067086</v>
      </c>
      <c r="H506" s="63">
        <f t="shared" si="50"/>
        <v>0.47030812799813149</v>
      </c>
      <c r="I506" s="63">
        <f t="shared" si="50"/>
        <v>-0.11190184114391391</v>
      </c>
      <c r="J506" s="63">
        <f t="shared" si="50"/>
        <v>0.13171981817603337</v>
      </c>
      <c r="K506" s="63">
        <f t="shared" si="50"/>
        <v>-0.69214742554090436</v>
      </c>
      <c r="L506" s="63">
        <f t="shared" si="50"/>
        <v>5.9185510565541735E-2</v>
      </c>
      <c r="M506" s="63">
        <f t="shared" si="50"/>
        <v>-0.16704743188177376</v>
      </c>
      <c r="N506" s="63">
        <f t="shared" si="50"/>
        <v>6.3288724196939039E-3</v>
      </c>
      <c r="O506" s="63">
        <f t="shared" si="50"/>
        <v>-1.2370249971189173</v>
      </c>
      <c r="P506" s="63">
        <f t="shared" si="50"/>
        <v>-0.80470525600613718</v>
      </c>
      <c r="Q506" s="63">
        <f t="shared" si="50"/>
        <v>-0.20546932993294886</v>
      </c>
      <c r="R506" s="63" t="s">
        <v>487</v>
      </c>
      <c r="S506" s="63">
        <f t="shared" si="50"/>
        <v>-0.45447353641284771</v>
      </c>
      <c r="T506" s="63">
        <f t="shared" si="50"/>
        <v>0.10113200166962545</v>
      </c>
      <c r="U506" s="63">
        <f t="shared" si="50"/>
        <v>0.23807857007194452</v>
      </c>
      <c r="V506" s="63">
        <f t="shared" si="50"/>
        <v>1.2390948087077566E-2</v>
      </c>
      <c r="W506" s="63">
        <f t="shared" si="50"/>
        <v>-5.9643355741657328E-2</v>
      </c>
      <c r="X506" s="63">
        <f t="shared" si="50"/>
        <v>4.3759907626948272E-2</v>
      </c>
      <c r="Y506" s="63">
        <f t="shared" si="50"/>
        <v>-0.52413779795286064</v>
      </c>
      <c r="Z506" s="63">
        <f t="shared" si="50"/>
        <v>-0.12498129365104468</v>
      </c>
      <c r="AA506" s="63">
        <f t="shared" si="50"/>
        <v>-0.20683165167192519</v>
      </c>
      <c r="AB506" s="63">
        <f t="shared" si="50"/>
        <v>4.0888170619980908E-2</v>
      </c>
      <c r="AC506" s="63">
        <f t="shared" si="50"/>
        <v>1.4170394244599441E-2</v>
      </c>
      <c r="AD506" s="63">
        <f t="shared" si="50"/>
        <v>2.8434242224977591E-2</v>
      </c>
    </row>
    <row r="566" spans="2:30" ht="16" thickBot="1" x14ac:dyDescent="0.25">
      <c r="C566" s="31" t="s">
        <v>270</v>
      </c>
      <c r="D566" s="31" t="s">
        <v>271</v>
      </c>
      <c r="E566" s="31" t="s">
        <v>272</v>
      </c>
      <c r="F566" s="31" t="s">
        <v>273</v>
      </c>
      <c r="G566" s="31" t="s">
        <v>274</v>
      </c>
      <c r="H566" s="31" t="s">
        <v>275</v>
      </c>
      <c r="I566" s="31" t="s">
        <v>276</v>
      </c>
      <c r="J566" s="31" t="s">
        <v>277</v>
      </c>
      <c r="K566" s="31" t="s">
        <v>278</v>
      </c>
      <c r="L566" s="31" t="s">
        <v>279</v>
      </c>
      <c r="M566" s="31" t="s">
        <v>280</v>
      </c>
      <c r="N566" s="31" t="s">
        <v>281</v>
      </c>
      <c r="O566" s="31" t="s">
        <v>282</v>
      </c>
      <c r="P566" s="31" t="s">
        <v>283</v>
      </c>
      <c r="Q566" s="31" t="s">
        <v>284</v>
      </c>
      <c r="R566" s="31" t="s">
        <v>285</v>
      </c>
      <c r="S566" s="70" t="s">
        <v>286</v>
      </c>
      <c r="T566" s="31" t="s">
        <v>287</v>
      </c>
      <c r="U566" s="31" t="s">
        <v>288</v>
      </c>
      <c r="V566" s="31" t="s">
        <v>289</v>
      </c>
      <c r="W566" s="31" t="s">
        <v>290</v>
      </c>
      <c r="X566" s="31" t="s">
        <v>291</v>
      </c>
      <c r="Y566" s="31" t="s">
        <v>292</v>
      </c>
      <c r="Z566" s="31" t="s">
        <v>293</v>
      </c>
      <c r="AA566" s="31" t="s">
        <v>294</v>
      </c>
      <c r="AB566" s="31" t="s">
        <v>295</v>
      </c>
      <c r="AC566" s="31" t="s">
        <v>296</v>
      </c>
      <c r="AD566" s="31" t="s">
        <v>297</v>
      </c>
    </row>
    <row r="567" spans="2:30" ht="16" thickBot="1" x14ac:dyDescent="0.25">
      <c r="B567" t="s">
        <v>488</v>
      </c>
      <c r="C567" s="93">
        <v>-37600</v>
      </c>
      <c r="D567" s="96">
        <v>150700</v>
      </c>
      <c r="E567" s="96">
        <v>41200</v>
      </c>
      <c r="F567" s="96">
        <v>148000</v>
      </c>
      <c r="G567" s="93">
        <v>-144100</v>
      </c>
      <c r="H567" s="96">
        <v>233900</v>
      </c>
      <c r="I567" s="93">
        <v>-46000</v>
      </c>
      <c r="J567" s="96">
        <v>12900</v>
      </c>
      <c r="K567" s="93">
        <v>-166400</v>
      </c>
      <c r="L567" s="96">
        <v>45900</v>
      </c>
      <c r="M567" s="93">
        <v>-43400</v>
      </c>
      <c r="N567" s="96">
        <v>136400</v>
      </c>
      <c r="O567" s="93">
        <v>-354400</v>
      </c>
      <c r="P567" s="93">
        <v>-586800</v>
      </c>
      <c r="Q567" s="93">
        <v>-60400</v>
      </c>
      <c r="R567" s="92"/>
      <c r="S567" s="94">
        <v>-174000</v>
      </c>
      <c r="T567" s="96">
        <v>109200</v>
      </c>
      <c r="U567" s="96">
        <v>18500</v>
      </c>
      <c r="V567" s="93">
        <v>-146000</v>
      </c>
      <c r="W567" s="93">
        <v>-205300</v>
      </c>
      <c r="X567" s="93">
        <v>-51400</v>
      </c>
      <c r="Y567" s="93">
        <v>-75300</v>
      </c>
      <c r="Z567" s="93">
        <v>-111900</v>
      </c>
      <c r="AA567" s="93">
        <v>-152000</v>
      </c>
      <c r="AB567" s="96">
        <v>14900</v>
      </c>
      <c r="AC567" s="93">
        <v>-17000</v>
      </c>
      <c r="AD567" s="96">
        <v>29400</v>
      </c>
    </row>
    <row r="568" spans="2:30" x14ac:dyDescent="0.2">
      <c r="B568" t="s">
        <v>478</v>
      </c>
      <c r="C568" s="103">
        <v>19600</v>
      </c>
      <c r="D568" s="103">
        <v>20300</v>
      </c>
      <c r="E568" s="103">
        <v>29300</v>
      </c>
      <c r="F568" s="103">
        <v>23500</v>
      </c>
      <c r="G568" s="103">
        <v>136200</v>
      </c>
      <c r="H568" s="103">
        <v>143200</v>
      </c>
      <c r="I568" s="103">
        <v>155000</v>
      </c>
      <c r="J568" s="103">
        <v>168000</v>
      </c>
      <c r="K568" s="103">
        <v>167200</v>
      </c>
      <c r="L568" s="103">
        <v>182500</v>
      </c>
      <c r="M568" s="103">
        <v>176800</v>
      </c>
      <c r="N568" s="103">
        <v>189800</v>
      </c>
      <c r="O568" s="103">
        <v>184400</v>
      </c>
      <c r="P568" s="103">
        <v>183200</v>
      </c>
      <c r="Q568" s="103">
        <v>164800</v>
      </c>
      <c r="R568" s="104"/>
      <c r="S568" s="105">
        <v>136500</v>
      </c>
      <c r="T568" s="103">
        <v>151300</v>
      </c>
      <c r="U568" s="103">
        <v>142600</v>
      </c>
      <c r="V568" s="103">
        <v>146900</v>
      </c>
      <c r="W568" s="103">
        <v>148000</v>
      </c>
      <c r="X568" s="103">
        <v>147800</v>
      </c>
      <c r="Y568" s="103">
        <v>577300</v>
      </c>
      <c r="Z568" s="103">
        <v>141700</v>
      </c>
      <c r="AA568" s="103">
        <v>155500</v>
      </c>
      <c r="AB568" s="103">
        <v>144500</v>
      </c>
      <c r="AC568" s="103">
        <v>153300</v>
      </c>
      <c r="AD568" s="103">
        <v>141200</v>
      </c>
    </row>
    <row r="569" spans="2:30" ht="16" thickBot="1" x14ac:dyDescent="0.25">
      <c r="B569" t="s">
        <v>489</v>
      </c>
      <c r="C569">
        <v>3640100</v>
      </c>
      <c r="D569">
        <v>4223500</v>
      </c>
      <c r="E569">
        <v>3870800</v>
      </c>
      <c r="F569">
        <v>4498000</v>
      </c>
      <c r="G569">
        <v>6517900</v>
      </c>
      <c r="H569">
        <v>8362600</v>
      </c>
      <c r="I569">
        <v>8125800</v>
      </c>
      <c r="J569">
        <v>8507400</v>
      </c>
      <c r="K569">
        <v>8126100</v>
      </c>
      <c r="L569">
        <v>8895900</v>
      </c>
      <c r="M569">
        <v>8894200</v>
      </c>
      <c r="N569">
        <v>8930100</v>
      </c>
      <c r="O569">
        <v>8364200</v>
      </c>
      <c r="P569">
        <v>8179000</v>
      </c>
      <c r="Q569">
        <v>8418400</v>
      </c>
      <c r="R569">
        <v>6647400</v>
      </c>
      <c r="S569">
        <v>8246200</v>
      </c>
      <c r="T569">
        <v>9230900</v>
      </c>
      <c r="U569">
        <v>9531000</v>
      </c>
      <c r="V569">
        <v>9680400</v>
      </c>
      <c r="W569">
        <v>9329700</v>
      </c>
      <c r="X569">
        <v>10109700</v>
      </c>
      <c r="Y569">
        <v>10535800</v>
      </c>
      <c r="Z569">
        <v>9647500</v>
      </c>
      <c r="AA569">
        <v>9564400</v>
      </c>
      <c r="AB569">
        <v>9829500</v>
      </c>
      <c r="AC569">
        <v>10461900</v>
      </c>
      <c r="AD569">
        <v>10008500</v>
      </c>
    </row>
    <row r="570" spans="2:30" ht="16" thickBot="1" x14ac:dyDescent="0.25">
      <c r="B570" t="s">
        <v>493</v>
      </c>
      <c r="C570" s="110">
        <v>2900100</v>
      </c>
      <c r="D570" s="110">
        <v>3077400</v>
      </c>
      <c r="E570" s="110">
        <v>2854300</v>
      </c>
      <c r="F570" s="110">
        <v>3369900</v>
      </c>
      <c r="G570" s="110">
        <v>5723000</v>
      </c>
      <c r="H570" s="110">
        <v>6948700</v>
      </c>
      <c r="I570" s="110">
        <v>6777900</v>
      </c>
      <c r="J570" s="110">
        <v>6736000</v>
      </c>
      <c r="K570" s="110">
        <v>6920300</v>
      </c>
      <c r="L570" s="110">
        <v>7193300</v>
      </c>
      <c r="M570" s="110">
        <v>7368900</v>
      </c>
      <c r="N570" s="110">
        <v>7143700</v>
      </c>
      <c r="O570" s="110">
        <v>7214700</v>
      </c>
      <c r="P570" s="110">
        <v>6742700</v>
      </c>
      <c r="Q570" s="110">
        <v>6798200</v>
      </c>
      <c r="R570" s="110">
        <v>6647400</v>
      </c>
      <c r="S570" s="111">
        <v>6689600</v>
      </c>
      <c r="T570" s="110">
        <v>7046200</v>
      </c>
      <c r="U570" s="110">
        <v>7333000</v>
      </c>
      <c r="V570" s="110">
        <v>7500700</v>
      </c>
      <c r="W570" s="110">
        <v>7299700</v>
      </c>
      <c r="X570" s="110">
        <v>7584500</v>
      </c>
      <c r="Y570" s="110">
        <v>7536400</v>
      </c>
      <c r="Z570" s="110">
        <v>7064100</v>
      </c>
      <c r="AA570" s="110">
        <v>7344800</v>
      </c>
      <c r="AB570" s="110">
        <v>7260500</v>
      </c>
      <c r="AC570" s="110">
        <v>7878200</v>
      </c>
      <c r="AD570" s="110">
        <v>7346000</v>
      </c>
    </row>
    <row r="571" spans="2:30" ht="16" thickBot="1" x14ac:dyDescent="0.25">
      <c r="B571" t="s">
        <v>490</v>
      </c>
      <c r="C571" s="112">
        <v>-34600</v>
      </c>
      <c r="D571" s="58">
        <v>164500</v>
      </c>
      <c r="E571" s="58">
        <v>48200</v>
      </c>
      <c r="F571" s="58">
        <v>221000</v>
      </c>
      <c r="G571" s="112">
        <v>-93600</v>
      </c>
      <c r="H571" s="58">
        <v>243000</v>
      </c>
      <c r="I571" s="112">
        <v>-3500</v>
      </c>
      <c r="J571" s="58">
        <v>110499.99999999997</v>
      </c>
      <c r="K571" s="112">
        <v>-174800</v>
      </c>
      <c r="L571" s="58">
        <v>121600</v>
      </c>
      <c r="M571" s="58">
        <v>6300</v>
      </c>
      <c r="N571" s="58">
        <v>113900</v>
      </c>
      <c r="O571" s="112">
        <v>-386100</v>
      </c>
      <c r="P571" s="112">
        <v>-352000</v>
      </c>
      <c r="Q571" s="112">
        <v>-44700</v>
      </c>
      <c r="R571" s="59"/>
      <c r="S571" s="112">
        <v>-130100</v>
      </c>
      <c r="T571" s="58">
        <v>42400</v>
      </c>
      <c r="U571" s="58">
        <v>32600</v>
      </c>
      <c r="V571" s="112">
        <v>-93200</v>
      </c>
      <c r="W571" s="112">
        <v>-154500</v>
      </c>
      <c r="X571" s="112">
        <v>-57300</v>
      </c>
      <c r="Y571" s="112">
        <v>-65000</v>
      </c>
      <c r="Z571" s="112">
        <v>-122100</v>
      </c>
      <c r="AA571" s="112">
        <v>-154100</v>
      </c>
      <c r="AB571" s="58">
        <v>26000</v>
      </c>
      <c r="AC571" s="112">
        <v>-28800</v>
      </c>
      <c r="AD571" s="58">
        <v>18700</v>
      </c>
    </row>
    <row r="572" spans="2:30" ht="16" thickBot="1" x14ac:dyDescent="0.25">
      <c r="B572" t="s">
        <v>464</v>
      </c>
      <c r="C572" s="96">
        <v>720400</v>
      </c>
      <c r="D572" s="96">
        <v>1125800</v>
      </c>
      <c r="E572" s="96">
        <v>987200</v>
      </c>
      <c r="F572" s="96">
        <v>1104600</v>
      </c>
      <c r="G572" s="96">
        <v>658700</v>
      </c>
      <c r="H572" s="96">
        <v>1270700</v>
      </c>
      <c r="I572" s="96">
        <v>1192900</v>
      </c>
      <c r="J572" s="96">
        <v>1603400</v>
      </c>
      <c r="K572" s="96">
        <v>1038599.9999999999</v>
      </c>
      <c r="L572" s="96">
        <v>1520100</v>
      </c>
      <c r="M572" s="96">
        <v>1348500</v>
      </c>
      <c r="N572" s="96">
        <v>1596600</v>
      </c>
      <c r="O572" s="96">
        <v>965100</v>
      </c>
      <c r="P572" s="96">
        <v>1253100</v>
      </c>
      <c r="Q572" s="96">
        <v>1455400</v>
      </c>
      <c r="R572" s="92"/>
      <c r="S572" s="97">
        <v>1420100</v>
      </c>
      <c r="T572" s="96">
        <v>2033400</v>
      </c>
      <c r="U572" s="96">
        <v>2055400</v>
      </c>
      <c r="V572" s="96">
        <v>2032800</v>
      </c>
      <c r="W572" s="96">
        <v>1882000</v>
      </c>
      <c r="X572" s="96">
        <v>2377400</v>
      </c>
      <c r="Y572" s="96">
        <v>2422100</v>
      </c>
      <c r="Z572" s="96">
        <v>2441700</v>
      </c>
      <c r="AA572" s="96">
        <v>2064100</v>
      </c>
      <c r="AB572" s="96">
        <v>2424500</v>
      </c>
      <c r="AC572" s="96">
        <v>2430400</v>
      </c>
      <c r="AD572" s="96">
        <v>2521300</v>
      </c>
    </row>
    <row r="573" spans="2:30" ht="16" thickBot="1" x14ac:dyDescent="0.25">
      <c r="B573" t="s">
        <v>378</v>
      </c>
      <c r="C573" s="25">
        <v>1285100</v>
      </c>
      <c r="D573" s="25">
        <v>1359900</v>
      </c>
      <c r="E573" s="25">
        <v>1509400</v>
      </c>
      <c r="F573" s="25">
        <v>1417700</v>
      </c>
      <c r="G573" s="25">
        <v>1716900</v>
      </c>
      <c r="H573" s="25">
        <v>1845300</v>
      </c>
      <c r="I573" s="25">
        <v>1944000</v>
      </c>
      <c r="J573" s="25">
        <v>1806100</v>
      </c>
      <c r="K573" s="25">
        <v>2079800.0000000002</v>
      </c>
      <c r="L573" s="25">
        <v>2012100</v>
      </c>
      <c r="M573" s="25">
        <v>2164400</v>
      </c>
      <c r="N573" s="25">
        <v>1942300</v>
      </c>
      <c r="O573" s="25">
        <v>2370600</v>
      </c>
      <c r="P573" s="25">
        <v>1994600</v>
      </c>
      <c r="Q573" s="25">
        <v>2134100</v>
      </c>
      <c r="R573" s="25">
        <v>2192600</v>
      </c>
      <c r="S573" s="70">
        <v>2429200</v>
      </c>
      <c r="T573" s="25">
        <v>2456900</v>
      </c>
      <c r="U573" s="25">
        <v>2538000</v>
      </c>
      <c r="V573" s="25">
        <v>2625800</v>
      </c>
      <c r="W573" s="25">
        <v>2729400</v>
      </c>
      <c r="X573" s="25">
        <v>2950700</v>
      </c>
      <c r="Y573" s="25">
        <v>3121400</v>
      </c>
      <c r="Z573" s="25">
        <v>2691100</v>
      </c>
      <c r="AA573" s="25">
        <v>2914300</v>
      </c>
      <c r="AB573" s="25">
        <v>2742200</v>
      </c>
      <c r="AC573" s="25">
        <v>3078400</v>
      </c>
      <c r="AD573" s="25">
        <v>2911600</v>
      </c>
    </row>
    <row r="574" spans="2:30" ht="16" thickBot="1" x14ac:dyDescent="0.25">
      <c r="B574" t="s">
        <v>491</v>
      </c>
      <c r="C574" s="96">
        <v>2900100</v>
      </c>
      <c r="D574" s="96">
        <v>3077400</v>
      </c>
      <c r="E574" s="96">
        <v>2854300</v>
      </c>
      <c r="F574" s="96">
        <v>3369900</v>
      </c>
      <c r="G574" s="96">
        <v>5723000</v>
      </c>
      <c r="H574" s="96">
        <v>6948700</v>
      </c>
      <c r="I574" s="96">
        <v>6777900</v>
      </c>
      <c r="J574" s="96">
        <v>6736000</v>
      </c>
      <c r="K574" s="96">
        <v>6920300</v>
      </c>
      <c r="L574" s="96">
        <v>7193300</v>
      </c>
      <c r="M574" s="96">
        <v>7368900</v>
      </c>
      <c r="N574" s="96">
        <v>7143700</v>
      </c>
      <c r="O574" s="96">
        <v>7214700</v>
      </c>
      <c r="P574" s="96">
        <v>6742700</v>
      </c>
      <c r="Q574" s="96">
        <v>6798200</v>
      </c>
      <c r="R574" s="96">
        <v>6647400</v>
      </c>
      <c r="S574" s="97">
        <v>6689600</v>
      </c>
      <c r="T574" s="96">
        <v>7046200</v>
      </c>
      <c r="U574" s="96">
        <v>7333000</v>
      </c>
      <c r="V574" s="96">
        <v>7500700</v>
      </c>
      <c r="W574" s="96">
        <v>7299700</v>
      </c>
      <c r="X574" s="96">
        <v>7584500</v>
      </c>
      <c r="Y574" s="96">
        <v>7536400</v>
      </c>
      <c r="Z574" s="96">
        <v>7064100</v>
      </c>
      <c r="AA574" s="96">
        <v>7344800</v>
      </c>
      <c r="AB574" s="96">
        <v>7260500</v>
      </c>
      <c r="AC574" s="96">
        <v>7878200</v>
      </c>
      <c r="AD574" s="96">
        <v>7346000</v>
      </c>
    </row>
    <row r="575" spans="2:30" ht="16" thickBot="1" x14ac:dyDescent="0.25">
      <c r="B575" t="s">
        <v>492</v>
      </c>
      <c r="C575" s="96">
        <v>2900100</v>
      </c>
      <c r="D575" s="96">
        <v>3077400</v>
      </c>
      <c r="E575" s="96">
        <v>2854300</v>
      </c>
      <c r="F575" s="96">
        <v>3369900</v>
      </c>
      <c r="G575" s="96">
        <v>5723000</v>
      </c>
      <c r="H575" s="96">
        <v>6948700</v>
      </c>
      <c r="I575" s="96">
        <v>6777900</v>
      </c>
      <c r="J575" s="96">
        <v>6736000</v>
      </c>
      <c r="K575" s="96">
        <v>6920300</v>
      </c>
      <c r="L575" s="96">
        <v>7193300</v>
      </c>
      <c r="M575" s="96">
        <v>7368900</v>
      </c>
      <c r="N575" s="96">
        <v>7143700</v>
      </c>
      <c r="O575" s="96">
        <v>7214700</v>
      </c>
      <c r="P575" s="96">
        <v>6742700</v>
      </c>
      <c r="Q575" s="96">
        <v>6798200</v>
      </c>
      <c r="R575" s="96">
        <v>6647400</v>
      </c>
      <c r="S575" s="97">
        <v>6689600</v>
      </c>
      <c r="T575" s="96">
        <v>7046200</v>
      </c>
      <c r="U575" s="96">
        <v>7333000</v>
      </c>
      <c r="V575" s="96">
        <v>7500700</v>
      </c>
      <c r="W575" s="96">
        <v>7299700</v>
      </c>
      <c r="X575" s="96">
        <v>7584500</v>
      </c>
      <c r="Y575" s="96">
        <v>7536400</v>
      </c>
      <c r="Z575" s="96">
        <v>7064100</v>
      </c>
      <c r="AA575" s="96">
        <v>7344800</v>
      </c>
      <c r="AB575" s="96">
        <v>7260500</v>
      </c>
      <c r="AC575" s="96">
        <v>7878200</v>
      </c>
      <c r="AD575" s="96">
        <v>7346000</v>
      </c>
    </row>
    <row r="578" spans="1:30" x14ac:dyDescent="0.2">
      <c r="A578">
        <v>1.5</v>
      </c>
      <c r="B578" t="s">
        <v>494</v>
      </c>
      <c r="C578">
        <f>(C567+C568)/C569</f>
        <v>-4.9449190956292414E-3</v>
      </c>
      <c r="D578">
        <f t="shared" ref="D578:AD578" si="51">(D567+D568)/D569</f>
        <v>4.0487747129158279E-2</v>
      </c>
      <c r="E578">
        <f t="shared" si="51"/>
        <v>1.8213289242533844E-2</v>
      </c>
      <c r="F578">
        <f t="shared" si="51"/>
        <v>3.8128056914184083E-2</v>
      </c>
      <c r="G578">
        <f t="shared" si="51"/>
        <v>-1.2120468248975897E-3</v>
      </c>
      <c r="H578">
        <f t="shared" si="51"/>
        <v>4.5093631167340303E-2</v>
      </c>
      <c r="I578">
        <f t="shared" si="51"/>
        <v>1.3414063846021314E-2</v>
      </c>
      <c r="J578">
        <f t="shared" si="51"/>
        <v>2.1263840891459201E-2</v>
      </c>
      <c r="K578">
        <f t="shared" si="51"/>
        <v>9.8448210088480334E-5</v>
      </c>
      <c r="L578">
        <f t="shared" si="51"/>
        <v>2.5674749041693364E-2</v>
      </c>
      <c r="M578">
        <f t="shared" si="51"/>
        <v>1.499853837332194E-2</v>
      </c>
      <c r="N578">
        <f t="shared" si="51"/>
        <v>3.6528146381339513E-2</v>
      </c>
      <c r="O578">
        <f t="shared" si="51"/>
        <v>-2.0324717247315941E-2</v>
      </c>
      <c r="P578">
        <f t="shared" si="51"/>
        <v>-4.9345885805110651E-2</v>
      </c>
      <c r="Q578">
        <f t="shared" si="51"/>
        <v>1.2401406443029554E-2</v>
      </c>
      <c r="R578">
        <f t="shared" si="51"/>
        <v>0</v>
      </c>
      <c r="S578">
        <f t="shared" si="51"/>
        <v>-4.5475491741650701E-3</v>
      </c>
      <c r="T578">
        <f t="shared" si="51"/>
        <v>2.8220433543858128E-2</v>
      </c>
      <c r="U578">
        <f t="shared" si="51"/>
        <v>1.6902738432483477E-2</v>
      </c>
      <c r="V578">
        <f t="shared" si="51"/>
        <v>9.2971364819635548E-5</v>
      </c>
      <c r="W578">
        <f t="shared" si="51"/>
        <v>-6.1416765812405544E-3</v>
      </c>
      <c r="X578">
        <f t="shared" si="51"/>
        <v>9.5353966982205211E-3</v>
      </c>
      <c r="Y578">
        <f t="shared" si="51"/>
        <v>4.7647069989939062E-2</v>
      </c>
      <c r="Z578">
        <f t="shared" si="51"/>
        <v>3.0888831303446489E-3</v>
      </c>
      <c r="AA578">
        <f t="shared" si="51"/>
        <v>3.6594036217640414E-4</v>
      </c>
      <c r="AB578">
        <f t="shared" si="51"/>
        <v>1.6216491174525661E-2</v>
      </c>
      <c r="AC578">
        <f t="shared" si="51"/>
        <v>1.3028226230417037E-2</v>
      </c>
      <c r="AD578">
        <f t="shared" si="51"/>
        <v>1.7045511315381925E-2</v>
      </c>
    </row>
    <row r="579" spans="1:30" x14ac:dyDescent="0.2">
      <c r="A579">
        <v>0.08</v>
      </c>
      <c r="B579" t="s">
        <v>495</v>
      </c>
      <c r="C579">
        <f>C570/C569</f>
        <v>0.79670888162413123</v>
      </c>
      <c r="D579">
        <f t="shared" ref="D579:AD579" si="52">D570/D569</f>
        <v>0.72863738605422046</v>
      </c>
      <c r="E579">
        <f t="shared" si="52"/>
        <v>0.73739278702077093</v>
      </c>
      <c r="F579">
        <f t="shared" si="52"/>
        <v>0.74919964428634944</v>
      </c>
      <c r="G579">
        <f t="shared" si="52"/>
        <v>0.87804354163150711</v>
      </c>
      <c r="H579">
        <f t="shared" si="52"/>
        <v>0.83092578863033029</v>
      </c>
      <c r="I579">
        <f t="shared" si="52"/>
        <v>0.83412094809126491</v>
      </c>
      <c r="J579">
        <f t="shared" si="52"/>
        <v>0.79178127277429067</v>
      </c>
      <c r="K579">
        <f t="shared" si="52"/>
        <v>0.85161393534413798</v>
      </c>
      <c r="L579">
        <f t="shared" si="52"/>
        <v>0.80860846007711418</v>
      </c>
      <c r="M579">
        <f t="shared" si="52"/>
        <v>0.82850621753502285</v>
      </c>
      <c r="N579">
        <f t="shared" si="52"/>
        <v>0.79995744728502483</v>
      </c>
      <c r="O579">
        <f t="shared" si="52"/>
        <v>0.86256904426006076</v>
      </c>
      <c r="P579">
        <f t="shared" si="52"/>
        <v>0.82439173493092066</v>
      </c>
      <c r="Q579">
        <f t="shared" si="52"/>
        <v>0.80754062529696857</v>
      </c>
      <c r="R579">
        <f t="shared" si="52"/>
        <v>1</v>
      </c>
      <c r="S579">
        <f t="shared" si="52"/>
        <v>0.81123426547985744</v>
      </c>
      <c r="T579">
        <f t="shared" si="52"/>
        <v>0.76332751952680666</v>
      </c>
      <c r="U579">
        <f t="shared" si="52"/>
        <v>0.76938411499318016</v>
      </c>
      <c r="V579">
        <f t="shared" si="52"/>
        <v>0.77483368455848933</v>
      </c>
      <c r="W579">
        <f t="shared" si="52"/>
        <v>0.78241529738362436</v>
      </c>
      <c r="X579">
        <f t="shared" si="52"/>
        <v>0.7502200856603064</v>
      </c>
      <c r="Y579">
        <f t="shared" si="52"/>
        <v>0.71531350253421666</v>
      </c>
      <c r="Z579">
        <f t="shared" si="52"/>
        <v>0.73222078258616219</v>
      </c>
      <c r="AA579">
        <f t="shared" si="52"/>
        <v>0.76793107774664382</v>
      </c>
      <c r="AB579">
        <f t="shared" si="52"/>
        <v>0.73864387812197974</v>
      </c>
      <c r="AC579">
        <f t="shared" si="52"/>
        <v>0.75303721121402423</v>
      </c>
      <c r="AD579">
        <f t="shared" si="52"/>
        <v>0.73397612029774695</v>
      </c>
    </row>
    <row r="580" spans="1:30" x14ac:dyDescent="0.2">
      <c r="A580">
        <v>10</v>
      </c>
      <c r="B580" t="s">
        <v>496</v>
      </c>
      <c r="C580">
        <f>C571/C570</f>
        <v>-1.1930623081962691E-2</v>
      </c>
      <c r="D580">
        <f t="shared" ref="D580:AD580" si="53">D571/D570</f>
        <v>5.3454214596737507E-2</v>
      </c>
      <c r="E580">
        <f t="shared" si="53"/>
        <v>1.6886802368356515E-2</v>
      </c>
      <c r="F580">
        <f t="shared" si="53"/>
        <v>6.5580581026143211E-2</v>
      </c>
      <c r="G580">
        <f t="shared" si="53"/>
        <v>-1.6355058535733009E-2</v>
      </c>
      <c r="H580">
        <f t="shared" si="53"/>
        <v>3.4970570034682749E-2</v>
      </c>
      <c r="I580">
        <f t="shared" si="53"/>
        <v>-5.1638413077796956E-4</v>
      </c>
      <c r="J580">
        <f t="shared" si="53"/>
        <v>1.6404394299287407E-2</v>
      </c>
      <c r="K580">
        <f t="shared" si="53"/>
        <v>-2.5259020562692368E-2</v>
      </c>
      <c r="L580">
        <f t="shared" si="53"/>
        <v>1.69046195765504E-2</v>
      </c>
      <c r="M580">
        <f t="shared" si="53"/>
        <v>8.549444286121402E-4</v>
      </c>
      <c r="N580">
        <f t="shared" si="53"/>
        <v>1.5944118594005907E-2</v>
      </c>
      <c r="O580">
        <f t="shared" si="53"/>
        <v>-5.3515738700153852E-2</v>
      </c>
      <c r="P580">
        <f t="shared" si="53"/>
        <v>-5.2204606463286223E-2</v>
      </c>
      <c r="Q580">
        <f t="shared" si="53"/>
        <v>-6.5752699243917506E-3</v>
      </c>
      <c r="R580">
        <f t="shared" si="53"/>
        <v>0</v>
      </c>
      <c r="S580">
        <f t="shared" si="53"/>
        <v>-1.9448098541018893E-2</v>
      </c>
      <c r="T580">
        <f t="shared" si="53"/>
        <v>6.0174278334421388E-3</v>
      </c>
      <c r="U580">
        <f t="shared" si="53"/>
        <v>4.4456566207554888E-3</v>
      </c>
      <c r="V580">
        <f t="shared" si="53"/>
        <v>-1.2425506952684417E-2</v>
      </c>
      <c r="W580">
        <f t="shared" si="53"/>
        <v>-2.1165253366576708E-2</v>
      </c>
      <c r="X580">
        <f t="shared" si="53"/>
        <v>-7.5548816665567935E-3</v>
      </c>
      <c r="Y580">
        <f t="shared" si="53"/>
        <v>-8.6248076004458354E-3</v>
      </c>
      <c r="Z580">
        <f t="shared" si="53"/>
        <v>-1.728457977661698E-2</v>
      </c>
      <c r="AA580">
        <f t="shared" si="53"/>
        <v>-2.0980829974948264E-2</v>
      </c>
      <c r="AB580">
        <f t="shared" si="53"/>
        <v>3.5810205908683975E-3</v>
      </c>
      <c r="AC580">
        <f t="shared" si="53"/>
        <v>-3.6556573836663197E-3</v>
      </c>
      <c r="AD580">
        <f t="shared" si="53"/>
        <v>2.5456030492785188E-3</v>
      </c>
    </row>
    <row r="581" spans="1:30" x14ac:dyDescent="0.2">
      <c r="A581">
        <v>5</v>
      </c>
      <c r="B581" t="s">
        <v>485</v>
      </c>
      <c r="C581">
        <f>C571/C572</f>
        <v>-4.8028872848417545E-2</v>
      </c>
      <c r="D581">
        <f t="shared" ref="D581:AD581" si="54">D571/D572</f>
        <v>0.14611831586427429</v>
      </c>
      <c r="E581">
        <f t="shared" si="54"/>
        <v>4.8824959481361424E-2</v>
      </c>
      <c r="F581">
        <f>F571/F572</f>
        <v>0.20007242440702516</v>
      </c>
      <c r="G581">
        <f>G571/G572</f>
        <v>-0.14209807195992105</v>
      </c>
      <c r="H581">
        <f t="shared" si="54"/>
        <v>0.19123317856299676</v>
      </c>
      <c r="I581">
        <f t="shared" si="54"/>
        <v>-2.9340263224075782E-3</v>
      </c>
      <c r="J581">
        <f t="shared" si="54"/>
        <v>6.8916053386553558E-2</v>
      </c>
      <c r="K581">
        <f t="shared" si="54"/>
        <v>-0.16830348546119778</v>
      </c>
      <c r="L581">
        <f t="shared" si="54"/>
        <v>7.9994737188342865E-2</v>
      </c>
      <c r="M581">
        <f t="shared" si="54"/>
        <v>4.6718576195773085E-3</v>
      </c>
      <c r="N581">
        <f t="shared" si="54"/>
        <v>7.1339095578103473E-2</v>
      </c>
      <c r="O581">
        <f t="shared" si="54"/>
        <v>-0.40006216972334474</v>
      </c>
      <c r="P581">
        <f t="shared" si="54"/>
        <v>-0.28090335966802332</v>
      </c>
      <c r="Q581">
        <f t="shared" si="54"/>
        <v>-3.0713205991480006E-2</v>
      </c>
      <c r="R581" t="e">
        <f t="shared" si="54"/>
        <v>#DIV/0!</v>
      </c>
      <c r="S581">
        <f t="shared" si="54"/>
        <v>-9.1613266671361174E-2</v>
      </c>
      <c r="T581">
        <f t="shared" si="54"/>
        <v>2.0851775351627817E-2</v>
      </c>
      <c r="U581">
        <f t="shared" si="54"/>
        <v>1.5860659725600856E-2</v>
      </c>
      <c r="V581">
        <f t="shared" si="54"/>
        <v>-4.5848091302636756E-2</v>
      </c>
      <c r="W581">
        <f t="shared" si="54"/>
        <v>-8.2093517534537724E-2</v>
      </c>
      <c r="X581">
        <f t="shared" si="54"/>
        <v>-2.4101960124505762E-2</v>
      </c>
      <c r="Y581">
        <f t="shared" si="54"/>
        <v>-2.6836216506337475E-2</v>
      </c>
      <c r="Z581">
        <f t="shared" si="54"/>
        <v>-5.0006143260842857E-2</v>
      </c>
      <c r="AA581">
        <f t="shared" si="54"/>
        <v>-7.4657235599050437E-2</v>
      </c>
      <c r="AB581">
        <f t="shared" si="54"/>
        <v>1.0723860589812333E-2</v>
      </c>
      <c r="AC581">
        <f t="shared" si="54"/>
        <v>-1.1849901250822911E-2</v>
      </c>
      <c r="AD581">
        <f t="shared" si="54"/>
        <v>7.4168087891167255E-3</v>
      </c>
    </row>
    <row r="582" spans="1:30" x14ac:dyDescent="0.2">
      <c r="A582">
        <v>0.3</v>
      </c>
      <c r="B582" t="s">
        <v>497</v>
      </c>
      <c r="C582">
        <f>C573/C572</f>
        <v>1.783870072182121</v>
      </c>
      <c r="D582">
        <f t="shared" ref="D582:AD582" si="55">D573/D572</f>
        <v>1.2079410197193108</v>
      </c>
      <c r="E582">
        <f t="shared" si="55"/>
        <v>1.5289708265802269</v>
      </c>
      <c r="F582">
        <f t="shared" si="55"/>
        <v>1.2834510229947493</v>
      </c>
      <c r="G582">
        <f t="shared" si="55"/>
        <v>2.6064976468802188</v>
      </c>
      <c r="H582">
        <f t="shared" si="55"/>
        <v>1.4521917053592508</v>
      </c>
      <c r="I582">
        <f t="shared" si="55"/>
        <v>1.6296420487886663</v>
      </c>
      <c r="J582">
        <f t="shared" si="55"/>
        <v>1.1264188599226643</v>
      </c>
      <c r="K582">
        <f t="shared" si="55"/>
        <v>2.0025033699210479</v>
      </c>
      <c r="L582">
        <f t="shared" si="55"/>
        <v>1.3236629169133609</v>
      </c>
      <c r="M582">
        <f t="shared" si="55"/>
        <v>1.6050426399703375</v>
      </c>
      <c r="N582">
        <f t="shared" si="55"/>
        <v>1.2165226105474132</v>
      </c>
      <c r="O582">
        <f t="shared" si="55"/>
        <v>2.4563257693503262</v>
      </c>
      <c r="P582">
        <f t="shared" si="55"/>
        <v>1.5917325033915888</v>
      </c>
      <c r="Q582">
        <f t="shared" si="55"/>
        <v>1.466332279785626</v>
      </c>
      <c r="R582" t="e">
        <f t="shared" si="55"/>
        <v>#DIV/0!</v>
      </c>
      <c r="S582">
        <f t="shared" si="55"/>
        <v>1.7105837617069219</v>
      </c>
      <c r="T582">
        <f t="shared" si="55"/>
        <v>1.2082718599390183</v>
      </c>
      <c r="U582">
        <f t="shared" si="55"/>
        <v>1.2347961467354287</v>
      </c>
      <c r="V582">
        <f t="shared" si="55"/>
        <v>1.2917158598976781</v>
      </c>
      <c r="W582">
        <f t="shared" si="55"/>
        <v>1.4502656748140277</v>
      </c>
      <c r="X582">
        <f t="shared" si="55"/>
        <v>1.2411457895179607</v>
      </c>
      <c r="Y582">
        <f t="shared" si="55"/>
        <v>1.2887164031212583</v>
      </c>
      <c r="Z582">
        <f t="shared" si="55"/>
        <v>1.1021419502805423</v>
      </c>
      <c r="AA582">
        <f t="shared" si="55"/>
        <v>1.4118986483213023</v>
      </c>
      <c r="AB582">
        <f t="shared" si="55"/>
        <v>1.131037327283976</v>
      </c>
      <c r="AC582">
        <f t="shared" si="55"/>
        <v>1.2666227781435155</v>
      </c>
      <c r="AD582">
        <f t="shared" si="55"/>
        <v>1.1548010946733829</v>
      </c>
    </row>
    <row r="583" spans="1:30" x14ac:dyDescent="0.2">
      <c r="A583">
        <v>0.1</v>
      </c>
      <c r="B583" t="s">
        <v>498</v>
      </c>
      <c r="C583">
        <f>C572/C570</f>
        <v>0.24840522740595153</v>
      </c>
      <c r="D583">
        <f t="shared" ref="D583:AD583" si="56">D572/D570</f>
        <v>0.36582829661402483</v>
      </c>
      <c r="E583">
        <f t="shared" si="56"/>
        <v>0.34586413481414008</v>
      </c>
      <c r="F583">
        <f t="shared" si="56"/>
        <v>0.32778420724650581</v>
      </c>
      <c r="G583">
        <f t="shared" si="56"/>
        <v>0.11509697710990739</v>
      </c>
      <c r="H583">
        <f t="shared" si="56"/>
        <v>0.18286873803733072</v>
      </c>
      <c r="I583">
        <f t="shared" si="56"/>
        <v>0.17599846560143997</v>
      </c>
      <c r="J583">
        <f t="shared" si="56"/>
        <v>0.23803444180522565</v>
      </c>
      <c r="K583">
        <f t="shared" si="56"/>
        <v>0.1500801988353106</v>
      </c>
      <c r="L583">
        <f t="shared" si="56"/>
        <v>0.21132164653218968</v>
      </c>
      <c r="M583">
        <f t="shared" si="56"/>
        <v>0.18299881936245574</v>
      </c>
      <c r="N583">
        <f t="shared" si="56"/>
        <v>0.22349762727998096</v>
      </c>
      <c r="O583">
        <f t="shared" si="56"/>
        <v>0.13376855586510875</v>
      </c>
      <c r="P583">
        <f t="shared" si="56"/>
        <v>0.18584543283847718</v>
      </c>
      <c r="Q583">
        <f t="shared" si="56"/>
        <v>0.21408608160983789</v>
      </c>
      <c r="R583">
        <f t="shared" si="56"/>
        <v>0</v>
      </c>
      <c r="S583">
        <f t="shared" si="56"/>
        <v>0.2122847404927051</v>
      </c>
      <c r="T583">
        <f t="shared" si="56"/>
        <v>0.28858107916323694</v>
      </c>
      <c r="U583">
        <f t="shared" si="56"/>
        <v>0.28029455884358379</v>
      </c>
      <c r="V583">
        <f t="shared" si="56"/>
        <v>0.27101470529417254</v>
      </c>
      <c r="W583">
        <f t="shared" si="56"/>
        <v>0.25781881447182758</v>
      </c>
      <c r="X583">
        <f t="shared" si="56"/>
        <v>0.31345507284593577</v>
      </c>
      <c r="Y583">
        <f t="shared" si="56"/>
        <v>0.32138686906215169</v>
      </c>
      <c r="Z583">
        <f t="shared" si="56"/>
        <v>0.34564912727736019</v>
      </c>
      <c r="AA583">
        <f t="shared" si="56"/>
        <v>0.28102875503757763</v>
      </c>
      <c r="AB583">
        <f t="shared" si="56"/>
        <v>0.33393017009847809</v>
      </c>
      <c r="AC583">
        <f t="shared" si="56"/>
        <v>0.30849686476606331</v>
      </c>
      <c r="AD583">
        <f t="shared" si="56"/>
        <v>0.34322080043561121</v>
      </c>
    </row>
    <row r="585" spans="1:30" x14ac:dyDescent="0.2">
      <c r="B585" t="s">
        <v>486</v>
      </c>
      <c r="C585" s="63">
        <f>$A$578*C578+$A$579*C579+$A$580*C580+$A$581*C581+$A$582*C582+$A$583*C583</f>
        <v>0.25687028122000349</v>
      </c>
      <c r="D585" s="63">
        <f t="shared" ref="D585:AD585" si="57">$A$578*D578+$A$579*D579+$A$580*D580+$A$581*D581+$A$582*D582+$A$583*D583</f>
        <v>1.7831214724440174</v>
      </c>
      <c r="E585" s="63">
        <f t="shared" si="57"/>
        <v>0.99258183937131672</v>
      </c>
      <c r="F585" s="63">
        <f t="shared" si="57"/>
        <v>2.1911097168338172</v>
      </c>
      <c r="G585" s="63">
        <f t="shared" si="57"/>
        <v>-1.2156540288704843E-2</v>
      </c>
      <c r="H585" s="63">
        <f t="shared" si="57"/>
        <v>1.8939304884147568</v>
      </c>
      <c r="I585" s="63">
        <f t="shared" si="57"/>
        <v>0.5735092598932594</v>
      </c>
      <c r="J585" s="63">
        <f t="shared" si="57"/>
        <v>0.96559157524209582</v>
      </c>
      <c r="K585" s="63">
        <f t="shared" si="57"/>
        <v>-0.41007181493040334</v>
      </c>
      <c r="L585" s="63">
        <f t="shared" si="57"/>
        <v>1.0904517218031549</v>
      </c>
      <c r="M585" s="63">
        <f t="shared" si="57"/>
        <v>0.62049971127413939</v>
      </c>
      <c r="N585" s="63">
        <f t="shared" si="57"/>
        <v>1.0222320250776096</v>
      </c>
      <c r="O585" s="63">
        <f t="shared" si="57"/>
        <v>-1.7466752015568228</v>
      </c>
      <c r="P585" s="63">
        <f t="shared" si="57"/>
        <v>-1.4385260585848467</v>
      </c>
      <c r="Q585" s="63">
        <f t="shared" si="57"/>
        <v>0.32519492258365584</v>
      </c>
      <c r="R585" s="63">
        <v>0</v>
      </c>
      <c r="S585" s="63">
        <f t="shared" si="57"/>
        <v>-6.0066298728506676E-2</v>
      </c>
      <c r="T585" s="63">
        <f t="shared" si="57"/>
        <v>0.65916967286852146</v>
      </c>
      <c r="U585" s="63">
        <f t="shared" si="57"/>
        <v>0.60913300158872574</v>
      </c>
      <c r="V585" s="63">
        <f t="shared" si="57"/>
        <v>0.12324685427060128</v>
      </c>
      <c r="W585" s="63">
        <f t="shared" si="57"/>
        <v>-0.10787782852823551</v>
      </c>
      <c r="X585" s="63">
        <f t="shared" si="57"/>
        <v>0.28195132875204032</v>
      </c>
      <c r="Y585" s="63">
        <f t="shared" si="57"/>
        <v>0.3270201344940929</v>
      </c>
      <c r="Z585" s="63">
        <f t="shared" si="57"/>
        <v>5.5419710439245443E-3</v>
      </c>
      <c r="AA585" s="63">
        <f t="shared" si="57"/>
        <v>-6.9438610981590293E-2</v>
      </c>
      <c r="AB585" s="63">
        <f t="shared" si="57"/>
        <v>0.54554997106433301</v>
      </c>
      <c r="AC585" s="63">
        <f t="shared" si="57"/>
        <v>0.39481575607163077</v>
      </c>
      <c r="AD585" s="63">
        <f t="shared" si="57"/>
        <v>0.52758883948083735</v>
      </c>
    </row>
    <row r="646" spans="1:30" ht="16" thickBot="1" x14ac:dyDescent="0.25">
      <c r="C646" s="31" t="s">
        <v>270</v>
      </c>
      <c r="D646" s="31" t="s">
        <v>271</v>
      </c>
      <c r="E646" s="31" t="s">
        <v>272</v>
      </c>
      <c r="F646" s="31" t="s">
        <v>273</v>
      </c>
      <c r="G646" s="31" t="s">
        <v>274</v>
      </c>
      <c r="H646" s="31" t="s">
        <v>275</v>
      </c>
      <c r="I646" s="31" t="s">
        <v>276</v>
      </c>
      <c r="J646" s="31" t="s">
        <v>277</v>
      </c>
      <c r="K646" s="31" t="s">
        <v>278</v>
      </c>
      <c r="L646" s="31" t="s">
        <v>279</v>
      </c>
      <c r="M646" s="31" t="s">
        <v>280</v>
      </c>
      <c r="N646" s="31" t="s">
        <v>281</v>
      </c>
      <c r="O646" s="31" t="s">
        <v>282</v>
      </c>
      <c r="P646" s="31" t="s">
        <v>283</v>
      </c>
      <c r="Q646" s="31" t="s">
        <v>284</v>
      </c>
      <c r="R646" s="31" t="s">
        <v>285</v>
      </c>
      <c r="S646" s="70" t="s">
        <v>286</v>
      </c>
      <c r="T646" s="31" t="s">
        <v>287</v>
      </c>
      <c r="U646" s="31" t="s">
        <v>288</v>
      </c>
      <c r="V646" s="31" t="s">
        <v>289</v>
      </c>
      <c r="W646" s="31" t="s">
        <v>290</v>
      </c>
      <c r="X646" s="31" t="s">
        <v>291</v>
      </c>
      <c r="Y646" s="31" t="s">
        <v>292</v>
      </c>
      <c r="Z646" s="31" t="s">
        <v>293</v>
      </c>
      <c r="AA646" s="31" t="s">
        <v>294</v>
      </c>
      <c r="AB646" s="31" t="s">
        <v>295</v>
      </c>
      <c r="AC646" s="31" t="s">
        <v>296</v>
      </c>
      <c r="AD646" s="31" t="s">
        <v>297</v>
      </c>
    </row>
    <row r="647" spans="1:30" ht="16" thickBot="1" x14ac:dyDescent="0.25">
      <c r="B647" t="s">
        <v>499</v>
      </c>
      <c r="C647" s="71">
        <v>-16100.000000000002</v>
      </c>
      <c r="D647" s="72">
        <v>180100</v>
      </c>
      <c r="E647" s="72">
        <v>52300</v>
      </c>
      <c r="F647" s="72">
        <v>246800</v>
      </c>
      <c r="G647" s="71">
        <v>-78000</v>
      </c>
      <c r="H647" s="72">
        <v>271700</v>
      </c>
      <c r="I647" s="72">
        <v>30200</v>
      </c>
      <c r="J647" s="72">
        <v>148600</v>
      </c>
      <c r="K647" s="71">
        <v>-148600</v>
      </c>
      <c r="L647" s="72">
        <v>158800</v>
      </c>
      <c r="M647" s="72">
        <v>45900</v>
      </c>
      <c r="N647" s="72">
        <v>114300</v>
      </c>
      <c r="O647" s="71">
        <v>-309800</v>
      </c>
      <c r="P647" s="71">
        <v>-232300</v>
      </c>
      <c r="Q647" s="72">
        <v>1200</v>
      </c>
      <c r="R647" s="73"/>
      <c r="S647" s="71">
        <v>-101000</v>
      </c>
      <c r="T647" s="72">
        <v>77800</v>
      </c>
      <c r="U647" s="72">
        <v>73500</v>
      </c>
      <c r="V647" s="71">
        <v>-46200</v>
      </c>
      <c r="W647" s="71">
        <v>-56500</v>
      </c>
      <c r="X647" s="72">
        <v>31300</v>
      </c>
      <c r="Y647" s="72">
        <v>24000</v>
      </c>
      <c r="Z647" s="71">
        <v>-50100</v>
      </c>
      <c r="AA647" s="71">
        <v>-67000</v>
      </c>
      <c r="AB647" s="72">
        <v>79300</v>
      </c>
      <c r="AC647" s="72">
        <v>76200</v>
      </c>
      <c r="AD647" s="72">
        <v>95400</v>
      </c>
    </row>
    <row r="648" spans="1:30" ht="16" thickBot="1" x14ac:dyDescent="0.25">
      <c r="B648" t="s">
        <v>500</v>
      </c>
      <c r="C648" s="110">
        <v>2900100</v>
      </c>
      <c r="D648" s="110">
        <v>3077400</v>
      </c>
      <c r="E648" s="110">
        <v>2854300</v>
      </c>
      <c r="F648" s="110">
        <v>3369900</v>
      </c>
      <c r="G648" s="110">
        <v>5723000</v>
      </c>
      <c r="H648" s="110">
        <v>6948700</v>
      </c>
      <c r="I648" s="110">
        <v>6777900</v>
      </c>
      <c r="J648" s="110">
        <v>6736000</v>
      </c>
      <c r="K648" s="110">
        <v>6920300</v>
      </c>
      <c r="L648" s="110">
        <v>7193300</v>
      </c>
      <c r="M648" s="110">
        <v>7368900</v>
      </c>
      <c r="N648" s="110">
        <v>7143700</v>
      </c>
      <c r="O648" s="110">
        <v>7214700</v>
      </c>
      <c r="P648" s="110">
        <v>6742700</v>
      </c>
      <c r="Q648" s="110">
        <v>6798200</v>
      </c>
      <c r="R648" s="110">
        <v>6647400</v>
      </c>
      <c r="S648" s="111">
        <v>6689600</v>
      </c>
      <c r="T648" s="110">
        <v>7046200</v>
      </c>
      <c r="U648" s="110">
        <v>7333000</v>
      </c>
      <c r="V648" s="110">
        <v>7500700</v>
      </c>
      <c r="W648" s="110">
        <v>7299700</v>
      </c>
      <c r="X648" s="110">
        <v>7584500</v>
      </c>
      <c r="Y648" s="110">
        <v>7536400</v>
      </c>
      <c r="Z648" s="110">
        <v>7064100</v>
      </c>
      <c r="AA648" s="110">
        <v>7344800</v>
      </c>
      <c r="AB648" s="110">
        <v>7260500</v>
      </c>
      <c r="AC648" s="110">
        <v>7878200</v>
      </c>
      <c r="AD648" s="110">
        <v>7346000</v>
      </c>
    </row>
    <row r="649" spans="1:30" ht="16" thickBot="1" x14ac:dyDescent="0.25">
      <c r="B649" t="s">
        <v>501</v>
      </c>
      <c r="C649" s="58">
        <v>885700</v>
      </c>
      <c r="D649" s="58">
        <v>923400</v>
      </c>
      <c r="E649" s="58">
        <v>963000</v>
      </c>
      <c r="F649" s="58">
        <v>1100500</v>
      </c>
      <c r="G649" s="58">
        <v>965700</v>
      </c>
      <c r="H649" s="58">
        <v>1037599.9999999999</v>
      </c>
      <c r="I649" s="58">
        <v>999200</v>
      </c>
      <c r="J649" s="58">
        <v>1020900</v>
      </c>
      <c r="K649" s="58">
        <v>871000</v>
      </c>
      <c r="L649" s="58">
        <v>891100</v>
      </c>
      <c r="M649" s="58">
        <v>874400</v>
      </c>
      <c r="N649" s="58">
        <v>963600</v>
      </c>
      <c r="O649" s="58">
        <v>633800</v>
      </c>
      <c r="P649" s="58">
        <v>547300</v>
      </c>
      <c r="Q649" s="58">
        <v>486200</v>
      </c>
      <c r="R649" s="58">
        <v>181700</v>
      </c>
      <c r="S649" s="113">
        <v>40000</v>
      </c>
      <c r="T649" s="58">
        <v>630200</v>
      </c>
      <c r="U649" s="58">
        <v>1133800</v>
      </c>
      <c r="V649" s="58">
        <v>985200</v>
      </c>
      <c r="W649" s="58">
        <v>786300</v>
      </c>
      <c r="X649" s="58">
        <v>750700</v>
      </c>
      <c r="Y649" s="58">
        <v>684000</v>
      </c>
      <c r="Z649" s="58">
        <v>416300</v>
      </c>
      <c r="AA649" s="58">
        <v>486100</v>
      </c>
      <c r="AB649" s="58">
        <v>797100</v>
      </c>
      <c r="AC649" s="58">
        <v>801900</v>
      </c>
      <c r="AD649" s="58">
        <v>841100</v>
      </c>
    </row>
    <row r="650" spans="1:30" ht="16" thickBot="1" x14ac:dyDescent="0.25">
      <c r="B650" t="s">
        <v>502</v>
      </c>
      <c r="C650" s="114">
        <v>-37600</v>
      </c>
      <c r="D650" s="110">
        <v>150700</v>
      </c>
      <c r="E650" s="110">
        <v>41200</v>
      </c>
      <c r="F650" s="110">
        <v>148000</v>
      </c>
      <c r="G650" s="114">
        <v>-144100</v>
      </c>
      <c r="H650" s="110">
        <v>233900</v>
      </c>
      <c r="I650" s="114">
        <v>-46000</v>
      </c>
      <c r="J650" s="110">
        <v>12900</v>
      </c>
      <c r="K650" s="114">
        <v>-166400</v>
      </c>
      <c r="L650" s="110">
        <v>45900</v>
      </c>
      <c r="M650" s="114">
        <v>-43400</v>
      </c>
      <c r="N650" s="110">
        <v>136400</v>
      </c>
      <c r="O650" s="114">
        <v>-354400</v>
      </c>
      <c r="P650" s="114">
        <v>-586800</v>
      </c>
      <c r="Q650" s="114">
        <v>-60400</v>
      </c>
      <c r="R650" s="115"/>
      <c r="S650" s="116">
        <v>-174000</v>
      </c>
      <c r="T650" s="110">
        <v>109200</v>
      </c>
      <c r="U650" s="110">
        <v>18500</v>
      </c>
      <c r="V650" s="114">
        <v>-146000</v>
      </c>
      <c r="W650" s="114">
        <v>-205300</v>
      </c>
      <c r="X650" s="114">
        <v>-51400</v>
      </c>
      <c r="Y650" s="114">
        <v>-75300</v>
      </c>
      <c r="Z650" s="114">
        <v>-111900</v>
      </c>
      <c r="AA650" s="114">
        <v>-152000</v>
      </c>
      <c r="AB650" s="110">
        <v>14900</v>
      </c>
      <c r="AC650" s="114">
        <v>-17000</v>
      </c>
      <c r="AD650" s="110">
        <v>29400</v>
      </c>
    </row>
    <row r="651" spans="1:30" x14ac:dyDescent="0.2">
      <c r="B651" t="s">
        <v>478</v>
      </c>
      <c r="C651" s="103">
        <v>19600</v>
      </c>
      <c r="D651" s="103">
        <v>20300</v>
      </c>
      <c r="E651" s="103">
        <v>29300</v>
      </c>
      <c r="F651" s="103">
        <v>23500</v>
      </c>
      <c r="G651" s="103">
        <v>136200</v>
      </c>
      <c r="H651" s="103">
        <v>143200</v>
      </c>
      <c r="I651" s="103">
        <v>155000</v>
      </c>
      <c r="J651" s="103">
        <v>168000</v>
      </c>
      <c r="K651" s="103">
        <v>167200</v>
      </c>
      <c r="L651" s="103">
        <v>182500</v>
      </c>
      <c r="M651" s="103">
        <v>176800</v>
      </c>
      <c r="N651" s="103">
        <v>189800</v>
      </c>
      <c r="O651" s="103">
        <v>184400</v>
      </c>
      <c r="P651" s="103">
        <v>183200</v>
      </c>
      <c r="Q651" s="103">
        <v>164800</v>
      </c>
      <c r="R651" s="104"/>
      <c r="S651" s="105">
        <v>136500</v>
      </c>
      <c r="T651" s="103">
        <v>151300</v>
      </c>
      <c r="U651" s="103">
        <v>142600</v>
      </c>
      <c r="V651" s="103">
        <v>146900</v>
      </c>
      <c r="W651" s="103">
        <v>148000</v>
      </c>
      <c r="X651" s="103">
        <v>147800</v>
      </c>
      <c r="Y651" s="103">
        <v>577300</v>
      </c>
      <c r="Z651" s="103">
        <v>141700</v>
      </c>
      <c r="AA651" s="103">
        <v>155500</v>
      </c>
      <c r="AB651" s="103">
        <v>144500</v>
      </c>
      <c r="AC651" s="103">
        <v>153300</v>
      </c>
      <c r="AD651" s="103">
        <v>141200</v>
      </c>
    </row>
    <row r="652" spans="1:30" x14ac:dyDescent="0.2">
      <c r="B652" t="s">
        <v>503</v>
      </c>
      <c r="C652">
        <v>3640100</v>
      </c>
      <c r="D652">
        <v>4223500</v>
      </c>
      <c r="E652">
        <v>3870800</v>
      </c>
      <c r="F652">
        <v>4498000</v>
      </c>
      <c r="G652">
        <v>6517900</v>
      </c>
      <c r="H652">
        <v>8362600</v>
      </c>
      <c r="I652">
        <v>8125800</v>
      </c>
      <c r="J652">
        <v>8507400</v>
      </c>
      <c r="K652">
        <v>8126100</v>
      </c>
      <c r="L652">
        <v>8895900</v>
      </c>
      <c r="M652">
        <v>8894200</v>
      </c>
      <c r="N652">
        <v>8930100</v>
      </c>
      <c r="O652">
        <v>8364200</v>
      </c>
      <c r="P652">
        <v>8179000</v>
      </c>
      <c r="Q652">
        <v>8418400</v>
      </c>
      <c r="R652">
        <v>6647400</v>
      </c>
      <c r="S652">
        <v>8246200</v>
      </c>
      <c r="T652">
        <v>9230900</v>
      </c>
      <c r="U652">
        <v>9531000</v>
      </c>
      <c r="V652">
        <v>9680400</v>
      </c>
      <c r="W652">
        <v>9329700</v>
      </c>
      <c r="X652">
        <v>10109700</v>
      </c>
      <c r="Y652">
        <v>10535800</v>
      </c>
      <c r="Z652">
        <v>9647500</v>
      </c>
      <c r="AA652">
        <v>9564400</v>
      </c>
      <c r="AB652">
        <v>9829500</v>
      </c>
      <c r="AC652">
        <v>10461900</v>
      </c>
      <c r="AD652">
        <v>10008500</v>
      </c>
    </row>
    <row r="653" spans="1:30" x14ac:dyDescent="0.2">
      <c r="B653" t="s">
        <v>363</v>
      </c>
      <c r="C653" s="103">
        <v>1861800</v>
      </c>
      <c r="D653" s="103">
        <v>1989800</v>
      </c>
      <c r="E653" s="103">
        <v>1739800</v>
      </c>
      <c r="F653" s="103">
        <v>2215800</v>
      </c>
      <c r="G653" s="103">
        <v>2120700</v>
      </c>
      <c r="H653" s="103">
        <v>3026800</v>
      </c>
      <c r="I653" s="103">
        <v>2870800</v>
      </c>
      <c r="J653" s="103">
        <v>2658500</v>
      </c>
      <c r="K653" s="103">
        <v>2908000</v>
      </c>
      <c r="L653" s="103">
        <v>2876900</v>
      </c>
      <c r="M653" s="103">
        <v>3042800</v>
      </c>
      <c r="N653" s="103">
        <v>2933200</v>
      </c>
      <c r="O653" s="103">
        <v>2997500</v>
      </c>
      <c r="P653" s="103">
        <v>2886600</v>
      </c>
      <c r="Q653" s="103">
        <v>3007700</v>
      </c>
      <c r="R653" s="103">
        <v>3061400</v>
      </c>
      <c r="S653" s="105">
        <v>3181100</v>
      </c>
      <c r="T653" s="103">
        <v>3724700</v>
      </c>
      <c r="U653" s="103">
        <v>4081300</v>
      </c>
      <c r="V653" s="103">
        <v>4106900</v>
      </c>
      <c r="W653" s="103">
        <v>3870700</v>
      </c>
      <c r="X653" s="103">
        <v>4145500</v>
      </c>
      <c r="Y653" s="103">
        <v>4116500</v>
      </c>
      <c r="Z653" s="103">
        <v>3462800</v>
      </c>
      <c r="AA653" s="103">
        <v>3735200</v>
      </c>
      <c r="AB653" s="103">
        <v>3597900</v>
      </c>
      <c r="AC653" s="103">
        <v>4152000</v>
      </c>
      <c r="AD653" s="103">
        <v>3580900</v>
      </c>
    </row>
    <row r="654" spans="1:30" ht="16" thickBot="1" x14ac:dyDescent="0.25">
      <c r="B654" t="s">
        <v>405</v>
      </c>
      <c r="C654" s="25">
        <v>1226700</v>
      </c>
      <c r="D654" s="25">
        <v>1361400</v>
      </c>
      <c r="E654" s="25">
        <v>1095500</v>
      </c>
      <c r="F654" s="25">
        <v>923800</v>
      </c>
      <c r="G654" s="25">
        <v>984200</v>
      </c>
      <c r="H654" s="25">
        <v>2678800</v>
      </c>
      <c r="I654" s="25">
        <v>2657600</v>
      </c>
      <c r="J654" s="25">
        <v>2419100</v>
      </c>
      <c r="K654" s="25">
        <v>3246600</v>
      </c>
      <c r="L654" s="25">
        <v>3254800</v>
      </c>
      <c r="M654" s="25">
        <v>3495200</v>
      </c>
      <c r="N654" s="25">
        <v>2958300</v>
      </c>
      <c r="O654" s="25">
        <v>3486300</v>
      </c>
      <c r="P654" s="25">
        <v>3178300</v>
      </c>
      <c r="Q654" s="25">
        <v>3300900</v>
      </c>
      <c r="R654" s="25">
        <v>3346500</v>
      </c>
      <c r="S654" s="70">
        <v>4382100</v>
      </c>
      <c r="T654" s="25">
        <v>3365300</v>
      </c>
      <c r="U654" s="25">
        <v>2610000</v>
      </c>
      <c r="V654" s="25">
        <v>2938900</v>
      </c>
      <c r="W654" s="25">
        <v>2989200</v>
      </c>
      <c r="X654" s="25">
        <v>4005100</v>
      </c>
      <c r="Y654" s="25">
        <v>3857400</v>
      </c>
      <c r="Z654" s="25">
        <v>3740000</v>
      </c>
      <c r="AA654" s="25">
        <v>4188500</v>
      </c>
      <c r="AB654" s="25">
        <v>4045200</v>
      </c>
      <c r="AC654" s="25">
        <v>4891300</v>
      </c>
      <c r="AD654" s="25">
        <v>4433200</v>
      </c>
    </row>
    <row r="655" spans="1:30" ht="16" thickBot="1" x14ac:dyDescent="0.25">
      <c r="B655" t="s">
        <v>464</v>
      </c>
      <c r="C655" s="96">
        <v>720400</v>
      </c>
      <c r="D655" s="96">
        <v>1125800</v>
      </c>
      <c r="E655" s="96">
        <v>987200</v>
      </c>
      <c r="F655" s="96">
        <v>1104600</v>
      </c>
      <c r="G655" s="96">
        <v>658700</v>
      </c>
      <c r="H655" s="96">
        <v>1270700</v>
      </c>
      <c r="I655" s="96">
        <v>1192900</v>
      </c>
      <c r="J655" s="96">
        <v>1603400</v>
      </c>
      <c r="K655" s="96">
        <v>1038599.9999999999</v>
      </c>
      <c r="L655" s="96">
        <v>1520100</v>
      </c>
      <c r="M655" s="96">
        <v>1348500</v>
      </c>
      <c r="N655" s="96">
        <v>1596600</v>
      </c>
      <c r="O655" s="96">
        <v>965100</v>
      </c>
      <c r="P655" s="96">
        <v>1253100</v>
      </c>
      <c r="Q655" s="96">
        <v>1455400</v>
      </c>
      <c r="R655" s="92"/>
      <c r="S655" s="97">
        <v>1420100</v>
      </c>
      <c r="T655" s="96">
        <v>2033400</v>
      </c>
      <c r="U655" s="96">
        <v>2055400</v>
      </c>
      <c r="V655" s="96">
        <v>2032800</v>
      </c>
      <c r="W655" s="96">
        <v>1882000</v>
      </c>
      <c r="X655" s="96">
        <v>2377400</v>
      </c>
      <c r="Y655" s="96">
        <v>2422100</v>
      </c>
      <c r="Z655" s="96">
        <v>2441700</v>
      </c>
      <c r="AA655" s="96">
        <v>2064100</v>
      </c>
      <c r="AB655" s="96">
        <v>2424500</v>
      </c>
      <c r="AC655" s="96">
        <v>2430400</v>
      </c>
      <c r="AD655" s="96">
        <v>2521300</v>
      </c>
    </row>
    <row r="656" spans="1:30" x14ac:dyDescent="0.2">
      <c r="A656" t="s">
        <v>504</v>
      </c>
    </row>
    <row r="657" spans="1:30" x14ac:dyDescent="0.2">
      <c r="A657">
        <v>9.4779999999999998</v>
      </c>
      <c r="B657" t="s">
        <v>494</v>
      </c>
      <c r="C657">
        <f>C647/C648</f>
        <v>-5.5515327057687669E-3</v>
      </c>
      <c r="D657">
        <f t="shared" ref="D657:AD657" si="58">D647/D648</f>
        <v>5.8523428868525379E-2</v>
      </c>
      <c r="E657">
        <f t="shared" si="58"/>
        <v>1.8323231615457382E-2</v>
      </c>
      <c r="F657">
        <f t="shared" si="58"/>
        <v>7.3236594557702012E-2</v>
      </c>
      <c r="G657">
        <f t="shared" si="58"/>
        <v>-1.3629215446444173E-2</v>
      </c>
      <c r="H657">
        <f t="shared" si="58"/>
        <v>3.9100839005857209E-2</v>
      </c>
      <c r="I657">
        <f t="shared" si="58"/>
        <v>4.4556573569984803E-3</v>
      </c>
      <c r="J657">
        <f t="shared" si="58"/>
        <v>2.2060570071258907E-2</v>
      </c>
      <c r="K657">
        <f t="shared" si="58"/>
        <v>-2.1473057526407813E-2</v>
      </c>
      <c r="L657">
        <f t="shared" si="58"/>
        <v>2.2076098591745096E-2</v>
      </c>
      <c r="M657">
        <f t="shared" si="58"/>
        <v>6.2288808370313071E-3</v>
      </c>
      <c r="N657">
        <f t="shared" si="58"/>
        <v>1.600011198678556E-2</v>
      </c>
      <c r="O657">
        <f t="shared" si="58"/>
        <v>-4.294010838981524E-2</v>
      </c>
      <c r="P657">
        <f t="shared" si="58"/>
        <v>-3.4452074094947126E-2</v>
      </c>
      <c r="Q657">
        <f t="shared" si="58"/>
        <v>1.7651731340648995E-4</v>
      </c>
      <c r="R657">
        <f t="shared" si="58"/>
        <v>0</v>
      </c>
      <c r="S657">
        <f t="shared" si="58"/>
        <v>-1.5098062664434345E-2</v>
      </c>
      <c r="T657">
        <f t="shared" si="58"/>
        <v>1.1041412392495245E-2</v>
      </c>
      <c r="U657">
        <f t="shared" si="58"/>
        <v>1.0023182871948725E-2</v>
      </c>
      <c r="V657">
        <f t="shared" si="58"/>
        <v>-6.1594251203221035E-3</v>
      </c>
      <c r="W657">
        <f t="shared" si="58"/>
        <v>-7.740044111401838E-3</v>
      </c>
      <c r="X657">
        <f t="shared" si="58"/>
        <v>4.1268376293757004E-3</v>
      </c>
      <c r="Y657">
        <f t="shared" si="58"/>
        <v>3.1845443447800011E-3</v>
      </c>
      <c r="Z657">
        <f t="shared" si="58"/>
        <v>-7.0921985815602835E-3</v>
      </c>
      <c r="AA657">
        <f t="shared" si="58"/>
        <v>-9.1220999891079395E-3</v>
      </c>
      <c r="AB657">
        <f t="shared" si="58"/>
        <v>1.0922112802148613E-2</v>
      </c>
      <c r="AC657">
        <f t="shared" si="58"/>
        <v>9.6722601609504702E-3</v>
      </c>
      <c r="AD657">
        <f t="shared" si="58"/>
        <v>1.2986659406479717E-2</v>
      </c>
    </row>
    <row r="658" spans="1:30" x14ac:dyDescent="0.2">
      <c r="A658">
        <v>3.613</v>
      </c>
      <c r="B658" t="s">
        <v>495</v>
      </c>
      <c r="C658">
        <f>C649/C648</f>
        <v>0.30540326195648426</v>
      </c>
      <c r="D658">
        <f t="shared" ref="D658:AD658" si="59">D649/D648</f>
        <v>0.30005849093390524</v>
      </c>
      <c r="E658">
        <f t="shared" si="59"/>
        <v>0.33738569877027641</v>
      </c>
      <c r="F658">
        <f t="shared" si="59"/>
        <v>0.32656755393335113</v>
      </c>
      <c r="G658">
        <f t="shared" si="59"/>
        <v>0.16874017123886073</v>
      </c>
      <c r="H658">
        <f t="shared" si="59"/>
        <v>0.14932289492998688</v>
      </c>
      <c r="I658">
        <f t="shared" si="59"/>
        <v>0.14742029242095633</v>
      </c>
      <c r="J658">
        <f t="shared" si="59"/>
        <v>0.15155878859857483</v>
      </c>
      <c r="K658">
        <f t="shared" si="59"/>
        <v>0.12586159559556667</v>
      </c>
      <c r="L658">
        <f t="shared" si="59"/>
        <v>0.1238791653344084</v>
      </c>
      <c r="M658">
        <f t="shared" si="59"/>
        <v>0.11866085847277069</v>
      </c>
      <c r="N658">
        <f t="shared" si="59"/>
        <v>0.13488808320618167</v>
      </c>
      <c r="O658">
        <f t="shared" si="59"/>
        <v>8.7848420585748543E-2</v>
      </c>
      <c r="P658">
        <f t="shared" si="59"/>
        <v>8.1169264537944735E-2</v>
      </c>
      <c r="Q658">
        <f t="shared" si="59"/>
        <v>7.1518931481862849E-2</v>
      </c>
      <c r="R658">
        <f t="shared" si="59"/>
        <v>2.7333995246261695E-2</v>
      </c>
      <c r="S658">
        <f t="shared" si="59"/>
        <v>5.9794307581918201E-3</v>
      </c>
      <c r="T658">
        <f t="shared" si="59"/>
        <v>8.9438278788566888E-2</v>
      </c>
      <c r="U658">
        <f t="shared" si="59"/>
        <v>0.15461611891449611</v>
      </c>
      <c r="V658">
        <f t="shared" si="59"/>
        <v>0.1313477408775181</v>
      </c>
      <c r="W658">
        <f t="shared" si="59"/>
        <v>0.10771675548310204</v>
      </c>
      <c r="X658">
        <f t="shared" si="59"/>
        <v>9.8978179181224868E-2</v>
      </c>
      <c r="Y658">
        <f t="shared" si="59"/>
        <v>9.0759513826230029E-2</v>
      </c>
      <c r="Z658">
        <f t="shared" si="59"/>
        <v>5.8931781826418089E-2</v>
      </c>
      <c r="AA658">
        <f t="shared" si="59"/>
        <v>6.6182877682169697E-2</v>
      </c>
      <c r="AB658">
        <f t="shared" si="59"/>
        <v>0.10978582742235383</v>
      </c>
      <c r="AC658">
        <f t="shared" si="59"/>
        <v>0.10178721027645909</v>
      </c>
      <c r="AD658">
        <f t="shared" si="59"/>
        <v>0.11449768581540974</v>
      </c>
    </row>
    <row r="659" spans="1:30" x14ac:dyDescent="0.2">
      <c r="A659">
        <v>3.246</v>
      </c>
      <c r="B659" t="s">
        <v>496</v>
      </c>
      <c r="C659">
        <f>(C650+C651)/C652</f>
        <v>-4.9449190956292414E-3</v>
      </c>
      <c r="D659">
        <f t="shared" ref="D659:AD659" si="60">(D650+D651)/D652</f>
        <v>4.0487747129158279E-2</v>
      </c>
      <c r="E659">
        <f t="shared" si="60"/>
        <v>1.8213289242533844E-2</v>
      </c>
      <c r="F659">
        <f t="shared" si="60"/>
        <v>3.8128056914184083E-2</v>
      </c>
      <c r="G659">
        <f t="shared" si="60"/>
        <v>-1.2120468248975897E-3</v>
      </c>
      <c r="H659">
        <f t="shared" si="60"/>
        <v>4.5093631167340303E-2</v>
      </c>
      <c r="I659">
        <f t="shared" si="60"/>
        <v>1.3414063846021314E-2</v>
      </c>
      <c r="J659">
        <f t="shared" si="60"/>
        <v>2.1263840891459201E-2</v>
      </c>
      <c r="K659">
        <f t="shared" si="60"/>
        <v>9.8448210088480334E-5</v>
      </c>
      <c r="L659">
        <f t="shared" si="60"/>
        <v>2.5674749041693364E-2</v>
      </c>
      <c r="M659">
        <f t="shared" si="60"/>
        <v>1.499853837332194E-2</v>
      </c>
      <c r="N659">
        <f t="shared" si="60"/>
        <v>3.6528146381339513E-2</v>
      </c>
      <c r="O659">
        <f t="shared" si="60"/>
        <v>-2.0324717247315941E-2</v>
      </c>
      <c r="P659">
        <f t="shared" si="60"/>
        <v>-4.9345885805110651E-2</v>
      </c>
      <c r="Q659">
        <f t="shared" si="60"/>
        <v>1.2401406443029554E-2</v>
      </c>
      <c r="R659">
        <f t="shared" si="60"/>
        <v>0</v>
      </c>
      <c r="S659">
        <f t="shared" si="60"/>
        <v>-4.5475491741650701E-3</v>
      </c>
      <c r="T659">
        <f t="shared" si="60"/>
        <v>2.8220433543858128E-2</v>
      </c>
      <c r="U659">
        <f t="shared" si="60"/>
        <v>1.6902738432483477E-2</v>
      </c>
      <c r="V659">
        <f t="shared" si="60"/>
        <v>9.2971364819635548E-5</v>
      </c>
      <c r="W659">
        <f t="shared" si="60"/>
        <v>-6.1416765812405544E-3</v>
      </c>
      <c r="X659">
        <f t="shared" si="60"/>
        <v>9.5353966982205211E-3</v>
      </c>
      <c r="Y659">
        <f t="shared" si="60"/>
        <v>4.7647069989939062E-2</v>
      </c>
      <c r="Z659">
        <f t="shared" si="60"/>
        <v>3.0888831303446489E-3</v>
      </c>
      <c r="AA659">
        <f t="shared" si="60"/>
        <v>3.6594036217640414E-4</v>
      </c>
      <c r="AB659">
        <f t="shared" si="60"/>
        <v>1.6216491174525661E-2</v>
      </c>
      <c r="AC659">
        <f t="shared" si="60"/>
        <v>1.3028226230417037E-2</v>
      </c>
      <c r="AD659">
        <f t="shared" si="60"/>
        <v>1.7045511315381925E-2</v>
      </c>
    </row>
    <row r="660" spans="1:30" x14ac:dyDescent="0.2">
      <c r="A660">
        <v>0.45500000000000002</v>
      </c>
      <c r="B660" t="s">
        <v>485</v>
      </c>
      <c r="C660">
        <f>C653/C654</f>
        <v>1.5177304964539007</v>
      </c>
      <c r="D660">
        <f t="shared" ref="D660:AD660" si="61">D653/D654</f>
        <v>1.4615836638754223</v>
      </c>
      <c r="E660">
        <f t="shared" si="61"/>
        <v>1.5881332724783204</v>
      </c>
      <c r="F660">
        <f t="shared" si="61"/>
        <v>2.3985711192898895</v>
      </c>
      <c r="G660">
        <f t="shared" si="61"/>
        <v>2.1547449705344444</v>
      </c>
      <c r="H660">
        <f t="shared" si="61"/>
        <v>1.1299089144393011</v>
      </c>
      <c r="I660">
        <f t="shared" si="61"/>
        <v>1.0802227573750753</v>
      </c>
      <c r="J660">
        <f t="shared" si="61"/>
        <v>1.0989624240419991</v>
      </c>
      <c r="K660">
        <f t="shared" si="61"/>
        <v>0.89570627733629027</v>
      </c>
      <c r="L660">
        <f t="shared" si="61"/>
        <v>0.88389455573307119</v>
      </c>
      <c r="M660">
        <f t="shared" si="61"/>
        <v>0.87056534676127262</v>
      </c>
      <c r="N660">
        <f t="shared" si="61"/>
        <v>0.99151539735658989</v>
      </c>
      <c r="O660">
        <f t="shared" si="61"/>
        <v>0.85979405099962714</v>
      </c>
      <c r="P660">
        <f t="shared" si="61"/>
        <v>0.90822137620740651</v>
      </c>
      <c r="Q660">
        <f t="shared" si="61"/>
        <v>0.91117573994971068</v>
      </c>
      <c r="R660">
        <f t="shared" si="61"/>
        <v>0.9148065142686389</v>
      </c>
      <c r="S660">
        <f t="shared" si="61"/>
        <v>0.7259304899477419</v>
      </c>
      <c r="T660">
        <f t="shared" si="61"/>
        <v>1.1067958280093899</v>
      </c>
      <c r="U660">
        <f t="shared" si="61"/>
        <v>1.5637164750957855</v>
      </c>
      <c r="V660">
        <f t="shared" si="61"/>
        <v>1.3974276089693423</v>
      </c>
      <c r="W660">
        <f t="shared" si="61"/>
        <v>1.2948949551719524</v>
      </c>
      <c r="X660">
        <f t="shared" si="61"/>
        <v>1.0350553044867794</v>
      </c>
      <c r="Y660">
        <f t="shared" si="61"/>
        <v>1.0671695961010006</v>
      </c>
      <c r="Z660">
        <f t="shared" si="61"/>
        <v>0.92588235294117649</v>
      </c>
      <c r="AA660">
        <f t="shared" si="61"/>
        <v>0.8917750984839441</v>
      </c>
      <c r="AB660">
        <f t="shared" si="61"/>
        <v>0.8894245031148027</v>
      </c>
      <c r="AC660">
        <f t="shared" si="61"/>
        <v>0.84885408787030037</v>
      </c>
      <c r="AD660">
        <f t="shared" si="61"/>
        <v>0.80774609762699634</v>
      </c>
    </row>
    <row r="661" spans="1:30" x14ac:dyDescent="0.2">
      <c r="A661">
        <v>0.80200000000000005</v>
      </c>
      <c r="B661" t="s">
        <v>497</v>
      </c>
      <c r="C661">
        <f>C655/C648</f>
        <v>0.24840522740595153</v>
      </c>
      <c r="D661">
        <f t="shared" ref="D661:AD661" si="62">D655/D648</f>
        <v>0.36582829661402483</v>
      </c>
      <c r="E661">
        <f t="shared" si="62"/>
        <v>0.34586413481414008</v>
      </c>
      <c r="F661">
        <f t="shared" si="62"/>
        <v>0.32778420724650581</v>
      </c>
      <c r="G661">
        <f t="shared" si="62"/>
        <v>0.11509697710990739</v>
      </c>
      <c r="H661">
        <f t="shared" si="62"/>
        <v>0.18286873803733072</v>
      </c>
      <c r="I661">
        <f t="shared" si="62"/>
        <v>0.17599846560143997</v>
      </c>
      <c r="J661">
        <f t="shared" si="62"/>
        <v>0.23803444180522565</v>
      </c>
      <c r="K661">
        <f t="shared" si="62"/>
        <v>0.1500801988353106</v>
      </c>
      <c r="L661">
        <f t="shared" si="62"/>
        <v>0.21132164653218968</v>
      </c>
      <c r="M661">
        <f t="shared" si="62"/>
        <v>0.18299881936245574</v>
      </c>
      <c r="N661">
        <f t="shared" si="62"/>
        <v>0.22349762727998096</v>
      </c>
      <c r="O661">
        <f t="shared" si="62"/>
        <v>0.13376855586510875</v>
      </c>
      <c r="P661">
        <f t="shared" si="62"/>
        <v>0.18584543283847718</v>
      </c>
      <c r="Q661">
        <f t="shared" si="62"/>
        <v>0.21408608160983789</v>
      </c>
      <c r="R661">
        <f t="shared" si="62"/>
        <v>0</v>
      </c>
      <c r="S661">
        <f t="shared" si="62"/>
        <v>0.2122847404927051</v>
      </c>
      <c r="T661">
        <f t="shared" si="62"/>
        <v>0.28858107916323694</v>
      </c>
      <c r="U661">
        <f t="shared" si="62"/>
        <v>0.28029455884358379</v>
      </c>
      <c r="V661">
        <f t="shared" si="62"/>
        <v>0.27101470529417254</v>
      </c>
      <c r="W661">
        <f t="shared" si="62"/>
        <v>0.25781881447182758</v>
      </c>
      <c r="X661">
        <f t="shared" si="62"/>
        <v>0.31345507284593577</v>
      </c>
      <c r="Y661">
        <f t="shared" si="62"/>
        <v>0.32138686906215169</v>
      </c>
      <c r="Z661">
        <f t="shared" si="62"/>
        <v>0.34564912727736019</v>
      </c>
      <c r="AA661">
        <f t="shared" si="62"/>
        <v>0.28102875503757763</v>
      </c>
      <c r="AB661">
        <f t="shared" si="62"/>
        <v>0.33393017009847809</v>
      </c>
      <c r="AC661">
        <f t="shared" si="62"/>
        <v>0.30849686476606331</v>
      </c>
      <c r="AD661">
        <f t="shared" si="62"/>
        <v>0.34322080043561121</v>
      </c>
    </row>
    <row r="662" spans="1:30" x14ac:dyDescent="0.2">
      <c r="A662">
        <v>-2.4780000000000002</v>
      </c>
    </row>
    <row r="665" spans="1:30" x14ac:dyDescent="0.2">
      <c r="B665" t="s">
        <v>504</v>
      </c>
      <c r="C665">
        <f>$A$657*C657+$A$658*C658+$A$659*C659+$A$660*C660+$A$661*C661+$A$662</f>
        <v>-0.55345828065481362</v>
      </c>
      <c r="D665">
        <f>$A$657*D657+$A$658*D658+$A$659*D659+$A$660*D660+$A$661*D661+$A$662</f>
        <v>0.25063447468909583</v>
      </c>
      <c r="E665">
        <f t="shared" ref="E665:AD665" si="63">$A$657*E657+$A$658*E658+$A$659*E659+$A$660*E660+$A$661*E661+$A$662</f>
        <v>-2.6253869111845241E-2</v>
      </c>
      <c r="F665">
        <f t="shared" si="63"/>
        <v>0.87402148181113581</v>
      </c>
      <c r="G665">
        <f t="shared" si="63"/>
        <v>-0.92873703207369385</v>
      </c>
      <c r="H665">
        <f t="shared" si="63"/>
        <v>-0.76075541777543521</v>
      </c>
      <c r="I665">
        <f t="shared" si="63"/>
        <v>-1.2269455877912541</v>
      </c>
      <c r="J665">
        <f t="shared" si="63"/>
        <v>-0.96137406085738042</v>
      </c>
      <c r="K665">
        <f t="shared" si="63"/>
        <v>-1.6985534558046327</v>
      </c>
      <c r="L665">
        <f t="shared" si="63"/>
        <v>-1.1661950944275223</v>
      </c>
      <c r="M665">
        <f t="shared" si="63"/>
        <v>-1.3986834442996254</v>
      </c>
      <c r="N665">
        <f t="shared" si="63"/>
        <v>-1.090045327935691</v>
      </c>
      <c r="O665">
        <f t="shared" si="63"/>
        <v>-2.1350753609184996</v>
      </c>
      <c r="P665">
        <f t="shared" si="63"/>
        <v>-2.1091601875088752</v>
      </c>
      <c r="Q665">
        <f t="shared" si="63"/>
        <v>-1.5913921050172808</v>
      </c>
      <c r="R665">
        <f t="shared" si="63"/>
        <v>-1.9630053111830259</v>
      </c>
      <c r="S665">
        <f t="shared" si="63"/>
        <v>-2.1137063644221294</v>
      </c>
      <c r="T665">
        <f t="shared" si="63"/>
        <v>-1.2235713375642863</v>
      </c>
      <c r="U665">
        <f t="shared" si="63"/>
        <v>-0.83321871378861778</v>
      </c>
      <c r="V665">
        <f t="shared" si="63"/>
        <v>-1.2083345027227583</v>
      </c>
      <c r="W665">
        <f t="shared" si="63"/>
        <v>-1.3861674889004818</v>
      </c>
      <c r="X665">
        <f t="shared" si="63"/>
        <v>-1.3279846419206629</v>
      </c>
      <c r="Y665">
        <f t="shared" si="63"/>
        <v>-1.2219259408448631</v>
      </c>
      <c r="Z665">
        <f t="shared" si="63"/>
        <v>-1.6237857451114031</v>
      </c>
      <c r="AA665">
        <f t="shared" si="63"/>
        <v>-1.6930099528651297</v>
      </c>
      <c r="AB665">
        <f t="shared" si="63"/>
        <v>-1.2526851446955463</v>
      </c>
      <c r="AC665">
        <f t="shared" si="63"/>
        <v>-1.3426364095983618</v>
      </c>
      <c r="AD665">
        <f t="shared" si="63"/>
        <v>-1.2431150171949368</v>
      </c>
    </row>
    <row r="667" spans="1:30" x14ac:dyDescent="0.2">
      <c r="A667" t="s">
        <v>505</v>
      </c>
    </row>
    <row r="668" spans="1:30" x14ac:dyDescent="0.2">
      <c r="A668">
        <v>9.4979999999999993</v>
      </c>
      <c r="B668" t="s">
        <v>494</v>
      </c>
      <c r="C668">
        <v>-5.5515327057687669E-3</v>
      </c>
      <c r="D668">
        <v>5.8523428868525379E-2</v>
      </c>
      <c r="E668">
        <v>1.8323231615457382E-2</v>
      </c>
      <c r="F668">
        <v>7.3236594557702012E-2</v>
      </c>
      <c r="G668">
        <v>-1.3629215446444173E-2</v>
      </c>
      <c r="H668">
        <v>3.9100839005857209E-2</v>
      </c>
      <c r="I668">
        <v>4.4556573569984803E-3</v>
      </c>
      <c r="J668">
        <v>2.2060570071258907E-2</v>
      </c>
      <c r="K668">
        <v>-2.1473057526407813E-2</v>
      </c>
      <c r="L668">
        <v>2.2076098591745096E-2</v>
      </c>
      <c r="M668">
        <v>6.2288808370313071E-3</v>
      </c>
      <c r="N668">
        <v>1.600011198678556E-2</v>
      </c>
      <c r="O668">
        <v>-4.294010838981524E-2</v>
      </c>
      <c r="P668">
        <v>-3.4452074094947126E-2</v>
      </c>
      <c r="Q668">
        <v>1.7651731340648995E-4</v>
      </c>
      <c r="R668">
        <v>0</v>
      </c>
      <c r="S668">
        <v>-1.5098062664434345E-2</v>
      </c>
      <c r="T668">
        <v>1.1041412392495245E-2</v>
      </c>
      <c r="U668">
        <v>1.0023182871948725E-2</v>
      </c>
      <c r="V668">
        <v>-6.1594251203221035E-3</v>
      </c>
      <c r="W668">
        <v>-7.740044111401838E-3</v>
      </c>
      <c r="X668">
        <v>4.1268376293757004E-3</v>
      </c>
      <c r="Y668">
        <v>3.1845443447800011E-3</v>
      </c>
      <c r="Z668">
        <v>-7.0921985815602835E-3</v>
      </c>
      <c r="AA668">
        <v>-9.1220999891079395E-3</v>
      </c>
      <c r="AB668">
        <v>1.0922112802148613E-2</v>
      </c>
      <c r="AC668">
        <v>9.6722601609504702E-3</v>
      </c>
      <c r="AD668">
        <v>1.2986659406479717E-2</v>
      </c>
    </row>
    <row r="669" spans="1:30" x14ac:dyDescent="0.2">
      <c r="A669">
        <v>3.5659999999999998</v>
      </c>
      <c r="B669" t="s">
        <v>495</v>
      </c>
      <c r="C669">
        <v>0.30540326195648426</v>
      </c>
      <c r="D669">
        <v>0.30005849093390524</v>
      </c>
      <c r="E669">
        <v>0.33738569877027641</v>
      </c>
      <c r="F669">
        <v>0.32656755393335113</v>
      </c>
      <c r="G669">
        <v>0.16874017123886073</v>
      </c>
      <c r="H669">
        <v>0.14932289492998688</v>
      </c>
      <c r="I669">
        <v>0.14742029242095633</v>
      </c>
      <c r="J669">
        <v>0.15155878859857483</v>
      </c>
      <c r="K669">
        <v>0.12586159559556667</v>
      </c>
      <c r="L669">
        <v>0.1238791653344084</v>
      </c>
      <c r="M669">
        <v>0.11866085847277069</v>
      </c>
      <c r="N669">
        <v>0.13488808320618167</v>
      </c>
      <c r="O669">
        <v>8.7848420585748543E-2</v>
      </c>
      <c r="P669">
        <v>8.1169264537944735E-2</v>
      </c>
      <c r="Q669">
        <v>7.1518931481862849E-2</v>
      </c>
      <c r="R669">
        <v>2.7333995246261695E-2</v>
      </c>
      <c r="S669">
        <v>5.9794307581918201E-3</v>
      </c>
      <c r="T669">
        <v>8.9438278788566888E-2</v>
      </c>
      <c r="U669">
        <v>0.15461611891449611</v>
      </c>
      <c r="V669">
        <v>0.1313477408775181</v>
      </c>
      <c r="W669">
        <v>0.10771675548310204</v>
      </c>
      <c r="X669">
        <v>9.8978179181224868E-2</v>
      </c>
      <c r="Y669">
        <v>9.0759513826230029E-2</v>
      </c>
      <c r="Z669">
        <v>5.8931781826418089E-2</v>
      </c>
      <c r="AA669">
        <v>6.6182877682169697E-2</v>
      </c>
      <c r="AB669">
        <v>0.10978582742235383</v>
      </c>
      <c r="AC669">
        <v>0.10178721027645909</v>
      </c>
      <c r="AD669">
        <v>0.11449768581540974</v>
      </c>
    </row>
    <row r="670" spans="1:30" x14ac:dyDescent="0.2">
      <c r="A670">
        <v>2.903</v>
      </c>
      <c r="B670" t="s">
        <v>496</v>
      </c>
      <c r="C670">
        <v>-4.9449190956292414E-3</v>
      </c>
      <c r="D670">
        <v>4.0487747129158279E-2</v>
      </c>
      <c r="E670">
        <v>1.8213289242533844E-2</v>
      </c>
      <c r="F670">
        <v>3.8128056914184083E-2</v>
      </c>
      <c r="G670">
        <v>-1.2120468248975897E-3</v>
      </c>
      <c r="H670">
        <v>4.5093631167340303E-2</v>
      </c>
      <c r="I670">
        <v>1.3414063846021314E-2</v>
      </c>
      <c r="J670">
        <v>2.1263840891459201E-2</v>
      </c>
      <c r="K670">
        <v>9.8448210088480334E-5</v>
      </c>
      <c r="L670">
        <v>2.5674749041693364E-2</v>
      </c>
      <c r="M670">
        <v>1.499853837332194E-2</v>
      </c>
      <c r="N670">
        <v>3.6528146381339513E-2</v>
      </c>
      <c r="O670">
        <v>-2.0324717247315941E-2</v>
      </c>
      <c r="P670">
        <v>-4.9345885805110651E-2</v>
      </c>
      <c r="Q670">
        <v>1.2401406443029554E-2</v>
      </c>
      <c r="R670">
        <v>0</v>
      </c>
      <c r="S670">
        <v>-4.5475491741650701E-3</v>
      </c>
      <c r="T670">
        <v>2.8220433543858128E-2</v>
      </c>
      <c r="U670">
        <v>1.6902738432483477E-2</v>
      </c>
      <c r="V670">
        <v>9.2971364819635548E-5</v>
      </c>
      <c r="W670">
        <v>-6.1416765812405544E-3</v>
      </c>
      <c r="X670">
        <v>9.5353966982205211E-3</v>
      </c>
      <c r="Y670">
        <v>4.7647069989939062E-2</v>
      </c>
      <c r="Z670">
        <v>3.0888831303446489E-3</v>
      </c>
      <c r="AA670">
        <v>3.6594036217640414E-4</v>
      </c>
      <c r="AB670">
        <v>1.6216491174525661E-2</v>
      </c>
      <c r="AC670">
        <v>1.3028226230417037E-2</v>
      </c>
      <c r="AD670">
        <v>1.7045511315381925E-2</v>
      </c>
    </row>
    <row r="671" spans="1:30" x14ac:dyDescent="0.2">
      <c r="A671">
        <v>0.45200000000000001</v>
      </c>
      <c r="B671" t="s">
        <v>485</v>
      </c>
      <c r="C671">
        <v>1.5177304964539007</v>
      </c>
      <c r="D671">
        <v>1.4615836638754223</v>
      </c>
      <c r="E671">
        <v>1.5881332724783204</v>
      </c>
      <c r="F671">
        <v>2.3985711192898895</v>
      </c>
      <c r="G671">
        <v>2.1547449705344444</v>
      </c>
      <c r="H671">
        <v>1.1299089144393011</v>
      </c>
      <c r="I671">
        <v>1.0802227573750753</v>
      </c>
      <c r="J671">
        <v>1.0989624240419991</v>
      </c>
      <c r="K671">
        <v>0.89570627733629027</v>
      </c>
      <c r="L671">
        <v>0.88389455573307119</v>
      </c>
      <c r="M671">
        <v>0.87056534676127262</v>
      </c>
      <c r="N671">
        <v>0.99151539735658989</v>
      </c>
      <c r="O671">
        <v>0.85979405099962714</v>
      </c>
      <c r="P671">
        <v>0.90822137620740651</v>
      </c>
      <c r="Q671">
        <v>0.91117573994971068</v>
      </c>
      <c r="R671">
        <v>0.9148065142686389</v>
      </c>
      <c r="S671">
        <v>0.7259304899477419</v>
      </c>
      <c r="T671">
        <v>1.1067958280093899</v>
      </c>
      <c r="U671">
        <v>1.5637164750957855</v>
      </c>
      <c r="V671">
        <v>1.3974276089693423</v>
      </c>
      <c r="W671">
        <v>1.2948949551719524</v>
      </c>
      <c r="X671">
        <v>1.0350553044867794</v>
      </c>
      <c r="Y671">
        <v>1.0671695961010006</v>
      </c>
      <c r="Z671">
        <v>0.92588235294117649</v>
      </c>
      <c r="AA671">
        <v>0.8917750984839441</v>
      </c>
      <c r="AB671">
        <v>0.8894245031148027</v>
      </c>
      <c r="AC671">
        <v>0.84885408787030037</v>
      </c>
      <c r="AD671">
        <v>0.80774609762699634</v>
      </c>
    </row>
    <row r="672" spans="1:30" x14ac:dyDescent="0.2">
      <c r="A672" s="117">
        <v>-1.498</v>
      </c>
    </row>
    <row r="674" spans="2:30" x14ac:dyDescent="0.2">
      <c r="B674" t="s">
        <v>505</v>
      </c>
      <c r="C674">
        <f>$A$668*C668+$A$669*C669+$A$670*C670+$A$671*C671+$A$672</f>
        <v>0.20999865875998247</v>
      </c>
      <c r="D674">
        <f t="shared" ref="D674:AD674" si="64">$A$668*D668+$A$669*D669+$A$670*D670+$A$671*D671+$A$672</f>
        <v>0.90603585205119752</v>
      </c>
      <c r="E674">
        <f t="shared" si="64"/>
        <v>0.64986087352969624</v>
      </c>
      <c r="F674">
        <f t="shared" si="64"/>
        <v>1.5569809675762902</v>
      </c>
      <c r="G674">
        <f t="shared" si="64"/>
        <v>-5.5296682923658302E-2</v>
      </c>
      <c r="H674">
        <f t="shared" si="64"/>
        <v>4.7490852803317773E-2</v>
      </c>
      <c r="I674">
        <f t="shared" si="64"/>
        <v>-0.40277768997156427</v>
      </c>
      <c r="J674">
        <f t="shared" si="64"/>
        <v>-0.18955011954577561</v>
      </c>
      <c r="K674">
        <f t="shared" si="64"/>
        <v>-0.84798361798214061</v>
      </c>
      <c r="L674">
        <f t="shared" si="64"/>
        <v>-0.37251397633372085</v>
      </c>
      <c r="M674">
        <f t="shared" si="64"/>
        <v>-0.57865717486212764</v>
      </c>
      <c r="N674">
        <f t="shared" si="64"/>
        <v>-0.31081386308605974</v>
      </c>
      <c r="O674">
        <f t="shared" si="64"/>
        <v>-1.2629534247948124</v>
      </c>
      <c r="P674">
        <f t="shared" si="64"/>
        <v>-1.2685112468579853</v>
      </c>
      <c r="Q674">
        <f t="shared" si="64"/>
        <v>-0.79343421153155824</v>
      </c>
      <c r="R674">
        <f t="shared" si="64"/>
        <v>-0.98703442850240597</v>
      </c>
      <c r="S674">
        <f t="shared" si="64"/>
        <v>-1.3051597028993072</v>
      </c>
      <c r="T674">
        <f t="shared" si="64"/>
        <v>-0.49199613009798626</v>
      </c>
      <c r="U674">
        <f t="shared" si="64"/>
        <v>-9.5570232620343143E-2</v>
      </c>
      <c r="V674">
        <f t="shared" si="64"/>
        <v>-0.45620900069737558</v>
      </c>
      <c r="W674">
        <f t="shared" si="64"/>
        <v>-0.61993375629497161</v>
      </c>
      <c r="X674">
        <f t="shared" si="64"/>
        <v>-0.61032085499298327</v>
      </c>
      <c r="Y674">
        <f t="shared" si="64"/>
        <v>-0.52342466989049785</v>
      </c>
      <c r="Z674">
        <f t="shared" si="64"/>
        <v>-0.92774511687785033</v>
      </c>
      <c r="AA674">
        <f t="shared" si="64"/>
        <v>-0.94448889449578921</v>
      </c>
      <c r="AB674">
        <f t="shared" si="64"/>
        <v>-0.55366916272953992</v>
      </c>
      <c r="AC674">
        <f t="shared" si="64"/>
        <v>-0.62165669268116286</v>
      </c>
      <c r="AD674">
        <f t="shared" si="64"/>
        <v>-0.5517696058635484</v>
      </c>
    </row>
    <row r="721" spans="1:30" x14ac:dyDescent="0.2">
      <c r="C721" s="31" t="s">
        <v>270</v>
      </c>
      <c r="D721" s="31" t="s">
        <v>271</v>
      </c>
      <c r="E721" s="31" t="s">
        <v>272</v>
      </c>
      <c r="F721" s="31" t="s">
        <v>273</v>
      </c>
      <c r="G721" s="31" t="s">
        <v>274</v>
      </c>
      <c r="H721" s="31" t="s">
        <v>275</v>
      </c>
      <c r="I721" s="31" t="s">
        <v>276</v>
      </c>
      <c r="J721" s="31" t="s">
        <v>277</v>
      </c>
      <c r="K721" s="31" t="s">
        <v>278</v>
      </c>
      <c r="L721" s="31" t="s">
        <v>279</v>
      </c>
      <c r="M721" s="31" t="s">
        <v>280</v>
      </c>
      <c r="N721" s="31" t="s">
        <v>281</v>
      </c>
      <c r="O721" s="31" t="s">
        <v>282</v>
      </c>
      <c r="P721" s="31" t="s">
        <v>283</v>
      </c>
      <c r="Q721" s="31" t="s">
        <v>284</v>
      </c>
      <c r="R721" s="31" t="s">
        <v>285</v>
      </c>
      <c r="S721" s="70" t="s">
        <v>286</v>
      </c>
      <c r="T721" s="31" t="s">
        <v>287</v>
      </c>
      <c r="U721" s="31" t="s">
        <v>288</v>
      </c>
      <c r="V721" s="31" t="s">
        <v>289</v>
      </c>
      <c r="W721" s="31" t="s">
        <v>290</v>
      </c>
      <c r="X721" s="31" t="s">
        <v>291</v>
      </c>
      <c r="Y721" s="31" t="s">
        <v>292</v>
      </c>
      <c r="Z721" s="31" t="s">
        <v>293</v>
      </c>
      <c r="AA721" s="31" t="s">
        <v>294</v>
      </c>
      <c r="AB721" s="31" t="s">
        <v>295</v>
      </c>
      <c r="AC721" s="31" t="s">
        <v>296</v>
      </c>
      <c r="AD721" s="31" t="s">
        <v>297</v>
      </c>
    </row>
    <row r="722" spans="1:30" x14ac:dyDescent="0.2">
      <c r="B722" t="s">
        <v>511</v>
      </c>
      <c r="C722" s="103">
        <v>1861800</v>
      </c>
      <c r="D722" s="103">
        <v>1989800</v>
      </c>
      <c r="E722" s="103">
        <v>1739800</v>
      </c>
      <c r="F722" s="103">
        <v>2215800</v>
      </c>
      <c r="G722" s="103">
        <v>2120700</v>
      </c>
      <c r="H722" s="103">
        <v>3026800</v>
      </c>
      <c r="I722" s="103">
        <v>2870800</v>
      </c>
      <c r="J722" s="103">
        <v>2658500</v>
      </c>
      <c r="K722" s="103">
        <v>2908000</v>
      </c>
      <c r="L722" s="103">
        <v>2876900</v>
      </c>
      <c r="M722" s="103">
        <v>3042800</v>
      </c>
      <c r="N722" s="103">
        <v>2933200</v>
      </c>
      <c r="O722" s="103">
        <v>2997500</v>
      </c>
      <c r="P722" s="103">
        <v>2886600</v>
      </c>
      <c r="Q722" s="103">
        <v>3007700</v>
      </c>
      <c r="R722" s="103">
        <v>3061400</v>
      </c>
      <c r="S722" s="105">
        <v>3181100</v>
      </c>
      <c r="T722" s="103">
        <v>3724700</v>
      </c>
      <c r="U722" s="103">
        <v>4081300</v>
      </c>
      <c r="V722" s="103">
        <v>4106900</v>
      </c>
      <c r="W722" s="103">
        <v>3870700</v>
      </c>
      <c r="X722" s="103">
        <v>4145500</v>
      </c>
      <c r="Y722" s="103">
        <v>4116500</v>
      </c>
      <c r="Z722" s="103">
        <v>3462800</v>
      </c>
      <c r="AA722" s="103">
        <v>3735200</v>
      </c>
      <c r="AB722" s="103">
        <v>3597900</v>
      </c>
      <c r="AC722" s="103">
        <v>4152000</v>
      </c>
      <c r="AD722" s="103">
        <v>3580900</v>
      </c>
    </row>
    <row r="723" spans="1:30" x14ac:dyDescent="0.2">
      <c r="B723" t="s">
        <v>506</v>
      </c>
      <c r="C723" s="25">
        <v>1226700</v>
      </c>
      <c r="D723" s="25">
        <v>1361400</v>
      </c>
      <c r="E723" s="25">
        <v>1095500</v>
      </c>
      <c r="F723" s="25">
        <v>923800</v>
      </c>
      <c r="G723" s="25">
        <v>984200</v>
      </c>
      <c r="H723" s="25">
        <v>2678800</v>
      </c>
      <c r="I723" s="25">
        <v>2657600</v>
      </c>
      <c r="J723" s="25">
        <v>2419100</v>
      </c>
      <c r="K723" s="25">
        <v>3246600</v>
      </c>
      <c r="L723" s="25">
        <v>3254800</v>
      </c>
      <c r="M723" s="25">
        <v>3495200</v>
      </c>
      <c r="N723" s="25">
        <v>2958300</v>
      </c>
      <c r="O723" s="25">
        <v>3486300</v>
      </c>
      <c r="P723" s="25">
        <v>3178300</v>
      </c>
      <c r="Q723" s="25">
        <v>3300900</v>
      </c>
      <c r="R723" s="25">
        <v>3346500</v>
      </c>
      <c r="S723" s="70">
        <v>4382100</v>
      </c>
      <c r="T723" s="25">
        <v>3365300</v>
      </c>
      <c r="U723" s="25">
        <v>2610000</v>
      </c>
      <c r="V723" s="25">
        <v>2938900</v>
      </c>
      <c r="W723" s="25">
        <v>2989200</v>
      </c>
      <c r="X723" s="25">
        <v>4005100</v>
      </c>
      <c r="Y723" s="25">
        <v>3857400</v>
      </c>
      <c r="Z723" s="25">
        <v>3740000</v>
      </c>
      <c r="AA723" s="25">
        <v>4188500</v>
      </c>
      <c r="AB723" s="25">
        <v>4045200</v>
      </c>
      <c r="AC723" s="25">
        <v>4891300</v>
      </c>
      <c r="AD723" s="25">
        <v>4433200</v>
      </c>
    </row>
    <row r="724" spans="1:30" x14ac:dyDescent="0.2">
      <c r="B724" t="s">
        <v>378</v>
      </c>
      <c r="C724" s="25">
        <v>1285100</v>
      </c>
      <c r="D724" s="25">
        <v>1359900</v>
      </c>
      <c r="E724" s="25">
        <v>1509400</v>
      </c>
      <c r="F724" s="25">
        <v>1417700</v>
      </c>
      <c r="G724" s="25">
        <v>1716900</v>
      </c>
      <c r="H724" s="25">
        <v>1845300</v>
      </c>
      <c r="I724" s="25">
        <v>1944000</v>
      </c>
      <c r="J724" s="25">
        <v>1806100</v>
      </c>
      <c r="K724" s="25">
        <v>2079800.0000000002</v>
      </c>
      <c r="L724" s="25">
        <v>2012100</v>
      </c>
      <c r="M724" s="25">
        <v>2164400</v>
      </c>
      <c r="N724" s="25">
        <v>1942300</v>
      </c>
      <c r="O724" s="25">
        <v>2370600</v>
      </c>
      <c r="P724" s="25">
        <v>1994600</v>
      </c>
      <c r="Q724" s="25">
        <v>2134100</v>
      </c>
      <c r="R724" s="25">
        <v>2192600</v>
      </c>
      <c r="S724" s="70">
        <v>2429200</v>
      </c>
      <c r="T724" s="25">
        <v>2456900</v>
      </c>
      <c r="U724" s="25">
        <v>2538000</v>
      </c>
      <c r="V724" s="25">
        <v>2625800</v>
      </c>
      <c r="W724" s="25">
        <v>2729400</v>
      </c>
      <c r="X724" s="25">
        <v>2950700</v>
      </c>
      <c r="Y724" s="25">
        <v>3121400</v>
      </c>
      <c r="Z724" s="25">
        <v>2691100</v>
      </c>
      <c r="AA724" s="25">
        <v>2914300</v>
      </c>
      <c r="AB724" s="25">
        <v>2742200</v>
      </c>
      <c r="AC724" s="25">
        <v>3078400</v>
      </c>
      <c r="AD724" s="25">
        <v>2911600</v>
      </c>
    </row>
    <row r="725" spans="1:30" ht="16" thickBot="1" x14ac:dyDescent="0.25">
      <c r="B725" t="s">
        <v>489</v>
      </c>
      <c r="C725">
        <v>3640100</v>
      </c>
      <c r="D725">
        <v>4223500</v>
      </c>
      <c r="E725">
        <v>3870800</v>
      </c>
      <c r="F725">
        <v>4498000</v>
      </c>
      <c r="G725">
        <v>6517900</v>
      </c>
      <c r="H725">
        <v>8362600</v>
      </c>
      <c r="I725">
        <v>8125800</v>
      </c>
      <c r="J725">
        <v>8507400</v>
      </c>
      <c r="K725">
        <v>8126100</v>
      </c>
      <c r="L725">
        <v>8895900</v>
      </c>
      <c r="M725">
        <v>8894200</v>
      </c>
      <c r="N725">
        <v>8930100</v>
      </c>
      <c r="O725">
        <v>8364200</v>
      </c>
      <c r="P725">
        <v>8179000</v>
      </c>
      <c r="Q725">
        <v>8418400</v>
      </c>
      <c r="R725">
        <v>6647400</v>
      </c>
      <c r="S725">
        <v>8246200</v>
      </c>
      <c r="T725">
        <v>9230900</v>
      </c>
      <c r="U725">
        <v>9531000</v>
      </c>
      <c r="V725">
        <v>9680400</v>
      </c>
      <c r="W725">
        <v>9329700</v>
      </c>
      <c r="X725">
        <v>10109700</v>
      </c>
      <c r="Y725">
        <v>10535800</v>
      </c>
      <c r="Z725">
        <v>9647500</v>
      </c>
      <c r="AA725">
        <v>9564400</v>
      </c>
      <c r="AB725">
        <v>9829500</v>
      </c>
      <c r="AC725">
        <v>10461900</v>
      </c>
      <c r="AD725">
        <v>10008500</v>
      </c>
    </row>
    <row r="726" spans="1:30" ht="16" thickBot="1" x14ac:dyDescent="0.25">
      <c r="B726" t="s">
        <v>507</v>
      </c>
      <c r="C726" s="96">
        <v>2900100</v>
      </c>
      <c r="D726" s="96">
        <v>3077400</v>
      </c>
      <c r="E726" s="96">
        <v>2854300</v>
      </c>
      <c r="F726" s="96">
        <v>3369900</v>
      </c>
      <c r="G726" s="96">
        <v>5723000</v>
      </c>
      <c r="H726" s="96">
        <v>6948700</v>
      </c>
      <c r="I726" s="96">
        <v>6777900</v>
      </c>
      <c r="J726" s="96">
        <v>6736000</v>
      </c>
      <c r="K726" s="96">
        <v>6920300</v>
      </c>
      <c r="L726" s="96">
        <v>7193300</v>
      </c>
      <c r="M726" s="96">
        <v>7368900</v>
      </c>
      <c r="N726" s="96">
        <v>7143700</v>
      </c>
      <c r="O726" s="96">
        <v>7214700</v>
      </c>
      <c r="P726" s="96">
        <v>6742700</v>
      </c>
      <c r="Q726" s="96">
        <v>6798200</v>
      </c>
      <c r="R726" s="96">
        <v>6647400</v>
      </c>
      <c r="S726" s="97">
        <v>6689600</v>
      </c>
      <c r="T726" s="96">
        <v>7046200</v>
      </c>
      <c r="U726" s="96">
        <v>7333000</v>
      </c>
      <c r="V726" s="96">
        <v>7500700</v>
      </c>
      <c r="W726" s="96">
        <v>7299700</v>
      </c>
      <c r="X726" s="96">
        <v>7584500</v>
      </c>
      <c r="Y726" s="96">
        <v>7536400</v>
      </c>
      <c r="Z726" s="96">
        <v>7064100</v>
      </c>
      <c r="AA726" s="96">
        <v>7344800</v>
      </c>
      <c r="AB726" s="96">
        <v>7260500</v>
      </c>
      <c r="AC726" s="96">
        <v>7878200</v>
      </c>
      <c r="AD726" s="96">
        <v>7346000</v>
      </c>
    </row>
    <row r="727" spans="1:30" ht="16" thickBot="1" x14ac:dyDescent="0.25">
      <c r="B727" t="s">
        <v>508</v>
      </c>
      <c r="C727">
        <v>249000</v>
      </c>
      <c r="D727">
        <v>273700</v>
      </c>
      <c r="E727">
        <v>104400</v>
      </c>
      <c r="F727">
        <v>260200</v>
      </c>
      <c r="G727">
        <v>235200</v>
      </c>
      <c r="H727">
        <v>449700</v>
      </c>
      <c r="I727">
        <v>444300</v>
      </c>
      <c r="J727">
        <v>468500</v>
      </c>
      <c r="K727">
        <v>570500</v>
      </c>
      <c r="L727">
        <v>350500</v>
      </c>
      <c r="M727">
        <v>403600</v>
      </c>
      <c r="N727">
        <v>238000</v>
      </c>
      <c r="O727">
        <v>372000</v>
      </c>
      <c r="P727">
        <v>377300</v>
      </c>
      <c r="Q727">
        <v>435000</v>
      </c>
      <c r="R727">
        <v>191900</v>
      </c>
      <c r="S727">
        <v>441600</v>
      </c>
      <c r="T727">
        <v>284700</v>
      </c>
      <c r="U727">
        <v>645800</v>
      </c>
      <c r="V727">
        <v>276100</v>
      </c>
      <c r="W727">
        <v>629500</v>
      </c>
      <c r="X727">
        <v>296100</v>
      </c>
      <c r="Y727">
        <v>470500</v>
      </c>
      <c r="Z727">
        <v>213500</v>
      </c>
      <c r="AA727">
        <v>363600</v>
      </c>
      <c r="AB727">
        <v>213400</v>
      </c>
      <c r="AC727">
        <v>460300</v>
      </c>
      <c r="AD727">
        <v>234300</v>
      </c>
    </row>
    <row r="728" spans="1:30" ht="16" thickBot="1" x14ac:dyDescent="0.25">
      <c r="B728" t="s">
        <v>464</v>
      </c>
      <c r="C728" s="96">
        <v>720400</v>
      </c>
      <c r="D728" s="96">
        <v>1125800</v>
      </c>
      <c r="E728" s="96">
        <v>987200</v>
      </c>
      <c r="F728" s="96">
        <v>1104600</v>
      </c>
      <c r="G728" s="96">
        <v>658700</v>
      </c>
      <c r="H728" s="96">
        <v>1270700</v>
      </c>
      <c r="I728" s="96">
        <v>1192900</v>
      </c>
      <c r="J728" s="96">
        <v>1603400</v>
      </c>
      <c r="K728" s="96">
        <v>1038599.9999999999</v>
      </c>
      <c r="L728" s="96">
        <v>1520100</v>
      </c>
      <c r="M728" s="96">
        <v>1348500</v>
      </c>
      <c r="N728" s="96">
        <v>1596600</v>
      </c>
      <c r="O728" s="96">
        <v>965100</v>
      </c>
      <c r="P728" s="96">
        <v>1253100</v>
      </c>
      <c r="Q728" s="96">
        <v>1455400</v>
      </c>
      <c r="R728" s="92"/>
      <c r="S728" s="97">
        <v>1420100</v>
      </c>
      <c r="T728" s="96">
        <v>2033400</v>
      </c>
      <c r="U728" s="96">
        <v>2055400</v>
      </c>
      <c r="V728" s="96">
        <v>2032800</v>
      </c>
      <c r="W728" s="96">
        <v>1882000</v>
      </c>
      <c r="X728" s="96">
        <v>2377400</v>
      </c>
      <c r="Y728" s="96">
        <v>2422100</v>
      </c>
      <c r="Z728" s="96">
        <v>2441700</v>
      </c>
      <c r="AA728" s="96">
        <v>2064100</v>
      </c>
      <c r="AB728" s="96">
        <v>2424500</v>
      </c>
      <c r="AC728" s="96">
        <v>2430400</v>
      </c>
      <c r="AD728" s="96">
        <v>2521300</v>
      </c>
    </row>
    <row r="729" spans="1:30" ht="16" thickBot="1" x14ac:dyDescent="0.25">
      <c r="B729" t="s">
        <v>509</v>
      </c>
      <c r="C729" s="25">
        <v>1285100</v>
      </c>
      <c r="D729" s="25">
        <v>1359900</v>
      </c>
      <c r="E729" s="25">
        <v>1509400</v>
      </c>
      <c r="F729" s="25">
        <v>1417700</v>
      </c>
      <c r="G729" s="25">
        <v>1716900</v>
      </c>
      <c r="H729" s="25">
        <v>1845300</v>
      </c>
      <c r="I729" s="25">
        <v>1944000</v>
      </c>
      <c r="J729" s="25">
        <v>1806100</v>
      </c>
      <c r="K729" s="25">
        <v>2079800.0000000002</v>
      </c>
      <c r="L729" s="25">
        <v>2012100</v>
      </c>
      <c r="M729" s="25">
        <v>2164400</v>
      </c>
      <c r="N729" s="25">
        <v>1942300</v>
      </c>
      <c r="O729" s="25">
        <v>2370600</v>
      </c>
      <c r="P729" s="25">
        <v>1994600</v>
      </c>
      <c r="Q729" s="25">
        <v>2134100</v>
      </c>
      <c r="R729" s="25">
        <v>2192600</v>
      </c>
      <c r="S729" s="70">
        <v>2429200</v>
      </c>
      <c r="T729" s="25">
        <v>2456900</v>
      </c>
      <c r="U729" s="25">
        <v>2538000</v>
      </c>
      <c r="V729" s="25">
        <v>2625800</v>
      </c>
      <c r="W729" s="25">
        <v>2729400</v>
      </c>
      <c r="X729" s="25">
        <v>2950700</v>
      </c>
      <c r="Y729" s="25">
        <v>3121400</v>
      </c>
      <c r="Z729" s="25">
        <v>2691100</v>
      </c>
      <c r="AA729" s="25">
        <v>2914300</v>
      </c>
      <c r="AB729" s="25">
        <v>2742200</v>
      </c>
      <c r="AC729" s="25">
        <v>3078400</v>
      </c>
      <c r="AD729" s="25">
        <v>2911600</v>
      </c>
    </row>
    <row r="730" spans="1:30" ht="16" thickBot="1" x14ac:dyDescent="0.25">
      <c r="B730" t="s">
        <v>510</v>
      </c>
      <c r="C730" s="93">
        <v>-37600</v>
      </c>
      <c r="D730" s="96">
        <v>150700</v>
      </c>
      <c r="E730" s="96">
        <v>41200</v>
      </c>
      <c r="F730" s="96">
        <v>148000</v>
      </c>
      <c r="G730" s="93">
        <v>-144100</v>
      </c>
      <c r="H730" s="96">
        <v>233900</v>
      </c>
      <c r="I730" s="93">
        <v>-46000</v>
      </c>
      <c r="J730" s="96">
        <v>12900</v>
      </c>
      <c r="K730" s="93">
        <v>-166400</v>
      </c>
      <c r="L730" s="96">
        <v>45900</v>
      </c>
      <c r="M730" s="93">
        <v>-43400</v>
      </c>
      <c r="N730" s="96">
        <v>136400</v>
      </c>
      <c r="O730" s="93">
        <v>-354400</v>
      </c>
      <c r="P730" s="93">
        <v>-586800</v>
      </c>
      <c r="Q730" s="93">
        <v>-60400</v>
      </c>
      <c r="R730" s="92"/>
      <c r="S730" s="94">
        <v>-174000</v>
      </c>
      <c r="T730" s="96">
        <v>109200</v>
      </c>
      <c r="U730" s="96">
        <v>18500</v>
      </c>
      <c r="V730" s="93">
        <v>-146000</v>
      </c>
      <c r="W730" s="93">
        <v>-205300</v>
      </c>
      <c r="X730" s="93">
        <v>-51400</v>
      </c>
      <c r="Y730" s="93">
        <v>-75300</v>
      </c>
      <c r="Z730" s="93">
        <v>-111900</v>
      </c>
      <c r="AA730" s="93">
        <v>-152000</v>
      </c>
      <c r="AB730" s="96">
        <v>14900</v>
      </c>
      <c r="AC730" s="93">
        <v>-17000</v>
      </c>
      <c r="AD730" s="96">
        <v>29400</v>
      </c>
    </row>
    <row r="731" spans="1:30" ht="16" thickBot="1" x14ac:dyDescent="0.25">
      <c r="B731" t="s">
        <v>479</v>
      </c>
      <c r="C731" s="96">
        <v>2900100</v>
      </c>
      <c r="D731" s="96">
        <v>3077400</v>
      </c>
      <c r="E731" s="96">
        <v>2854300</v>
      </c>
      <c r="F731" s="96">
        <v>3369900</v>
      </c>
      <c r="G731" s="96">
        <v>5723000</v>
      </c>
      <c r="H731" s="96">
        <v>6948700</v>
      </c>
      <c r="I731" s="96">
        <v>6777900</v>
      </c>
      <c r="J731" s="96">
        <v>6736000</v>
      </c>
      <c r="K731" s="96">
        <v>6920300</v>
      </c>
      <c r="L731" s="96">
        <v>7193300</v>
      </c>
      <c r="M731" s="96">
        <v>7368900</v>
      </c>
      <c r="N731" s="96">
        <v>7143700</v>
      </c>
      <c r="O731" s="96">
        <v>7214700</v>
      </c>
      <c r="P731" s="96">
        <v>6742700</v>
      </c>
      <c r="Q731" s="96">
        <v>6798200</v>
      </c>
      <c r="R731" s="96">
        <v>6647400</v>
      </c>
      <c r="S731" s="97">
        <v>6689600</v>
      </c>
      <c r="T731" s="96">
        <v>7046200</v>
      </c>
      <c r="U731" s="96">
        <v>7333000</v>
      </c>
      <c r="V731" s="96">
        <v>7500700</v>
      </c>
      <c r="W731" s="96">
        <v>7299700</v>
      </c>
      <c r="X731" s="96">
        <v>7584500</v>
      </c>
      <c r="Y731" s="96">
        <v>7536400</v>
      </c>
      <c r="Z731" s="96">
        <v>7064100</v>
      </c>
      <c r="AA731" s="96">
        <v>7344800</v>
      </c>
      <c r="AB731" s="96">
        <v>7260500</v>
      </c>
      <c r="AC731" s="96">
        <v>7878200</v>
      </c>
      <c r="AD731" s="96">
        <v>7346000</v>
      </c>
    </row>
    <row r="732" spans="1:30" x14ac:dyDescent="0.2">
      <c r="B732" t="s">
        <v>512</v>
      </c>
      <c r="C732" s="25">
        <v>120400</v>
      </c>
      <c r="D732" s="25">
        <v>121900</v>
      </c>
      <c r="E732" s="25">
        <v>35200</v>
      </c>
      <c r="F732" s="25">
        <v>95700</v>
      </c>
      <c r="G732" s="25">
        <v>139200</v>
      </c>
      <c r="H732" s="25">
        <v>120300</v>
      </c>
      <c r="I732" s="25">
        <v>132700</v>
      </c>
      <c r="J732" s="25">
        <v>124400</v>
      </c>
      <c r="K732" s="25">
        <v>198300</v>
      </c>
      <c r="L732" s="25">
        <v>173300</v>
      </c>
      <c r="M732" s="25">
        <v>220400</v>
      </c>
      <c r="N732" s="25">
        <v>209300</v>
      </c>
      <c r="O732" s="25">
        <v>82900</v>
      </c>
      <c r="P732" s="25">
        <v>145800</v>
      </c>
      <c r="Q732" s="25">
        <v>236100</v>
      </c>
      <c r="R732" s="25">
        <v>172300</v>
      </c>
      <c r="S732" s="25">
        <v>203300</v>
      </c>
      <c r="T732" s="25">
        <v>163700</v>
      </c>
      <c r="U732" s="25">
        <v>302600</v>
      </c>
      <c r="V732" s="25">
        <v>226100</v>
      </c>
      <c r="W732" s="25">
        <v>250600</v>
      </c>
      <c r="X732" s="25">
        <v>165800</v>
      </c>
      <c r="Y732" s="25">
        <v>199000</v>
      </c>
      <c r="Z732" s="25">
        <v>143800</v>
      </c>
      <c r="AA732" s="25">
        <v>148200</v>
      </c>
      <c r="AB732" s="25">
        <v>131500</v>
      </c>
      <c r="AC732" s="25">
        <v>187200</v>
      </c>
      <c r="AD732" s="25">
        <v>194100</v>
      </c>
    </row>
    <row r="733" spans="1:30" x14ac:dyDescent="0.2">
      <c r="B733" t="s">
        <v>513</v>
      </c>
      <c r="C733" s="25">
        <v>128600</v>
      </c>
      <c r="D733" s="25">
        <v>151800</v>
      </c>
      <c r="E733" s="25">
        <v>69200</v>
      </c>
      <c r="F733" s="25">
        <v>164500</v>
      </c>
      <c r="G733" s="25">
        <v>96000</v>
      </c>
      <c r="H733" s="25">
        <v>329400</v>
      </c>
      <c r="I733" s="25">
        <v>311600</v>
      </c>
      <c r="J733" s="25">
        <v>344100</v>
      </c>
      <c r="K733" s="25">
        <v>372200</v>
      </c>
      <c r="L733" s="25">
        <v>177200</v>
      </c>
      <c r="M733" s="25">
        <v>183200</v>
      </c>
      <c r="N733" s="25">
        <v>28700</v>
      </c>
      <c r="O733" s="25">
        <v>289100</v>
      </c>
      <c r="P733" s="25">
        <v>231500</v>
      </c>
      <c r="Q733" s="25">
        <v>198900</v>
      </c>
      <c r="R733" s="25">
        <v>19600</v>
      </c>
      <c r="S733" s="25">
        <v>238300</v>
      </c>
      <c r="T733" s="25">
        <v>121000</v>
      </c>
      <c r="U733" s="25">
        <v>343200</v>
      </c>
      <c r="V733" s="25">
        <v>50000</v>
      </c>
      <c r="W733" s="25">
        <v>378900</v>
      </c>
      <c r="X733" s="25">
        <v>130300.00000000001</v>
      </c>
      <c r="Y733" s="25">
        <v>271500</v>
      </c>
      <c r="Z733" s="25">
        <v>69700</v>
      </c>
      <c r="AA733" s="25">
        <v>215400</v>
      </c>
      <c r="AB733" s="25">
        <v>81900</v>
      </c>
      <c r="AC733" s="25">
        <v>273100</v>
      </c>
      <c r="AD733" s="25">
        <v>40200</v>
      </c>
    </row>
    <row r="734" spans="1:30" x14ac:dyDescent="0.2">
      <c r="B734" t="s">
        <v>514</v>
      </c>
      <c r="C734" s="16">
        <f>SUM(C732:C733)</f>
        <v>249000</v>
      </c>
      <c r="D734" s="16">
        <f t="shared" ref="D734:AD734" si="65">SUM(D732:D733)</f>
        <v>273700</v>
      </c>
      <c r="E734" s="16">
        <f t="shared" si="65"/>
        <v>104400</v>
      </c>
      <c r="F734" s="16">
        <f t="shared" si="65"/>
        <v>260200</v>
      </c>
      <c r="G734" s="16">
        <f t="shared" si="65"/>
        <v>235200</v>
      </c>
      <c r="H734" s="16">
        <f t="shared" si="65"/>
        <v>449700</v>
      </c>
      <c r="I734" s="16">
        <f t="shared" si="65"/>
        <v>444300</v>
      </c>
      <c r="J734" s="16">
        <f t="shared" si="65"/>
        <v>468500</v>
      </c>
      <c r="K734" s="16">
        <f t="shared" si="65"/>
        <v>570500</v>
      </c>
      <c r="L734" s="16">
        <f t="shared" si="65"/>
        <v>350500</v>
      </c>
      <c r="M734" s="16">
        <f t="shared" si="65"/>
        <v>403600</v>
      </c>
      <c r="N734" s="16">
        <f t="shared" si="65"/>
        <v>238000</v>
      </c>
      <c r="O734" s="16">
        <f t="shared" si="65"/>
        <v>372000</v>
      </c>
      <c r="P734" s="16">
        <f t="shared" si="65"/>
        <v>377300</v>
      </c>
      <c r="Q734" s="16">
        <f t="shared" si="65"/>
        <v>435000</v>
      </c>
      <c r="R734" s="16">
        <f t="shared" si="65"/>
        <v>191900</v>
      </c>
      <c r="S734" s="16">
        <f t="shared" si="65"/>
        <v>441600</v>
      </c>
      <c r="T734" s="16">
        <f t="shared" si="65"/>
        <v>284700</v>
      </c>
      <c r="U734" s="16">
        <f t="shared" si="65"/>
        <v>645800</v>
      </c>
      <c r="V734" s="16">
        <f t="shared" si="65"/>
        <v>276100</v>
      </c>
      <c r="W734" s="16">
        <f t="shared" si="65"/>
        <v>629500</v>
      </c>
      <c r="X734" s="16">
        <f t="shared" si="65"/>
        <v>296100</v>
      </c>
      <c r="Y734" s="16">
        <f t="shared" si="65"/>
        <v>470500</v>
      </c>
      <c r="Z734" s="16">
        <f t="shared" si="65"/>
        <v>213500</v>
      </c>
      <c r="AA734" s="16">
        <f t="shared" si="65"/>
        <v>363600</v>
      </c>
      <c r="AB734" s="16">
        <f t="shared" si="65"/>
        <v>213400</v>
      </c>
      <c r="AC734" s="16">
        <f t="shared" si="65"/>
        <v>460300</v>
      </c>
      <c r="AD734" s="16">
        <f t="shared" si="65"/>
        <v>234300</v>
      </c>
    </row>
    <row r="736" spans="1:30" x14ac:dyDescent="0.2">
      <c r="A736">
        <v>0.33596900000000002</v>
      </c>
      <c r="B736" t="s">
        <v>494</v>
      </c>
      <c r="C736">
        <f>C722/C723</f>
        <v>1.5177304964539007</v>
      </c>
      <c r="D736">
        <f t="shared" ref="D736:AD736" si="66">D722/D723</f>
        <v>1.4615836638754223</v>
      </c>
      <c r="E736">
        <f t="shared" si="66"/>
        <v>1.5881332724783204</v>
      </c>
      <c r="F736">
        <f t="shared" si="66"/>
        <v>2.3985711192898895</v>
      </c>
      <c r="G736">
        <f t="shared" si="66"/>
        <v>2.1547449705344444</v>
      </c>
      <c r="H736">
        <f t="shared" si="66"/>
        <v>1.1299089144393011</v>
      </c>
      <c r="I736">
        <f t="shared" si="66"/>
        <v>1.0802227573750753</v>
      </c>
      <c r="J736">
        <f t="shared" si="66"/>
        <v>1.0989624240419991</v>
      </c>
      <c r="K736">
        <f t="shared" si="66"/>
        <v>0.89570627733629027</v>
      </c>
      <c r="L736">
        <f t="shared" si="66"/>
        <v>0.88389455573307119</v>
      </c>
      <c r="M736">
        <f t="shared" si="66"/>
        <v>0.87056534676127262</v>
      </c>
      <c r="N736">
        <f t="shared" si="66"/>
        <v>0.99151539735658989</v>
      </c>
      <c r="O736">
        <f t="shared" si="66"/>
        <v>0.85979405099962714</v>
      </c>
      <c r="P736">
        <f t="shared" si="66"/>
        <v>0.90822137620740651</v>
      </c>
      <c r="Q736">
        <f t="shared" si="66"/>
        <v>0.91117573994971068</v>
      </c>
      <c r="R736">
        <f t="shared" si="66"/>
        <v>0.9148065142686389</v>
      </c>
      <c r="S736">
        <f t="shared" si="66"/>
        <v>0.7259304899477419</v>
      </c>
      <c r="T736">
        <f t="shared" si="66"/>
        <v>1.1067958280093899</v>
      </c>
      <c r="U736">
        <f t="shared" si="66"/>
        <v>1.5637164750957855</v>
      </c>
      <c r="V736">
        <f t="shared" si="66"/>
        <v>1.3974276089693423</v>
      </c>
      <c r="W736">
        <f t="shared" si="66"/>
        <v>1.2948949551719524</v>
      </c>
      <c r="X736">
        <f t="shared" si="66"/>
        <v>1.0350553044867794</v>
      </c>
      <c r="Y736">
        <f t="shared" si="66"/>
        <v>1.0671695961010006</v>
      </c>
      <c r="Z736">
        <f t="shared" si="66"/>
        <v>0.92588235294117649</v>
      </c>
      <c r="AA736">
        <f t="shared" si="66"/>
        <v>0.8917750984839441</v>
      </c>
      <c r="AB736">
        <f t="shared" si="66"/>
        <v>0.8894245031148027</v>
      </c>
      <c r="AC736">
        <f t="shared" si="66"/>
        <v>0.84885408787030037</v>
      </c>
      <c r="AD736">
        <f t="shared" si="66"/>
        <v>0.80774609762699634</v>
      </c>
    </row>
    <row r="737" spans="1:30" x14ac:dyDescent="0.2">
      <c r="A737">
        <v>-0.71245000000000003</v>
      </c>
      <c r="B737" t="s">
        <v>495</v>
      </c>
      <c r="C737">
        <f>(C722-C724)/C723</f>
        <v>0.47012309448112821</v>
      </c>
      <c r="D737">
        <f t="shared" ref="D737:AD737" si="67">(D722-D724)/D723</f>
        <v>0.46268547083884237</v>
      </c>
      <c r="E737">
        <f t="shared" si="67"/>
        <v>0.21031492469192151</v>
      </c>
      <c r="F737">
        <f t="shared" si="67"/>
        <v>0.86393158692357652</v>
      </c>
      <c r="G737">
        <f t="shared" si="67"/>
        <v>0.41028246291404186</v>
      </c>
      <c r="H737">
        <f t="shared" si="67"/>
        <v>0.44105569658055843</v>
      </c>
      <c r="I737">
        <f t="shared" si="67"/>
        <v>0.348735701384708</v>
      </c>
      <c r="J737">
        <f t="shared" si="67"/>
        <v>0.35236244884461165</v>
      </c>
      <c r="K737">
        <f t="shared" si="67"/>
        <v>0.25509764060863666</v>
      </c>
      <c r="L737">
        <f t="shared" si="67"/>
        <v>0.26569988939412559</v>
      </c>
      <c r="M737">
        <f t="shared" si="67"/>
        <v>0.25131609063859006</v>
      </c>
      <c r="N737">
        <f t="shared" si="67"/>
        <v>0.33495588682689381</v>
      </c>
      <c r="O737">
        <f t="shared" si="67"/>
        <v>0.17981814531164844</v>
      </c>
      <c r="P737">
        <f t="shared" si="67"/>
        <v>0.28065317937262058</v>
      </c>
      <c r="Q737">
        <f t="shared" si="67"/>
        <v>0.26465509406525495</v>
      </c>
      <c r="R737">
        <f t="shared" si="67"/>
        <v>0.25961452263558943</v>
      </c>
      <c r="S737">
        <f t="shared" si="67"/>
        <v>0.17158440017343282</v>
      </c>
      <c r="T737">
        <f t="shared" si="67"/>
        <v>0.37672718628354085</v>
      </c>
      <c r="U737">
        <f t="shared" si="67"/>
        <v>0.59130268199233715</v>
      </c>
      <c r="V737">
        <f t="shared" si="67"/>
        <v>0.50396406818877815</v>
      </c>
      <c r="W737">
        <f t="shared" si="67"/>
        <v>0.38180784156295999</v>
      </c>
      <c r="X737">
        <f t="shared" si="67"/>
        <v>0.29831964245586878</v>
      </c>
      <c r="Y737">
        <f t="shared" si="67"/>
        <v>0.25797169077617049</v>
      </c>
      <c r="Z737">
        <f t="shared" si="67"/>
        <v>0.20633689839572192</v>
      </c>
      <c r="AA737">
        <f t="shared" si="67"/>
        <v>0.19598901754804823</v>
      </c>
      <c r="AB737">
        <f t="shared" si="67"/>
        <v>0.21153465836052607</v>
      </c>
      <c r="AC737">
        <f t="shared" si="67"/>
        <v>0.21949175065933391</v>
      </c>
      <c r="AD737">
        <f t="shared" si="67"/>
        <v>0.15097446539745557</v>
      </c>
    </row>
    <row r="738" spans="1:30" x14ac:dyDescent="0.2">
      <c r="A738">
        <v>-2.4716</v>
      </c>
      <c r="B738" t="s">
        <v>496</v>
      </c>
      <c r="C738">
        <f>C725/C731</f>
        <v>1.255163615047757</v>
      </c>
      <c r="D738">
        <f t="shared" ref="D738:AD738" si="68">D725/D731</f>
        <v>1.3724247741600053</v>
      </c>
      <c r="E738">
        <f t="shared" si="68"/>
        <v>1.3561293487019586</v>
      </c>
      <c r="F738">
        <f t="shared" si="68"/>
        <v>1.334757707943856</v>
      </c>
      <c r="G738">
        <f t="shared" si="68"/>
        <v>1.1388956840817752</v>
      </c>
      <c r="H738">
        <f t="shared" si="68"/>
        <v>1.2034769093499504</v>
      </c>
      <c r="I738">
        <f t="shared" si="68"/>
        <v>1.19886690567875</v>
      </c>
      <c r="J738">
        <f t="shared" si="68"/>
        <v>1.2629750593824227</v>
      </c>
      <c r="K738">
        <f t="shared" si="68"/>
        <v>1.1742410011126685</v>
      </c>
      <c r="L738">
        <f t="shared" si="68"/>
        <v>1.2366924777223249</v>
      </c>
      <c r="M738">
        <f t="shared" si="68"/>
        <v>1.2069915455495392</v>
      </c>
      <c r="N738">
        <f t="shared" si="68"/>
        <v>1.2500664921539257</v>
      </c>
      <c r="O738">
        <f t="shared" si="68"/>
        <v>1.1593274841642758</v>
      </c>
      <c r="P738">
        <f t="shared" si="68"/>
        <v>1.2130155575659602</v>
      </c>
      <c r="Q738">
        <f t="shared" si="68"/>
        <v>1.2383277926509959</v>
      </c>
      <c r="R738">
        <f t="shared" si="68"/>
        <v>1</v>
      </c>
      <c r="S738">
        <f t="shared" si="68"/>
        <v>1.2326895479550346</v>
      </c>
      <c r="T738">
        <f t="shared" si="68"/>
        <v>1.3100536459368171</v>
      </c>
      <c r="U738">
        <f t="shared" si="68"/>
        <v>1.2997408973135143</v>
      </c>
      <c r="V738">
        <f t="shared" si="68"/>
        <v>1.2905995440425559</v>
      </c>
      <c r="W738">
        <f t="shared" si="68"/>
        <v>1.2780936202857651</v>
      </c>
      <c r="X738">
        <f t="shared" si="68"/>
        <v>1.3329421847188345</v>
      </c>
      <c r="Y738">
        <f t="shared" si="68"/>
        <v>1.3979884294888807</v>
      </c>
      <c r="Z738">
        <f t="shared" si="68"/>
        <v>1.3657082997126315</v>
      </c>
      <c r="AA738">
        <f t="shared" si="68"/>
        <v>1.3022001960570744</v>
      </c>
      <c r="AB738">
        <f t="shared" si="68"/>
        <v>1.3538323806900352</v>
      </c>
      <c r="AC738">
        <f t="shared" si="68"/>
        <v>1.3279556243812038</v>
      </c>
      <c r="AD738">
        <f t="shared" si="68"/>
        <v>1.3624421453852438</v>
      </c>
    </row>
    <row r="739" spans="1:30" x14ac:dyDescent="0.2">
      <c r="A739">
        <v>1.46434</v>
      </c>
      <c r="B739" t="s">
        <v>485</v>
      </c>
      <c r="C739">
        <f>(C722-C723)/C726</f>
        <v>0.21899244853625738</v>
      </c>
      <c r="D739">
        <f t="shared" ref="D739:AD739" si="69">(D722-D723)/D726</f>
        <v>0.20419834925586533</v>
      </c>
      <c r="E739">
        <f t="shared" si="69"/>
        <v>0.2257296009529482</v>
      </c>
      <c r="F739">
        <f t="shared" si="69"/>
        <v>0.38339416599899107</v>
      </c>
      <c r="G739">
        <f t="shared" si="69"/>
        <v>0.19858465839594619</v>
      </c>
      <c r="H739">
        <f t="shared" si="69"/>
        <v>5.0081310173125906E-2</v>
      </c>
      <c r="I739">
        <f t="shared" si="69"/>
        <v>3.145517048053232E-2</v>
      </c>
      <c r="J739">
        <f t="shared" si="69"/>
        <v>3.554038004750594E-2</v>
      </c>
      <c r="K739">
        <f t="shared" si="69"/>
        <v>-4.8928514659769086E-2</v>
      </c>
      <c r="L739">
        <f t="shared" si="69"/>
        <v>-5.2534997845217077E-2</v>
      </c>
      <c r="M739">
        <f t="shared" si="69"/>
        <v>-6.1393152302243209E-2</v>
      </c>
      <c r="N739">
        <f t="shared" si="69"/>
        <v>-3.5135853969231632E-3</v>
      </c>
      <c r="O739">
        <f t="shared" si="69"/>
        <v>-6.7750564819049994E-2</v>
      </c>
      <c r="P739">
        <f t="shared" si="69"/>
        <v>-4.3261601435626677E-2</v>
      </c>
      <c r="Q739">
        <f t="shared" si="69"/>
        <v>-4.3129063575652375E-2</v>
      </c>
      <c r="R739">
        <f t="shared" si="69"/>
        <v>-4.2888949062791469E-2</v>
      </c>
      <c r="S739">
        <f t="shared" si="69"/>
        <v>-0.17953240851470939</v>
      </c>
      <c r="T739">
        <f t="shared" si="69"/>
        <v>5.1006216116488319E-2</v>
      </c>
      <c r="U739">
        <f t="shared" si="69"/>
        <v>0.20064093822446474</v>
      </c>
      <c r="V739">
        <f t="shared" si="69"/>
        <v>0.15571879957870599</v>
      </c>
      <c r="W739">
        <f t="shared" si="69"/>
        <v>0.12075838733098621</v>
      </c>
      <c r="X739">
        <f t="shared" si="69"/>
        <v>1.8511437800777901E-2</v>
      </c>
      <c r="Y739">
        <f t="shared" si="69"/>
        <v>3.4379809988854093E-2</v>
      </c>
      <c r="Z739">
        <f t="shared" si="69"/>
        <v>-3.9240667600968275E-2</v>
      </c>
      <c r="AA739">
        <f t="shared" si="69"/>
        <v>-6.1717133209889988E-2</v>
      </c>
      <c r="AB739">
        <f t="shared" si="69"/>
        <v>-6.1607327319055161E-2</v>
      </c>
      <c r="AC739">
        <f t="shared" si="69"/>
        <v>-9.3841232768906602E-2</v>
      </c>
      <c r="AD739">
        <f t="shared" si="69"/>
        <v>-0.11602232507487067</v>
      </c>
    </row>
    <row r="740" spans="1:30" x14ac:dyDescent="0.2">
      <c r="A740">
        <v>2.4606900000000002E-3</v>
      </c>
      <c r="B740" t="s">
        <v>497</v>
      </c>
      <c r="C740">
        <f>C727/C728</f>
        <v>0.34564131038312051</v>
      </c>
      <c r="D740">
        <f t="shared" ref="D740:AD740" si="70">D727/D728</f>
        <v>0.24311600639545211</v>
      </c>
      <c r="E740">
        <f t="shared" si="70"/>
        <v>0.10575364667747164</v>
      </c>
      <c r="F740">
        <f t="shared" si="70"/>
        <v>0.23556038384935724</v>
      </c>
      <c r="G740">
        <f t="shared" si="70"/>
        <v>0.35706695005313499</v>
      </c>
      <c r="H740">
        <f t="shared" si="70"/>
        <v>0.35389942551349651</v>
      </c>
      <c r="I740">
        <f t="shared" si="70"/>
        <v>0.37245368429876768</v>
      </c>
      <c r="J740">
        <f t="shared" si="70"/>
        <v>0.29219159286516155</v>
      </c>
      <c r="K740">
        <f t="shared" si="70"/>
        <v>0.54929713075293674</v>
      </c>
      <c r="L740">
        <f t="shared" si="70"/>
        <v>0.23057693572791263</v>
      </c>
      <c r="M740">
        <f t="shared" si="70"/>
        <v>0.29929551353355582</v>
      </c>
      <c r="N740">
        <f t="shared" si="70"/>
        <v>0.1490667668796192</v>
      </c>
      <c r="O740">
        <f t="shared" si="70"/>
        <v>0.3854522847373329</v>
      </c>
      <c r="P740">
        <f t="shared" si="70"/>
        <v>0.30109328864416246</v>
      </c>
      <c r="Q740">
        <f t="shared" si="70"/>
        <v>0.29888690394393291</v>
      </c>
      <c r="R740" t="e">
        <f t="shared" si="70"/>
        <v>#DIV/0!</v>
      </c>
      <c r="S740">
        <f t="shared" si="70"/>
        <v>0.310964016618548</v>
      </c>
      <c r="T740">
        <f t="shared" si="70"/>
        <v>0.14001180289170848</v>
      </c>
      <c r="U740">
        <f t="shared" si="70"/>
        <v>0.31419675002432618</v>
      </c>
      <c r="V740">
        <f>V727/V728</f>
        <v>0.13582251082251082</v>
      </c>
      <c r="W740">
        <f t="shared" si="70"/>
        <v>0.33448459086078641</v>
      </c>
      <c r="X740">
        <f t="shared" si="70"/>
        <v>0.1245478253554303</v>
      </c>
      <c r="Y740">
        <f t="shared" si="70"/>
        <v>0.1942529210189505</v>
      </c>
      <c r="Z740">
        <f t="shared" si="70"/>
        <v>8.7439079329975022E-2</v>
      </c>
      <c r="AA740">
        <f t="shared" si="70"/>
        <v>0.17615425609224358</v>
      </c>
      <c r="AB740">
        <f t="shared" si="70"/>
        <v>8.8018148071767374E-2</v>
      </c>
      <c r="AC740">
        <f t="shared" si="70"/>
        <v>0.18939269256089533</v>
      </c>
      <c r="AD740">
        <f t="shared" si="70"/>
        <v>9.292825129893309E-2</v>
      </c>
    </row>
    <row r="741" spans="1:30" x14ac:dyDescent="0.2">
      <c r="A741">
        <v>-1.38937E-2</v>
      </c>
      <c r="B741" t="s">
        <v>498</v>
      </c>
      <c r="C741">
        <f>C729/C728</f>
        <v>1.783870072182121</v>
      </c>
      <c r="D741">
        <f t="shared" ref="D741:AD741" si="71">D729/D728</f>
        <v>1.2079410197193108</v>
      </c>
      <c r="E741">
        <f t="shared" si="71"/>
        <v>1.5289708265802269</v>
      </c>
      <c r="F741">
        <f t="shared" si="71"/>
        <v>1.2834510229947493</v>
      </c>
      <c r="G741">
        <f t="shared" si="71"/>
        <v>2.6064976468802188</v>
      </c>
      <c r="H741">
        <f t="shared" si="71"/>
        <v>1.4521917053592508</v>
      </c>
      <c r="I741">
        <f t="shared" si="71"/>
        <v>1.6296420487886663</v>
      </c>
      <c r="J741">
        <f t="shared" si="71"/>
        <v>1.1264188599226643</v>
      </c>
      <c r="K741">
        <f t="shared" si="71"/>
        <v>2.0025033699210479</v>
      </c>
      <c r="L741">
        <f t="shared" si="71"/>
        <v>1.3236629169133609</v>
      </c>
      <c r="M741">
        <f t="shared" si="71"/>
        <v>1.6050426399703375</v>
      </c>
      <c r="N741">
        <f t="shared" si="71"/>
        <v>1.2165226105474132</v>
      </c>
      <c r="O741">
        <f t="shared" si="71"/>
        <v>2.4563257693503262</v>
      </c>
      <c r="P741">
        <f t="shared" si="71"/>
        <v>1.5917325033915888</v>
      </c>
      <c r="Q741">
        <f t="shared" si="71"/>
        <v>1.466332279785626</v>
      </c>
      <c r="R741" t="e">
        <f t="shared" si="71"/>
        <v>#DIV/0!</v>
      </c>
      <c r="S741">
        <f t="shared" si="71"/>
        <v>1.7105837617069219</v>
      </c>
      <c r="T741">
        <f t="shared" si="71"/>
        <v>1.2082718599390183</v>
      </c>
      <c r="U741">
        <f t="shared" si="71"/>
        <v>1.2347961467354287</v>
      </c>
      <c r="V741">
        <f t="shared" si="71"/>
        <v>1.2917158598976781</v>
      </c>
      <c r="W741">
        <f t="shared" si="71"/>
        <v>1.4502656748140277</v>
      </c>
      <c r="X741">
        <f t="shared" si="71"/>
        <v>1.2411457895179607</v>
      </c>
      <c r="Y741">
        <f t="shared" si="71"/>
        <v>1.2887164031212583</v>
      </c>
      <c r="Z741">
        <f t="shared" si="71"/>
        <v>1.1021419502805423</v>
      </c>
      <c r="AA741">
        <f t="shared" si="71"/>
        <v>1.4118986483213023</v>
      </c>
      <c r="AB741">
        <f t="shared" si="71"/>
        <v>1.131037327283976</v>
      </c>
      <c r="AC741">
        <f t="shared" si="71"/>
        <v>1.2666227781435155</v>
      </c>
      <c r="AD741">
        <f t="shared" si="71"/>
        <v>1.1548010946733829</v>
      </c>
    </row>
    <row r="742" spans="1:30" x14ac:dyDescent="0.2">
      <c r="A742">
        <v>2.4338700000000001E-2</v>
      </c>
      <c r="B742" t="s">
        <v>515</v>
      </c>
      <c r="C742">
        <f>C730/C729</f>
        <v>-2.9258423468990741E-2</v>
      </c>
      <c r="D742">
        <f t="shared" ref="D742:AD742" si="72">D730/D729</f>
        <v>0.11081697183616443</v>
      </c>
      <c r="E742">
        <f t="shared" si="72"/>
        <v>2.7295614151318405E-2</v>
      </c>
      <c r="F742">
        <f t="shared" si="72"/>
        <v>0.10439444170134725</v>
      </c>
      <c r="G742">
        <f t="shared" si="72"/>
        <v>-8.3930339565495948E-2</v>
      </c>
      <c r="H742">
        <f t="shared" si="72"/>
        <v>0.12675445726982063</v>
      </c>
      <c r="I742">
        <f t="shared" si="72"/>
        <v>-2.3662551440329218E-2</v>
      </c>
      <c r="J742">
        <f t="shared" si="72"/>
        <v>7.1424616577155193E-3</v>
      </c>
      <c r="K742">
        <f t="shared" si="72"/>
        <v>-8.0007693047408401E-2</v>
      </c>
      <c r="L742">
        <f t="shared" si="72"/>
        <v>2.2811987475771581E-2</v>
      </c>
      <c r="M742">
        <f t="shared" si="72"/>
        <v>-2.0051746442432083E-2</v>
      </c>
      <c r="N742">
        <f t="shared" si="72"/>
        <v>7.0226020697111674E-2</v>
      </c>
      <c r="O742">
        <f t="shared" si="72"/>
        <v>-0.14949801737956636</v>
      </c>
      <c r="P742">
        <f t="shared" si="72"/>
        <v>-0.29419432467662687</v>
      </c>
      <c r="Q742">
        <f t="shared" si="72"/>
        <v>-2.8302328850569328E-2</v>
      </c>
      <c r="R742">
        <f t="shared" si="72"/>
        <v>0</v>
      </c>
      <c r="S742">
        <f t="shared" si="72"/>
        <v>-7.162851967726E-2</v>
      </c>
      <c r="T742">
        <f t="shared" si="72"/>
        <v>4.4446253408767143E-2</v>
      </c>
      <c r="U742">
        <f t="shared" si="72"/>
        <v>7.2892040977147361E-3</v>
      </c>
      <c r="V742">
        <f t="shared" si="72"/>
        <v>-5.5602102216467365E-2</v>
      </c>
      <c r="W742">
        <f t="shared" si="72"/>
        <v>-7.5217996629295819E-2</v>
      </c>
      <c r="X742">
        <f t="shared" si="72"/>
        <v>-1.7419595350255872E-2</v>
      </c>
      <c r="Y742">
        <f t="shared" si="72"/>
        <v>-2.4123790606779008E-2</v>
      </c>
      <c r="Z742">
        <f t="shared" si="72"/>
        <v>-4.1581509419939801E-2</v>
      </c>
      <c r="AA742">
        <f t="shared" si="72"/>
        <v>-5.2156607075455511E-2</v>
      </c>
      <c r="AB742">
        <f t="shared" si="72"/>
        <v>5.4335934651010137E-3</v>
      </c>
      <c r="AC742">
        <f t="shared" si="72"/>
        <v>-5.5223492723492727E-3</v>
      </c>
      <c r="AD742">
        <f t="shared" si="72"/>
        <v>1.0097540870998763E-2</v>
      </c>
    </row>
    <row r="743" spans="1:30" x14ac:dyDescent="0.2">
      <c r="A743">
        <v>2.5932300000000001</v>
      </c>
    </row>
    <row r="745" spans="1:30" x14ac:dyDescent="0.2">
      <c r="B745" t="s">
        <v>486</v>
      </c>
      <c r="C745" s="62">
        <f>$A$736*C736+$A$737*C737+$A$738*C738+$A$739*C739+$A$740*C740+$A$741*C741+$A$742*C742+$A$743</f>
        <v>-3.8027941859527292E-2</v>
      </c>
      <c r="D745" s="62">
        <f t="shared" ref="D745:AD745" si="73">$A$736*D736+$A$737*D737+$A$738*D738+$A$739*D739+$A$740*D740+$A$741*D741+$A$742*D742+$A$743</f>
        <v>-0.35192011878257512</v>
      </c>
      <c r="E745" s="62">
        <f t="shared" si="73"/>
        <v>-6.4628230336081227E-2</v>
      </c>
      <c r="F745" s="62">
        <f t="shared" si="73"/>
        <v>3.1288325958919394E-2</v>
      </c>
      <c r="G745" s="62">
        <f t="shared" si="73"/>
        <v>0.46337463756266528</v>
      </c>
      <c r="H745" s="62">
        <f t="shared" si="73"/>
        <v>-0.25878366677421383</v>
      </c>
      <c r="I745" s="62">
        <f t="shared" si="73"/>
        <v>-0.2316649510307025</v>
      </c>
      <c r="J745" s="62">
        <f t="shared" si="73"/>
        <v>-0.37287657123911933</v>
      </c>
      <c r="K745" s="62">
        <f t="shared" si="73"/>
        <v>-0.2899046256209572</v>
      </c>
      <c r="L745" s="62">
        <f t="shared" si="73"/>
        <v>-0.44991292587608989</v>
      </c>
      <c r="M745" s="62">
        <f t="shared" si="73"/>
        <v>-0.38848947330283101</v>
      </c>
      <c r="N745" s="62">
        <f t="shared" si="73"/>
        <v>-0.42192629372472634</v>
      </c>
      <c r="O745" s="62">
        <f t="shared" si="73"/>
        <v>-0.24743852420923051</v>
      </c>
      <c r="P745" s="62">
        <f t="shared" si="73"/>
        <v>-0.39156053967521487</v>
      </c>
      <c r="Q745" s="62">
        <f t="shared" si="73"/>
        <v>-0.43332945953538538</v>
      </c>
      <c r="R745" s="62" t="e">
        <f t="shared" si="73"/>
        <v>#DIV/0!</v>
      </c>
      <c r="S745" s="62">
        <f t="shared" si="73"/>
        <v>-0.61948163555224633</v>
      </c>
      <c r="T745" s="62">
        <f t="shared" si="73"/>
        <v>-0.48191942218597772</v>
      </c>
      <c r="U745" s="62">
        <f t="shared" si="73"/>
        <v>-0.23752172235576197</v>
      </c>
      <c r="V745" s="62">
        <f t="shared" si="73"/>
        <v>-0.27711318853749356</v>
      </c>
      <c r="W745" s="62">
        <f t="shared" si="73"/>
        <v>-0.24700649009424591</v>
      </c>
      <c r="X745" s="62">
        <f t="shared" si="73"/>
        <v>-0.55631580256924806</v>
      </c>
      <c r="Y745" s="62">
        <f t="shared" si="73"/>
        <v>-0.65496468499892968</v>
      </c>
      <c r="Z745" s="62">
        <f t="shared" si="73"/>
        <v>-0.69176297682109489</v>
      </c>
      <c r="AA745" s="62">
        <f>$A$736*AA736+$A$737*AA737+$A$738*AA738+$A$739*AA739+$A$740*AA740+$A$741*AA741+$A$742*AA742+$A$743</f>
        <v>-0.57613891815517482</v>
      </c>
      <c r="AB745" s="62">
        <f t="shared" si="73"/>
        <v>-0.71037045359789364</v>
      </c>
      <c r="AC745" s="62">
        <f t="shared" si="73"/>
        <v>-0.71481527771321929</v>
      </c>
      <c r="AD745" s="62">
        <f t="shared" si="73"/>
        <v>-0.79583227856545546</v>
      </c>
    </row>
    <row r="771" spans="1:30" s="75" customFormat="1" x14ac:dyDescent="0.2">
      <c r="B771" s="75" t="s">
        <v>516</v>
      </c>
    </row>
    <row r="774" spans="1:30" x14ac:dyDescent="0.2">
      <c r="C774" s="125" t="s">
        <v>270</v>
      </c>
      <c r="D774" s="125" t="s">
        <v>271</v>
      </c>
      <c r="E774" s="125" t="s">
        <v>272</v>
      </c>
      <c r="F774" s="125" t="s">
        <v>273</v>
      </c>
      <c r="G774" s="125" t="s">
        <v>274</v>
      </c>
      <c r="H774" s="125" t="s">
        <v>275</v>
      </c>
      <c r="I774" s="125" t="s">
        <v>276</v>
      </c>
      <c r="J774" s="125" t="s">
        <v>277</v>
      </c>
      <c r="K774" s="125" t="s">
        <v>278</v>
      </c>
      <c r="L774" s="125" t="s">
        <v>279</v>
      </c>
      <c r="M774" s="125" t="s">
        <v>280</v>
      </c>
      <c r="N774" s="125" t="s">
        <v>281</v>
      </c>
      <c r="O774" s="125" t="s">
        <v>282</v>
      </c>
      <c r="P774" s="125" t="s">
        <v>283</v>
      </c>
      <c r="Q774" s="125" t="s">
        <v>284</v>
      </c>
      <c r="R774" s="125" t="s">
        <v>285</v>
      </c>
      <c r="S774" s="125" t="s">
        <v>286</v>
      </c>
      <c r="T774" s="125" t="s">
        <v>287</v>
      </c>
      <c r="U774" s="125" t="s">
        <v>288</v>
      </c>
      <c r="V774" s="125" t="s">
        <v>289</v>
      </c>
      <c r="W774" s="125" t="s">
        <v>290</v>
      </c>
      <c r="X774" s="125" t="s">
        <v>291</v>
      </c>
      <c r="Y774" s="125" t="s">
        <v>292</v>
      </c>
      <c r="Z774" s="125" t="s">
        <v>293</v>
      </c>
      <c r="AA774" s="125" t="s">
        <v>294</v>
      </c>
      <c r="AB774" s="125" t="s">
        <v>295</v>
      </c>
      <c r="AC774" s="125" t="s">
        <v>296</v>
      </c>
      <c r="AD774" s="125" t="s">
        <v>297</v>
      </c>
    </row>
    <row r="775" spans="1:30" x14ac:dyDescent="0.2">
      <c r="B775" s="46" t="s">
        <v>517</v>
      </c>
      <c r="C775" s="119">
        <v>0.28999999999999998</v>
      </c>
      <c r="D775" s="119">
        <v>0.9</v>
      </c>
      <c r="E775" s="119">
        <v>0.52</v>
      </c>
      <c r="F775" s="119">
        <v>1.22</v>
      </c>
      <c r="G775" s="121">
        <v>-0.55000000000000004</v>
      </c>
      <c r="H775" s="119">
        <v>0.47</v>
      </c>
      <c r="I775" s="121">
        <v>-0.11</v>
      </c>
      <c r="J775" s="119">
        <v>0.13</v>
      </c>
      <c r="K775" s="121">
        <v>-0.69</v>
      </c>
      <c r="L775" s="119">
        <v>0.06</v>
      </c>
      <c r="M775" s="121">
        <v>-0.17</v>
      </c>
      <c r="N775" s="119">
        <v>0.01</v>
      </c>
      <c r="O775" s="121">
        <v>-1.24</v>
      </c>
      <c r="P775" s="121">
        <v>-0.8</v>
      </c>
      <c r="Q775" s="121">
        <v>-0.21</v>
      </c>
      <c r="R775" s="118" t="s">
        <v>519</v>
      </c>
      <c r="S775" s="121">
        <v>-0.45</v>
      </c>
      <c r="T775" s="119">
        <v>0.1</v>
      </c>
      <c r="U775" s="119">
        <v>0.24</v>
      </c>
      <c r="V775" s="119">
        <v>0.01</v>
      </c>
      <c r="W775" s="121">
        <v>-0.06</v>
      </c>
      <c r="X775" s="120">
        <v>0.04</v>
      </c>
      <c r="Y775" s="121">
        <v>-0.52</v>
      </c>
      <c r="Z775" s="121">
        <v>-0.12</v>
      </c>
      <c r="AA775" s="121">
        <v>-0.21</v>
      </c>
      <c r="AB775" s="120">
        <v>0.04</v>
      </c>
      <c r="AC775" s="120">
        <v>0.01</v>
      </c>
      <c r="AD775" s="120">
        <v>0.03</v>
      </c>
    </row>
    <row r="776" spans="1:30" x14ac:dyDescent="0.2">
      <c r="B776" t="s">
        <v>518</v>
      </c>
      <c r="C776" s="122">
        <v>0.25687028122000349</v>
      </c>
      <c r="D776" s="122">
        <v>1.7831214724440174</v>
      </c>
      <c r="E776" s="122">
        <v>0.99258183937131672</v>
      </c>
      <c r="F776" s="122">
        <v>2.1911097168338172</v>
      </c>
      <c r="G776" s="124">
        <v>-1.2156540288704843E-2</v>
      </c>
      <c r="H776" s="122">
        <v>1.8939304884147568</v>
      </c>
      <c r="I776" s="122">
        <v>0.5735092598932594</v>
      </c>
      <c r="J776" s="122">
        <v>0.96559157524209582</v>
      </c>
      <c r="K776" s="123">
        <v>-0.41007181493040334</v>
      </c>
      <c r="L776" s="122">
        <v>1.0904517218031549</v>
      </c>
      <c r="M776" s="122">
        <v>0.62049971127413939</v>
      </c>
      <c r="N776" s="122">
        <v>1.0222320250776096</v>
      </c>
      <c r="O776" s="123">
        <v>-1.7466752015568228</v>
      </c>
      <c r="P776" s="123">
        <v>-1.4385260585848467</v>
      </c>
      <c r="Q776" s="122">
        <v>0.32519492258365584</v>
      </c>
      <c r="R776" s="63" t="s">
        <v>519</v>
      </c>
      <c r="S776" s="123">
        <v>-6.0066298728506676E-2</v>
      </c>
      <c r="T776" s="122">
        <v>0.65916967286852146</v>
      </c>
      <c r="U776" s="122">
        <v>0.60913300158872574</v>
      </c>
      <c r="V776" s="122">
        <v>0.12324685427060128</v>
      </c>
      <c r="W776" s="123">
        <v>-0.10787782852823551</v>
      </c>
      <c r="X776" s="122">
        <v>0.28195132875204032</v>
      </c>
      <c r="Y776" s="122">
        <v>0.3270201344940929</v>
      </c>
      <c r="Z776" s="124">
        <v>5.5419710439245443E-3</v>
      </c>
      <c r="AA776" s="123">
        <v>-6.9438610981590293E-2</v>
      </c>
      <c r="AB776" s="122">
        <v>0.54554997106433301</v>
      </c>
      <c r="AC776" s="122">
        <v>0.39481575607163077</v>
      </c>
      <c r="AD776" s="122">
        <v>0.52758883948083735</v>
      </c>
    </row>
    <row r="777" spans="1:30" x14ac:dyDescent="0.2">
      <c r="B777" t="s">
        <v>504</v>
      </c>
      <c r="C777" s="123">
        <v>-0.55345828065481362</v>
      </c>
      <c r="D777" s="122">
        <v>0.25063447468909583</v>
      </c>
      <c r="E777" s="124">
        <v>-2.6253869111845241E-2</v>
      </c>
      <c r="F777" s="122">
        <v>0.87402148181113581</v>
      </c>
      <c r="G777" s="123">
        <v>-0.92873703207369385</v>
      </c>
      <c r="H777" s="123">
        <v>-0.76075541777543521</v>
      </c>
      <c r="I777" s="123">
        <v>-1.2269455877912541</v>
      </c>
      <c r="J777" s="123">
        <v>-0.96137406085738042</v>
      </c>
      <c r="K777" s="123">
        <v>-1.6985534558046327</v>
      </c>
      <c r="L777" s="123">
        <v>-1.1661950944275223</v>
      </c>
      <c r="M777" s="123">
        <v>-1.3986834442996254</v>
      </c>
      <c r="N777" s="123">
        <v>-1.090045327935691</v>
      </c>
      <c r="O777" s="123">
        <v>-2.1350753609184996</v>
      </c>
      <c r="P777" s="123">
        <v>-2.1091601875088752</v>
      </c>
      <c r="Q777" s="123">
        <v>-1.5913921050172808</v>
      </c>
      <c r="R777" s="123">
        <v>-1.9630053111830259</v>
      </c>
      <c r="S777" s="123">
        <v>-2.1137063644221294</v>
      </c>
      <c r="T777" s="123">
        <v>-1.2235713375642863</v>
      </c>
      <c r="U777" s="123">
        <v>-0.83321871378861778</v>
      </c>
      <c r="V777" s="123">
        <v>-1.2083345027227583</v>
      </c>
      <c r="W777" s="123">
        <v>-1.3861674889004818</v>
      </c>
      <c r="X777" s="123">
        <v>-1.3279846419206629</v>
      </c>
      <c r="Y777" s="123">
        <v>-1.2219259408448631</v>
      </c>
      <c r="Z777" s="123">
        <v>-1.6237857451114031</v>
      </c>
      <c r="AA777" s="123">
        <v>-1.6930099528651297</v>
      </c>
      <c r="AB777" s="123">
        <v>-1.2526851446955463</v>
      </c>
      <c r="AC777" s="123">
        <v>-1.3426364095983618</v>
      </c>
      <c r="AD777" s="123">
        <v>-1.2431150171949368</v>
      </c>
    </row>
    <row r="778" spans="1:30" x14ac:dyDescent="0.2">
      <c r="B778" t="s">
        <v>505</v>
      </c>
      <c r="C778" s="122">
        <v>0.20999865875998247</v>
      </c>
      <c r="D778" s="122">
        <v>0.90603585205119752</v>
      </c>
      <c r="E778" s="122">
        <v>0.64986087352969624</v>
      </c>
      <c r="F778" s="122">
        <v>1.5569809675762902</v>
      </c>
      <c r="G778" s="123">
        <v>-5.5296682923658302E-2</v>
      </c>
      <c r="H778" s="122">
        <v>4.7490852803317773E-2</v>
      </c>
      <c r="I778" s="123">
        <v>-0.40277768997156427</v>
      </c>
      <c r="J778" s="123">
        <v>-0.18955011954577561</v>
      </c>
      <c r="K778" s="123">
        <v>-0.84798361798214061</v>
      </c>
      <c r="L778" s="123">
        <v>-0.37251397633372085</v>
      </c>
      <c r="M778" s="123">
        <v>-0.57865717486212764</v>
      </c>
      <c r="N778" s="123">
        <v>-0.31081386308605974</v>
      </c>
      <c r="O778" s="123">
        <v>-1.2629534247948124</v>
      </c>
      <c r="P778" s="123">
        <v>-1.2685112468579853</v>
      </c>
      <c r="Q778" s="123">
        <v>-0.79343421153155824</v>
      </c>
      <c r="R778" s="123">
        <v>-0.98703442850240597</v>
      </c>
      <c r="S778" s="123">
        <v>-1.3051597028993072</v>
      </c>
      <c r="T778" s="123">
        <v>-0.49199613009798626</v>
      </c>
      <c r="U778" s="123">
        <v>-9.5570232620343143E-2</v>
      </c>
      <c r="V778" s="123">
        <v>-0.45620900069737558</v>
      </c>
      <c r="W778" s="123">
        <v>-0.61993375629497161</v>
      </c>
      <c r="X778" s="123">
        <v>-0.61032085499298327</v>
      </c>
      <c r="Y778" s="123">
        <v>-0.52342466989049785</v>
      </c>
      <c r="Z778" s="123">
        <v>-0.92774511687785033</v>
      </c>
      <c r="AA778" s="123">
        <v>-0.94448889449578921</v>
      </c>
      <c r="AB778" s="123">
        <v>-0.55366916272953992</v>
      </c>
      <c r="AC778" s="123">
        <v>-0.62165669268116286</v>
      </c>
      <c r="AD778" s="123">
        <v>-0.5517696058635484</v>
      </c>
    </row>
    <row r="779" spans="1:30" x14ac:dyDescent="0.2">
      <c r="B779" t="s">
        <v>520</v>
      </c>
      <c r="C779" s="122">
        <v>-3.8027941859527292E-2</v>
      </c>
      <c r="D779" s="122">
        <v>-0.35192011878257512</v>
      </c>
      <c r="E779" s="122">
        <v>-6.4628230336081227E-2</v>
      </c>
      <c r="F779" s="122">
        <v>3.1288325958919394E-2</v>
      </c>
      <c r="G779" s="122">
        <v>0.46337463756266528</v>
      </c>
      <c r="H779" s="122">
        <v>-0.25878366677421383</v>
      </c>
      <c r="I779" s="122">
        <v>-0.2316649510307025</v>
      </c>
      <c r="J779" s="122">
        <v>-0.37287657123911933</v>
      </c>
      <c r="K779" s="122">
        <v>-0.2899046256209572</v>
      </c>
      <c r="L779" s="123">
        <v>-0.44991292587608989</v>
      </c>
      <c r="M779" s="124">
        <v>-0.38848947330283101</v>
      </c>
      <c r="N779" s="124">
        <v>-0.42192629372472634</v>
      </c>
      <c r="O779" s="122">
        <v>-0.24743852420923051</v>
      </c>
      <c r="P779" s="122">
        <v>-0.39156053967521487</v>
      </c>
      <c r="Q779" s="124">
        <v>-0.43332945953538538</v>
      </c>
      <c r="R779" s="63" t="s">
        <v>519</v>
      </c>
      <c r="S779" s="123">
        <v>-0.61948163555224633</v>
      </c>
      <c r="T779" s="123">
        <v>-0.48191942218597772</v>
      </c>
      <c r="U779" s="122">
        <v>-0.23752172235576197</v>
      </c>
      <c r="V779" s="122">
        <v>-0.27711318853749356</v>
      </c>
      <c r="W779" s="122">
        <v>-0.24700649009424591</v>
      </c>
      <c r="X779" s="123">
        <v>-0.55631580256924806</v>
      </c>
      <c r="Y779" s="123">
        <v>-0.65496468499892968</v>
      </c>
      <c r="Z779" s="123">
        <v>-0.69176297682109489</v>
      </c>
      <c r="AA779" s="123">
        <v>-0.57613891815517482</v>
      </c>
      <c r="AB779" s="123">
        <v>-0.71037045359789364</v>
      </c>
      <c r="AC779" s="123">
        <v>-0.71481527771321929</v>
      </c>
      <c r="AD779" s="123">
        <v>-0.79583227856545546</v>
      </c>
    </row>
    <row r="784" spans="1:30" x14ac:dyDescent="0.2">
      <c r="A784" t="s">
        <v>522</v>
      </c>
      <c r="B784" s="126" t="s">
        <v>521</v>
      </c>
      <c r="C784" s="127" t="s">
        <v>517</v>
      </c>
      <c r="D784" s="126" t="s">
        <v>518</v>
      </c>
      <c r="E784" s="126" t="s">
        <v>504</v>
      </c>
      <c r="F784" s="126" t="s">
        <v>505</v>
      </c>
      <c r="G784" s="126" t="s">
        <v>520</v>
      </c>
      <c r="I784" s="137" t="s">
        <v>527</v>
      </c>
    </row>
    <row r="785" spans="1:12" x14ac:dyDescent="0.2">
      <c r="A785">
        <v>1</v>
      </c>
      <c r="B785" s="128" t="s">
        <v>270</v>
      </c>
      <c r="C785" s="129">
        <v>0.28999999999999998</v>
      </c>
      <c r="D785" s="130">
        <v>0.25687028122000349</v>
      </c>
      <c r="E785" s="131">
        <v>-0.55345828065481362</v>
      </c>
      <c r="F785" s="130">
        <v>0.20999865875998247</v>
      </c>
      <c r="G785" s="130">
        <v>-3.8027941859527292E-2</v>
      </c>
      <c r="H785" s="63"/>
      <c r="I785" s="141">
        <v>0.8</v>
      </c>
    </row>
    <row r="786" spans="1:12" x14ac:dyDescent="0.2">
      <c r="A786">
        <v>2</v>
      </c>
      <c r="B786" s="128" t="s">
        <v>271</v>
      </c>
      <c r="C786" s="129">
        <v>0.9</v>
      </c>
      <c r="D786" s="130">
        <v>1.7831214724440174</v>
      </c>
      <c r="E786" s="130">
        <v>0.25063447468909583</v>
      </c>
      <c r="F786" s="130">
        <v>0.90603585205119752</v>
      </c>
      <c r="G786" s="130">
        <v>-0.35192011878257512</v>
      </c>
      <c r="I786" s="138">
        <v>1</v>
      </c>
    </row>
    <row r="787" spans="1:12" x14ac:dyDescent="0.2">
      <c r="A787">
        <v>3</v>
      </c>
      <c r="B787" s="128" t="s">
        <v>272</v>
      </c>
      <c r="C787" s="129">
        <v>0.52</v>
      </c>
      <c r="D787" s="130">
        <v>0.99258183937131672</v>
      </c>
      <c r="E787" s="131">
        <v>-2.6253869111845241E-2</v>
      </c>
      <c r="F787" s="130">
        <v>0.64986087352969624</v>
      </c>
      <c r="G787" s="130">
        <v>-6.4628230336081227E-2</v>
      </c>
      <c r="I787" s="138">
        <v>0.8</v>
      </c>
    </row>
    <row r="788" spans="1:12" x14ac:dyDescent="0.2">
      <c r="A788">
        <v>4</v>
      </c>
      <c r="B788" s="128" t="s">
        <v>273</v>
      </c>
      <c r="C788" s="129">
        <v>1.22</v>
      </c>
      <c r="D788" s="130">
        <v>2.1911097168338172</v>
      </c>
      <c r="E788" s="130">
        <v>0.87402148181113581</v>
      </c>
      <c r="F788" s="130">
        <v>1.5569809675762902</v>
      </c>
      <c r="G788" s="130">
        <v>3.1288325958919394E-2</v>
      </c>
      <c r="I788" s="138">
        <v>1</v>
      </c>
    </row>
    <row r="789" spans="1:12" x14ac:dyDescent="0.2">
      <c r="A789">
        <v>5</v>
      </c>
      <c r="B789" s="128" t="s">
        <v>274</v>
      </c>
      <c r="C789" s="132">
        <v>-0.55000000000000004</v>
      </c>
      <c r="D789" s="131">
        <v>-1.2156540288704843E-2</v>
      </c>
      <c r="E789" s="131">
        <v>-0.92873703207369385</v>
      </c>
      <c r="F789" s="131">
        <v>-5.5296682923658302E-2</v>
      </c>
      <c r="G789" s="130">
        <v>0.46337463756266528</v>
      </c>
      <c r="I789" s="142">
        <v>0.6</v>
      </c>
    </row>
    <row r="790" spans="1:12" x14ac:dyDescent="0.2">
      <c r="A790">
        <v>6</v>
      </c>
      <c r="B790" s="128" t="s">
        <v>275</v>
      </c>
      <c r="C790" s="129">
        <v>0.47</v>
      </c>
      <c r="D790" s="130">
        <v>1.8939304884147568</v>
      </c>
      <c r="E790" s="131">
        <v>-0.76075541777543521</v>
      </c>
      <c r="F790" s="130">
        <v>4.7490852803317773E-2</v>
      </c>
      <c r="G790" s="130">
        <v>-0.25878366677421383</v>
      </c>
      <c r="I790" s="139">
        <v>0.8</v>
      </c>
      <c r="K790" s="25" t="s">
        <v>523</v>
      </c>
    </row>
    <row r="791" spans="1:12" x14ac:dyDescent="0.2">
      <c r="A791">
        <v>7</v>
      </c>
      <c r="B791" s="128" t="s">
        <v>276</v>
      </c>
      <c r="C791" s="132">
        <v>-0.11</v>
      </c>
      <c r="D791" s="130">
        <v>0.5735092598932594</v>
      </c>
      <c r="E791" s="131">
        <v>-1.2269455877912541</v>
      </c>
      <c r="F791" s="131">
        <v>-0.40277768997156427</v>
      </c>
      <c r="G791" s="130">
        <v>-0.2316649510307025</v>
      </c>
      <c r="I791" s="142">
        <v>0.6</v>
      </c>
      <c r="K791" s="135"/>
      <c r="L791" t="s">
        <v>524</v>
      </c>
    </row>
    <row r="792" spans="1:12" x14ac:dyDescent="0.2">
      <c r="A792">
        <v>8</v>
      </c>
      <c r="B792" s="128" t="s">
        <v>277</v>
      </c>
      <c r="C792" s="129">
        <v>0.13</v>
      </c>
      <c r="D792" s="130">
        <v>0.96559157524209582</v>
      </c>
      <c r="E792" s="131">
        <v>-0.96137406085738042</v>
      </c>
      <c r="F792" s="131">
        <v>-0.18955011954577561</v>
      </c>
      <c r="G792" s="130">
        <v>-0.37287657123911933</v>
      </c>
      <c r="I792" s="139">
        <v>0.6</v>
      </c>
      <c r="K792" s="31"/>
      <c r="L792" t="s">
        <v>525</v>
      </c>
    </row>
    <row r="793" spans="1:12" x14ac:dyDescent="0.2">
      <c r="A793">
        <v>9</v>
      </c>
      <c r="B793" s="128" t="s">
        <v>278</v>
      </c>
      <c r="C793" s="132">
        <v>-0.69</v>
      </c>
      <c r="D793" s="131">
        <v>-0.41007181493040334</v>
      </c>
      <c r="E793" s="131">
        <v>-1.6985534558046327</v>
      </c>
      <c r="F793" s="131">
        <v>-0.84798361798214061</v>
      </c>
      <c r="G793" s="130">
        <v>-0.2899046256209572</v>
      </c>
      <c r="I793" s="142">
        <v>0.8</v>
      </c>
      <c r="K793" s="136"/>
      <c r="L793" t="s">
        <v>526</v>
      </c>
    </row>
    <row r="794" spans="1:12" x14ac:dyDescent="0.2">
      <c r="A794">
        <v>10</v>
      </c>
      <c r="B794" s="128" t="s">
        <v>279</v>
      </c>
      <c r="C794" s="129">
        <v>0.06</v>
      </c>
      <c r="D794" s="130">
        <v>1.0904517218031549</v>
      </c>
      <c r="E794" s="131">
        <v>-1.1661950944275223</v>
      </c>
      <c r="F794" s="131">
        <v>-0.37251397633372085</v>
      </c>
      <c r="G794" s="131">
        <v>-0.44991292587608989</v>
      </c>
      <c r="I794" s="142">
        <v>0.6</v>
      </c>
    </row>
    <row r="795" spans="1:12" x14ac:dyDescent="0.2">
      <c r="A795">
        <v>11</v>
      </c>
      <c r="B795" s="128" t="s">
        <v>280</v>
      </c>
      <c r="C795" s="132">
        <v>-0.17</v>
      </c>
      <c r="D795" s="130">
        <v>0.62049971127413939</v>
      </c>
      <c r="E795" s="131">
        <v>-1.3986834442996254</v>
      </c>
      <c r="F795" s="131">
        <v>-0.57865717486212764</v>
      </c>
      <c r="G795" s="130">
        <v>-0.38848947330283101</v>
      </c>
      <c r="I795" s="143">
        <v>0.6</v>
      </c>
    </row>
    <row r="796" spans="1:12" x14ac:dyDescent="0.2">
      <c r="A796">
        <v>12</v>
      </c>
      <c r="B796" s="128" t="s">
        <v>281</v>
      </c>
      <c r="C796" s="129">
        <v>0.01</v>
      </c>
      <c r="D796" s="130">
        <v>1.0222320250776096</v>
      </c>
      <c r="E796" s="131">
        <v>-1.090045327935691</v>
      </c>
      <c r="F796" s="131">
        <v>-0.31081386308605974</v>
      </c>
      <c r="G796" s="130">
        <v>-0.42192629372472634</v>
      </c>
      <c r="I796" s="140">
        <v>0.4</v>
      </c>
    </row>
    <row r="797" spans="1:12" x14ac:dyDescent="0.2">
      <c r="A797">
        <v>13</v>
      </c>
      <c r="B797" s="128" t="s">
        <v>282</v>
      </c>
      <c r="C797" s="132">
        <v>-1.24</v>
      </c>
      <c r="D797" s="131">
        <v>-1.7466752015568228</v>
      </c>
      <c r="E797" s="131">
        <v>-2.1350753609184996</v>
      </c>
      <c r="F797" s="131">
        <v>-1.2629534247948124</v>
      </c>
      <c r="G797" s="130">
        <v>-0.24743852420923051</v>
      </c>
      <c r="I797" s="143">
        <v>0.8</v>
      </c>
    </row>
    <row r="798" spans="1:12" x14ac:dyDescent="0.2">
      <c r="A798">
        <v>14</v>
      </c>
      <c r="B798" s="128" t="s">
        <v>283</v>
      </c>
      <c r="C798" s="132">
        <v>-0.8</v>
      </c>
      <c r="D798" s="131">
        <v>-1.4385260585848467</v>
      </c>
      <c r="E798" s="131">
        <v>-2.1091601875088752</v>
      </c>
      <c r="F798" s="131">
        <v>-1.2685112468579853</v>
      </c>
      <c r="G798" s="130">
        <v>-0.39156053967521487</v>
      </c>
      <c r="I798" s="143">
        <v>0.8</v>
      </c>
    </row>
    <row r="799" spans="1:12" x14ac:dyDescent="0.2">
      <c r="A799">
        <v>15</v>
      </c>
      <c r="B799" s="128" t="s">
        <v>284</v>
      </c>
      <c r="C799" s="132">
        <v>-0.21</v>
      </c>
      <c r="D799" s="130">
        <v>0.32519492258365584</v>
      </c>
      <c r="E799" s="131">
        <v>-1.5913921050172808</v>
      </c>
      <c r="F799" s="131">
        <v>-0.79343421153155824</v>
      </c>
      <c r="G799" s="131">
        <v>-0.43332945953538538</v>
      </c>
      <c r="I799" s="143">
        <v>0.6</v>
      </c>
    </row>
    <row r="800" spans="1:12" x14ac:dyDescent="0.2">
      <c r="A800">
        <v>16</v>
      </c>
      <c r="B800" s="128" t="s">
        <v>285</v>
      </c>
      <c r="C800" s="133" t="s">
        <v>519</v>
      </c>
      <c r="D800" s="134" t="s">
        <v>519</v>
      </c>
      <c r="E800" s="131">
        <v>-1.9630053111830259</v>
      </c>
      <c r="F800" s="131">
        <v>-0.98703442850240597</v>
      </c>
      <c r="G800" s="134" t="s">
        <v>519</v>
      </c>
      <c r="I800" s="143" t="s">
        <v>528</v>
      </c>
    </row>
    <row r="801" spans="1:9" x14ac:dyDescent="0.2">
      <c r="A801">
        <v>17</v>
      </c>
      <c r="B801" s="128" t="s">
        <v>286</v>
      </c>
      <c r="C801" s="132">
        <v>-0.45</v>
      </c>
      <c r="D801" s="131">
        <v>-6.0066298728506676E-2</v>
      </c>
      <c r="E801" s="131">
        <v>-2.1137063644221294</v>
      </c>
      <c r="F801" s="131">
        <v>-1.3051597028993072</v>
      </c>
      <c r="G801" s="131">
        <v>-0.61948163555224633</v>
      </c>
      <c r="I801" s="143">
        <v>1</v>
      </c>
    </row>
    <row r="802" spans="1:9" x14ac:dyDescent="0.2">
      <c r="A802">
        <v>18</v>
      </c>
      <c r="B802" s="128" t="s">
        <v>287</v>
      </c>
      <c r="C802" s="129">
        <v>0.1</v>
      </c>
      <c r="D802" s="130">
        <v>0.65916967286852146</v>
      </c>
      <c r="E802" s="131">
        <v>-1.2235713375642863</v>
      </c>
      <c r="F802" s="131">
        <v>-0.49199613009798626</v>
      </c>
      <c r="G802" s="131">
        <v>-0.48191942218597772</v>
      </c>
      <c r="I802" s="143">
        <v>0.6</v>
      </c>
    </row>
    <row r="803" spans="1:9" x14ac:dyDescent="0.2">
      <c r="A803">
        <v>19</v>
      </c>
      <c r="B803" s="128" t="s">
        <v>288</v>
      </c>
      <c r="C803" s="129">
        <v>0.24</v>
      </c>
      <c r="D803" s="130">
        <v>0.60913300158872574</v>
      </c>
      <c r="E803" s="131">
        <v>-0.83321871378861778</v>
      </c>
      <c r="F803" s="131">
        <v>-9.5570232620343143E-2</v>
      </c>
      <c r="G803" s="130">
        <v>-0.23752172235576197</v>
      </c>
      <c r="I803" s="145">
        <v>0.6</v>
      </c>
    </row>
    <row r="804" spans="1:9" x14ac:dyDescent="0.2">
      <c r="A804">
        <v>20</v>
      </c>
      <c r="B804" s="128" t="s">
        <v>289</v>
      </c>
      <c r="C804" s="129">
        <v>0.01</v>
      </c>
      <c r="D804" s="130">
        <v>0.12324685427060128</v>
      </c>
      <c r="E804" s="131">
        <v>-1.2083345027227583</v>
      </c>
      <c r="F804" s="131">
        <v>-0.45620900069737558</v>
      </c>
      <c r="G804" s="130">
        <v>-0.27711318853749356</v>
      </c>
      <c r="H804" s="66"/>
      <c r="I804" s="145">
        <v>0.6</v>
      </c>
    </row>
    <row r="805" spans="1:9" x14ac:dyDescent="0.2">
      <c r="A805">
        <v>21</v>
      </c>
      <c r="B805" s="128" t="s">
        <v>290</v>
      </c>
      <c r="C805" s="132">
        <v>-0.06</v>
      </c>
      <c r="D805" s="131">
        <v>-0.10787782852823551</v>
      </c>
      <c r="E805" s="131">
        <v>-1.3861674889004818</v>
      </c>
      <c r="F805" s="131">
        <v>-0.61993375629497161</v>
      </c>
      <c r="G805" s="130">
        <v>-0.24700649009424591</v>
      </c>
      <c r="I805" s="143">
        <v>0.8</v>
      </c>
    </row>
    <row r="806" spans="1:9" x14ac:dyDescent="0.2">
      <c r="A806">
        <v>22</v>
      </c>
      <c r="B806" s="128" t="s">
        <v>291</v>
      </c>
      <c r="C806" s="129">
        <v>0.04</v>
      </c>
      <c r="D806" s="130">
        <v>0.28195132875204032</v>
      </c>
      <c r="E806" s="131">
        <v>-1.3279846419206629</v>
      </c>
      <c r="F806" s="131">
        <v>-0.61032085499298327</v>
      </c>
      <c r="G806" s="131">
        <v>-0.55631580256924806</v>
      </c>
      <c r="I806" s="143">
        <v>0.6</v>
      </c>
    </row>
    <row r="807" spans="1:9" x14ac:dyDescent="0.2">
      <c r="A807">
        <v>23</v>
      </c>
      <c r="B807" s="128" t="s">
        <v>292</v>
      </c>
      <c r="C807" s="132">
        <v>-0.52</v>
      </c>
      <c r="D807" s="130">
        <v>0.3270201344940929</v>
      </c>
      <c r="E807" s="131">
        <v>-1.2219259408448631</v>
      </c>
      <c r="F807" s="131">
        <v>-0.52342466989049785</v>
      </c>
      <c r="G807" s="131">
        <v>-0.65496468499892968</v>
      </c>
      <c r="I807" s="143">
        <v>0.8</v>
      </c>
    </row>
    <row r="808" spans="1:9" x14ac:dyDescent="0.2">
      <c r="A808">
        <v>24</v>
      </c>
      <c r="B808" s="128" t="s">
        <v>293</v>
      </c>
      <c r="C808" s="132">
        <v>-0.12</v>
      </c>
      <c r="D808" s="130">
        <v>5.5419710439245443E-3</v>
      </c>
      <c r="E808" s="131">
        <v>-1.6237857451114031</v>
      </c>
      <c r="F808" s="131">
        <v>-0.92774511687785033</v>
      </c>
      <c r="G808" s="131">
        <v>-0.69176297682109489</v>
      </c>
      <c r="I808" s="143">
        <v>0.8</v>
      </c>
    </row>
    <row r="809" spans="1:9" x14ac:dyDescent="0.2">
      <c r="A809">
        <v>25</v>
      </c>
      <c r="B809" s="128" t="s">
        <v>294</v>
      </c>
      <c r="C809" s="132">
        <v>-0.21</v>
      </c>
      <c r="D809" s="131">
        <v>-6.9438610981590293E-2</v>
      </c>
      <c r="E809" s="131">
        <v>-1.6930099528651297</v>
      </c>
      <c r="F809" s="131">
        <v>-0.94448889449578921</v>
      </c>
      <c r="G809" s="131">
        <v>-0.57613891815517482</v>
      </c>
      <c r="I809" s="143">
        <v>1</v>
      </c>
    </row>
    <row r="810" spans="1:9" x14ac:dyDescent="0.2">
      <c r="A810">
        <v>26</v>
      </c>
      <c r="B810" s="128" t="s">
        <v>295</v>
      </c>
      <c r="C810" s="129">
        <v>0.04</v>
      </c>
      <c r="D810" s="130">
        <v>0.54554997106433301</v>
      </c>
      <c r="E810" s="131">
        <v>-1.2526851446955463</v>
      </c>
      <c r="F810" s="131">
        <v>-0.55366916272953992</v>
      </c>
      <c r="G810" s="131">
        <v>-0.71037045359789364</v>
      </c>
      <c r="I810" s="143">
        <v>0.6</v>
      </c>
    </row>
    <row r="811" spans="1:9" x14ac:dyDescent="0.2">
      <c r="A811">
        <v>27</v>
      </c>
      <c r="B811" s="128" t="s">
        <v>296</v>
      </c>
      <c r="C811" s="129">
        <v>0.01</v>
      </c>
      <c r="D811" s="130">
        <v>0.39481575607163077</v>
      </c>
      <c r="E811" s="131">
        <v>-1.3426364095983618</v>
      </c>
      <c r="F811" s="131">
        <v>-0.62165669268116286</v>
      </c>
      <c r="G811" s="131">
        <v>-0.71481527771321929</v>
      </c>
      <c r="I811" s="143">
        <v>0.6</v>
      </c>
    </row>
    <row r="812" spans="1:9" x14ac:dyDescent="0.2">
      <c r="A812">
        <v>28</v>
      </c>
      <c r="B812" s="128" t="s">
        <v>297</v>
      </c>
      <c r="C812" s="129">
        <v>0.03</v>
      </c>
      <c r="D812" s="130">
        <v>0.52758883948083735</v>
      </c>
      <c r="E812" s="131">
        <v>-1.2431150171949368</v>
      </c>
      <c r="F812" s="131">
        <v>-0.5517696058635484</v>
      </c>
      <c r="G812" s="131">
        <v>-0.79583227856545546</v>
      </c>
      <c r="I812" s="144">
        <v>0.6</v>
      </c>
    </row>
    <row r="818" spans="2:2" x14ac:dyDescent="0.2">
      <c r="B818" t="s">
        <v>529</v>
      </c>
    </row>
    <row r="833" spans="1:30" ht="16" thickBot="1" x14ac:dyDescent="0.25">
      <c r="C833" s="31" t="s">
        <v>270</v>
      </c>
      <c r="D833" s="31" t="s">
        <v>271</v>
      </c>
      <c r="E833" s="31" t="s">
        <v>272</v>
      </c>
      <c r="F833" s="31" t="s">
        <v>273</v>
      </c>
      <c r="G833" s="31" t="s">
        <v>274</v>
      </c>
      <c r="H833" s="31" t="s">
        <v>275</v>
      </c>
      <c r="I833" s="31" t="s">
        <v>276</v>
      </c>
      <c r="J833" s="31" t="s">
        <v>277</v>
      </c>
      <c r="K833" s="31" t="s">
        <v>278</v>
      </c>
      <c r="L833" s="31" t="s">
        <v>279</v>
      </c>
      <c r="M833" s="31" t="s">
        <v>280</v>
      </c>
      <c r="N833" s="31" t="s">
        <v>281</v>
      </c>
      <c r="O833" s="31" t="s">
        <v>282</v>
      </c>
      <c r="P833" s="31" t="s">
        <v>283</v>
      </c>
      <c r="Q833" s="31" t="s">
        <v>284</v>
      </c>
      <c r="R833" s="31" t="s">
        <v>285</v>
      </c>
      <c r="S833" s="70" t="s">
        <v>286</v>
      </c>
      <c r="T833" s="31" t="s">
        <v>287</v>
      </c>
      <c r="U833" s="31" t="s">
        <v>288</v>
      </c>
      <c r="V833" s="31" t="s">
        <v>289</v>
      </c>
      <c r="W833" s="31" t="s">
        <v>290</v>
      </c>
      <c r="X833" s="31" t="s">
        <v>291</v>
      </c>
      <c r="Y833" s="31" t="s">
        <v>292</v>
      </c>
      <c r="Z833" s="31" t="s">
        <v>293</v>
      </c>
      <c r="AA833" s="31" t="s">
        <v>294</v>
      </c>
      <c r="AB833" s="31" t="s">
        <v>295</v>
      </c>
      <c r="AC833" s="31" t="s">
        <v>296</v>
      </c>
      <c r="AD833" s="31" t="s">
        <v>297</v>
      </c>
    </row>
    <row r="834" spans="1:30" ht="16" thickBot="1" x14ac:dyDescent="0.25">
      <c r="B834" t="s">
        <v>510</v>
      </c>
      <c r="C834" s="93">
        <v>-37600</v>
      </c>
      <c r="D834" s="96">
        <v>150700</v>
      </c>
      <c r="E834" s="96">
        <v>41200</v>
      </c>
      <c r="F834" s="96">
        <v>148000</v>
      </c>
      <c r="G834" s="93">
        <v>-144100</v>
      </c>
      <c r="H834" s="96">
        <v>233900</v>
      </c>
      <c r="I834" s="93">
        <v>-46000</v>
      </c>
      <c r="J834" s="96">
        <v>12900</v>
      </c>
      <c r="K834" s="93">
        <v>-166400</v>
      </c>
      <c r="L834" s="96">
        <v>45900</v>
      </c>
      <c r="M834" s="93">
        <v>-43400</v>
      </c>
      <c r="N834" s="96">
        <v>136400</v>
      </c>
      <c r="O834" s="93">
        <v>-354400</v>
      </c>
      <c r="P834" s="93">
        <v>-586800</v>
      </c>
      <c r="Q834" s="93">
        <v>-60400</v>
      </c>
      <c r="R834" s="92"/>
      <c r="S834" s="94">
        <v>-174000</v>
      </c>
      <c r="T834" s="96">
        <v>109200</v>
      </c>
      <c r="U834" s="96">
        <v>18500</v>
      </c>
      <c r="V834" s="93">
        <v>-146000</v>
      </c>
      <c r="W834" s="93">
        <v>-205300</v>
      </c>
      <c r="X834" s="93">
        <v>-51400</v>
      </c>
      <c r="Y834" s="93">
        <v>-75300</v>
      </c>
      <c r="Z834" s="93">
        <v>-111900</v>
      </c>
      <c r="AA834" s="93">
        <v>-152000</v>
      </c>
      <c r="AB834" s="96">
        <v>14900</v>
      </c>
      <c r="AC834" s="93">
        <v>-17000</v>
      </c>
      <c r="AD834" s="96">
        <v>29400</v>
      </c>
    </row>
    <row r="835" spans="1:30" ht="16" thickBot="1" x14ac:dyDescent="0.25">
      <c r="B835" t="s">
        <v>530</v>
      </c>
      <c r="C835" s="96">
        <v>2900100</v>
      </c>
      <c r="D835" s="96">
        <v>3077400</v>
      </c>
      <c r="E835" s="96">
        <v>2854300</v>
      </c>
      <c r="F835" s="96">
        <v>3369900</v>
      </c>
      <c r="G835" s="96">
        <v>5723000</v>
      </c>
      <c r="H835" s="96">
        <v>6948700</v>
      </c>
      <c r="I835" s="96">
        <v>6777900</v>
      </c>
      <c r="J835" s="96">
        <v>6736000</v>
      </c>
      <c r="K835" s="96">
        <v>6920300</v>
      </c>
      <c r="L835" s="96">
        <v>7193300</v>
      </c>
      <c r="M835" s="96">
        <v>7368900</v>
      </c>
      <c r="N835" s="96">
        <v>7143700</v>
      </c>
      <c r="O835" s="96">
        <v>7214700</v>
      </c>
      <c r="P835" s="96">
        <v>6742700</v>
      </c>
      <c r="Q835" s="96">
        <v>6798200</v>
      </c>
      <c r="R835" s="96">
        <v>6647400</v>
      </c>
      <c r="S835" s="97">
        <v>6689600</v>
      </c>
      <c r="T835" s="96">
        <v>7046200</v>
      </c>
      <c r="U835" s="96">
        <v>7333000</v>
      </c>
      <c r="V835" s="96">
        <v>7500700</v>
      </c>
      <c r="W835" s="96">
        <v>7299700</v>
      </c>
      <c r="X835" s="96">
        <v>7584500</v>
      </c>
      <c r="Y835" s="96">
        <v>7536400</v>
      </c>
      <c r="Z835" s="96">
        <v>7064100</v>
      </c>
      <c r="AA835" s="96">
        <v>7344800</v>
      </c>
      <c r="AB835" s="96">
        <v>7260500</v>
      </c>
      <c r="AC835" s="96">
        <v>7878200</v>
      </c>
      <c r="AD835" s="96">
        <v>7346000</v>
      </c>
    </row>
    <row r="836" spans="1:30" x14ac:dyDescent="0.2">
      <c r="B836" t="s">
        <v>531</v>
      </c>
      <c r="C836" s="103">
        <v>1861800</v>
      </c>
      <c r="D836" s="103">
        <v>1989800</v>
      </c>
      <c r="E836" s="103">
        <v>1739800</v>
      </c>
      <c r="F836" s="103">
        <v>2215800</v>
      </c>
      <c r="G836" s="103">
        <v>2120700</v>
      </c>
      <c r="H836" s="103">
        <v>3026800</v>
      </c>
      <c r="I836" s="103">
        <v>2870800</v>
      </c>
      <c r="J836" s="103">
        <v>2658500</v>
      </c>
      <c r="K836" s="103">
        <v>2908000</v>
      </c>
      <c r="L836" s="103">
        <v>2876900</v>
      </c>
      <c r="M836" s="103">
        <v>3042800</v>
      </c>
      <c r="N836" s="103">
        <v>2933200</v>
      </c>
      <c r="O836" s="103">
        <v>2997500</v>
      </c>
      <c r="P836" s="103">
        <v>2886600</v>
      </c>
      <c r="Q836" s="103">
        <v>3007700</v>
      </c>
      <c r="R836" s="103">
        <v>3061400</v>
      </c>
      <c r="S836" s="105">
        <v>3181100</v>
      </c>
      <c r="T836" s="103">
        <v>3724700</v>
      </c>
      <c r="U836" s="103">
        <v>4081300</v>
      </c>
      <c r="V836" s="103">
        <v>4106900</v>
      </c>
      <c r="W836" s="103">
        <v>3870700</v>
      </c>
      <c r="X836" s="103">
        <v>4145500</v>
      </c>
      <c r="Y836" s="103">
        <v>4116500</v>
      </c>
      <c r="Z836" s="103">
        <v>3462800</v>
      </c>
      <c r="AA836" s="103">
        <v>3735200</v>
      </c>
      <c r="AB836" s="103">
        <v>3597900</v>
      </c>
      <c r="AC836" s="103">
        <v>4152000</v>
      </c>
      <c r="AD836" s="103">
        <v>3580900</v>
      </c>
    </row>
    <row r="837" spans="1:30" x14ac:dyDescent="0.2">
      <c r="B837" t="s">
        <v>378</v>
      </c>
      <c r="C837" s="25">
        <v>1285100</v>
      </c>
      <c r="D837" s="25">
        <v>1359900</v>
      </c>
      <c r="E837" s="25">
        <v>1509400</v>
      </c>
      <c r="F837" s="25">
        <v>1417700</v>
      </c>
      <c r="G837" s="25">
        <v>1716900</v>
      </c>
      <c r="H837" s="25">
        <v>1845300</v>
      </c>
      <c r="I837" s="25">
        <v>1944000</v>
      </c>
      <c r="J837" s="25">
        <v>1806100</v>
      </c>
      <c r="K837" s="25">
        <v>2079800.0000000002</v>
      </c>
      <c r="L837" s="25">
        <v>2012100</v>
      </c>
      <c r="M837" s="25">
        <v>2164400</v>
      </c>
      <c r="N837" s="25">
        <v>1942300</v>
      </c>
      <c r="O837" s="25">
        <v>2370600</v>
      </c>
      <c r="P837" s="25">
        <v>1994600</v>
      </c>
      <c r="Q837" s="25">
        <v>2134100</v>
      </c>
      <c r="R837" s="25">
        <v>2192600</v>
      </c>
      <c r="S837" s="70">
        <v>2429200</v>
      </c>
      <c r="T837" s="25">
        <v>2456900</v>
      </c>
      <c r="U837" s="25">
        <v>2538000</v>
      </c>
      <c r="V837" s="25">
        <v>2625800</v>
      </c>
      <c r="W837" s="25">
        <v>2729400</v>
      </c>
      <c r="X837" s="25">
        <v>2950700</v>
      </c>
      <c r="Y837" s="25">
        <v>3121400</v>
      </c>
      <c r="Z837" s="25">
        <v>2691100</v>
      </c>
      <c r="AA837" s="25">
        <v>2914300</v>
      </c>
      <c r="AB837" s="25">
        <v>2742200</v>
      </c>
      <c r="AC837" s="25">
        <v>3078400</v>
      </c>
      <c r="AD837" s="25">
        <v>2911600</v>
      </c>
    </row>
    <row r="838" spans="1:30" x14ac:dyDescent="0.2">
      <c r="B838" t="s">
        <v>405</v>
      </c>
      <c r="C838" s="25">
        <v>1226700</v>
      </c>
      <c r="D838" s="25">
        <v>1361400</v>
      </c>
      <c r="E838" s="25">
        <v>1095500</v>
      </c>
      <c r="F838" s="25">
        <v>923800</v>
      </c>
      <c r="G838" s="25">
        <v>984200</v>
      </c>
      <c r="H838" s="25">
        <v>2678800</v>
      </c>
      <c r="I838" s="25">
        <v>2657600</v>
      </c>
      <c r="J838" s="25">
        <v>2419100</v>
      </c>
      <c r="K838" s="25">
        <v>3246600</v>
      </c>
      <c r="L838" s="25">
        <v>3254800</v>
      </c>
      <c r="M838" s="25">
        <v>3495200</v>
      </c>
      <c r="N838" s="25">
        <v>2958300</v>
      </c>
      <c r="O838" s="25">
        <v>3486300</v>
      </c>
      <c r="P838" s="25">
        <v>3178300</v>
      </c>
      <c r="Q838" s="25">
        <v>3300900</v>
      </c>
      <c r="R838" s="25">
        <v>3346500</v>
      </c>
      <c r="S838" s="70">
        <v>4382100</v>
      </c>
      <c r="T838" s="25">
        <v>3365300</v>
      </c>
      <c r="U838" s="25">
        <v>2610000</v>
      </c>
      <c r="V838" s="25">
        <v>2938900</v>
      </c>
      <c r="W838" s="25">
        <v>2989200</v>
      </c>
      <c r="X838" s="25">
        <v>4005100</v>
      </c>
      <c r="Y838" s="25">
        <v>3857400</v>
      </c>
      <c r="Z838" s="25">
        <v>3740000</v>
      </c>
      <c r="AA838" s="25">
        <v>4188500</v>
      </c>
      <c r="AB838" s="25">
        <v>4045200</v>
      </c>
      <c r="AC838" s="25">
        <v>4891300</v>
      </c>
      <c r="AD838" s="25">
        <v>4433200</v>
      </c>
    </row>
    <row r="839" spans="1:30" x14ac:dyDescent="0.2">
      <c r="B839" t="s">
        <v>534</v>
      </c>
      <c r="C839" s="16">
        <f>SUM(C840:C842)</f>
        <v>1673400</v>
      </c>
      <c r="D839" s="16">
        <f t="shared" ref="D839:AD839" si="74">SUM(D840:D842)</f>
        <v>1716000</v>
      </c>
      <c r="E839" s="16">
        <f t="shared" si="74"/>
        <v>1758800</v>
      </c>
      <c r="F839" s="16">
        <f t="shared" si="74"/>
        <v>2446100</v>
      </c>
      <c r="G839" s="16">
        <f t="shared" si="74"/>
        <v>4738800</v>
      </c>
      <c r="H839" s="16">
        <f t="shared" si="74"/>
        <v>4269900</v>
      </c>
      <c r="I839" s="16">
        <f t="shared" si="74"/>
        <v>4120300</v>
      </c>
      <c r="J839" s="16">
        <f t="shared" si="74"/>
        <v>3798700</v>
      </c>
      <c r="K839" s="16">
        <f t="shared" si="74"/>
        <v>3607900</v>
      </c>
      <c r="L839" s="16">
        <f t="shared" si="74"/>
        <v>3938500</v>
      </c>
      <c r="M839" s="16">
        <f t="shared" si="74"/>
        <v>3873700</v>
      </c>
      <c r="N839" s="16">
        <f t="shared" si="74"/>
        <v>4185400</v>
      </c>
      <c r="O839" s="16">
        <f t="shared" si="74"/>
        <v>3728400</v>
      </c>
      <c r="P839" s="16">
        <f t="shared" si="74"/>
        <v>3264100</v>
      </c>
      <c r="Q839" s="16">
        <f t="shared" si="74"/>
        <v>3219000</v>
      </c>
      <c r="R839" s="16">
        <f t="shared" si="74"/>
        <v>3095200</v>
      </c>
      <c r="S839" s="16">
        <f t="shared" si="74"/>
        <v>2122700</v>
      </c>
      <c r="T839" s="16">
        <f t="shared" si="74"/>
        <v>3680900</v>
      </c>
      <c r="U839" s="16">
        <f t="shared" si="74"/>
        <v>4723000</v>
      </c>
      <c r="V839" s="16">
        <f t="shared" si="74"/>
        <v>4561800</v>
      </c>
      <c r="W839" s="16">
        <f t="shared" si="74"/>
        <v>4244700</v>
      </c>
      <c r="X839" s="16">
        <f t="shared" si="74"/>
        <v>3579400</v>
      </c>
      <c r="Y839" s="16">
        <f t="shared" si="74"/>
        <v>3679000</v>
      </c>
      <c r="Z839" s="16">
        <f t="shared" si="74"/>
        <v>3324100</v>
      </c>
      <c r="AA839" s="16">
        <f t="shared" si="74"/>
        <v>3156300</v>
      </c>
      <c r="AB839" s="16">
        <f t="shared" si="74"/>
        <v>3215300</v>
      </c>
      <c r="AC839" s="16">
        <f t="shared" si="74"/>
        <v>2986900</v>
      </c>
      <c r="AD839" s="16">
        <f t="shared" si="74"/>
        <v>2912800</v>
      </c>
    </row>
    <row r="840" spans="1:30" x14ac:dyDescent="0.2">
      <c r="B840" t="s">
        <v>532</v>
      </c>
      <c r="C840" s="61">
        <v>885700</v>
      </c>
      <c r="D840" s="61">
        <v>923400</v>
      </c>
      <c r="E840" s="61">
        <v>963000</v>
      </c>
      <c r="F840" s="61">
        <v>1100500</v>
      </c>
      <c r="G840" s="61">
        <v>965700</v>
      </c>
      <c r="H840" s="61">
        <v>1037600</v>
      </c>
      <c r="I840" s="61">
        <v>999200</v>
      </c>
      <c r="J840" s="61">
        <v>1020900</v>
      </c>
      <c r="K840" s="61">
        <v>871000</v>
      </c>
      <c r="L840" s="61">
        <v>891100</v>
      </c>
      <c r="M840" s="61">
        <v>874400</v>
      </c>
      <c r="N840" s="61">
        <v>963600</v>
      </c>
      <c r="O840" s="61">
        <v>633800</v>
      </c>
      <c r="P840" s="61">
        <v>547300</v>
      </c>
      <c r="Q840" s="61">
        <v>486200</v>
      </c>
      <c r="R840" s="61">
        <v>181700</v>
      </c>
      <c r="S840" s="146">
        <v>40000</v>
      </c>
      <c r="T840" s="61">
        <v>630200</v>
      </c>
      <c r="U840" s="61">
        <v>1133800</v>
      </c>
      <c r="V840" s="61">
        <v>985200</v>
      </c>
      <c r="W840" s="61">
        <v>786300</v>
      </c>
      <c r="X840" s="61">
        <v>750700</v>
      </c>
      <c r="Y840" s="61">
        <v>684000</v>
      </c>
      <c r="Z840" s="61">
        <v>416300</v>
      </c>
      <c r="AA840" s="61">
        <v>486100</v>
      </c>
      <c r="AB840" s="61">
        <v>797100</v>
      </c>
      <c r="AC840" s="61">
        <v>801900</v>
      </c>
      <c r="AD840" s="61">
        <v>841100</v>
      </c>
    </row>
    <row r="841" spans="1:30" x14ac:dyDescent="0.2">
      <c r="B841" t="s">
        <v>404</v>
      </c>
      <c r="C841" s="61">
        <v>732100</v>
      </c>
      <c r="D841" s="61">
        <v>732300</v>
      </c>
      <c r="E841" s="61">
        <v>732800</v>
      </c>
      <c r="F841" s="61">
        <v>1277800</v>
      </c>
      <c r="G841" s="61">
        <v>3703700</v>
      </c>
      <c r="H841" s="61">
        <v>3103600</v>
      </c>
      <c r="I841" s="61">
        <v>2993700</v>
      </c>
      <c r="J841" s="61">
        <v>2650900</v>
      </c>
      <c r="K841" s="61">
        <v>2616000</v>
      </c>
      <c r="L841" s="61">
        <v>2916500</v>
      </c>
      <c r="M841" s="61">
        <v>2892900</v>
      </c>
      <c r="N841" s="61">
        <v>3095800</v>
      </c>
      <c r="O841" s="61">
        <v>2978300</v>
      </c>
      <c r="P841" s="61">
        <v>2609500</v>
      </c>
      <c r="Q841" s="61">
        <v>2620300</v>
      </c>
      <c r="R841" s="61">
        <v>2785400</v>
      </c>
      <c r="S841" s="146">
        <v>1952400</v>
      </c>
      <c r="T841" s="61">
        <v>2911600</v>
      </c>
      <c r="U841" s="61">
        <v>3422300</v>
      </c>
      <c r="V841" s="61">
        <v>3410200</v>
      </c>
      <c r="W841" s="61">
        <v>3288000</v>
      </c>
      <c r="X841" s="61">
        <v>2648700</v>
      </c>
      <c r="Y841" s="61">
        <v>2821400</v>
      </c>
      <c r="Z841" s="61">
        <v>2741400</v>
      </c>
      <c r="AA841" s="61">
        <v>2507500</v>
      </c>
      <c r="AB841" s="61">
        <v>2275800</v>
      </c>
      <c r="AC841" s="61">
        <v>2053900</v>
      </c>
      <c r="AD841" s="61">
        <v>1959300</v>
      </c>
    </row>
    <row r="842" spans="1:30" ht="16" thickBot="1" x14ac:dyDescent="0.25">
      <c r="B842" t="s">
        <v>533</v>
      </c>
      <c r="C842" s="58">
        <v>55600</v>
      </c>
      <c r="D842" s="58">
        <v>60300</v>
      </c>
      <c r="E842" s="58">
        <v>63000</v>
      </c>
      <c r="F842" s="58">
        <v>67800</v>
      </c>
      <c r="G842" s="58">
        <v>69400</v>
      </c>
      <c r="H842" s="58">
        <v>128699.99999999999</v>
      </c>
      <c r="I842" s="58">
        <v>127400</v>
      </c>
      <c r="J842" s="58">
        <v>126900</v>
      </c>
      <c r="K842" s="58">
        <v>120900</v>
      </c>
      <c r="L842" s="58">
        <v>130900</v>
      </c>
      <c r="M842" s="58">
        <v>106400</v>
      </c>
      <c r="N842" s="58">
        <v>126000</v>
      </c>
      <c r="O842" s="58">
        <v>116300</v>
      </c>
      <c r="P842" s="58">
        <v>107300</v>
      </c>
      <c r="Q842" s="58">
        <v>112500</v>
      </c>
      <c r="R842" s="58">
        <v>128100</v>
      </c>
      <c r="S842" s="113">
        <v>130300.00000000001</v>
      </c>
      <c r="T842" s="58">
        <v>139100</v>
      </c>
      <c r="U842" s="58">
        <v>166900</v>
      </c>
      <c r="V842" s="58">
        <v>166400</v>
      </c>
      <c r="W842" s="58">
        <v>170400</v>
      </c>
      <c r="X842" s="58">
        <v>180000</v>
      </c>
      <c r="Y842" s="58">
        <v>173600</v>
      </c>
      <c r="Z842" s="58">
        <v>166400</v>
      </c>
      <c r="AA842" s="58">
        <v>162700</v>
      </c>
      <c r="AB842" s="58">
        <v>142400</v>
      </c>
      <c r="AC842" s="58">
        <v>131100</v>
      </c>
      <c r="AD842" s="58">
        <v>112400</v>
      </c>
    </row>
    <row r="843" spans="1:30" ht="16" thickBot="1" x14ac:dyDescent="0.25">
      <c r="B843" t="s">
        <v>535</v>
      </c>
      <c r="C843" s="96">
        <v>720400</v>
      </c>
      <c r="D843" s="96">
        <v>1125800</v>
      </c>
      <c r="E843" s="96">
        <v>987200</v>
      </c>
      <c r="F843" s="96">
        <v>1104600</v>
      </c>
      <c r="G843" s="96">
        <v>658700</v>
      </c>
      <c r="H843" s="96">
        <v>1270700</v>
      </c>
      <c r="I843" s="96">
        <v>1192900</v>
      </c>
      <c r="J843" s="96">
        <v>1603400</v>
      </c>
      <c r="K843" s="96">
        <v>1038599.9999999999</v>
      </c>
      <c r="L843" s="96">
        <v>1520100</v>
      </c>
      <c r="M843" s="96">
        <v>1348500</v>
      </c>
      <c r="N843" s="96">
        <v>1596600</v>
      </c>
      <c r="O843" s="96">
        <v>965100</v>
      </c>
      <c r="P843" s="96">
        <v>1253100</v>
      </c>
      <c r="Q843" s="96">
        <v>1455400</v>
      </c>
      <c r="R843" s="92"/>
      <c r="S843" s="97">
        <v>1420100</v>
      </c>
      <c r="T843" s="96">
        <v>2033400</v>
      </c>
      <c r="U843" s="96">
        <v>2055400</v>
      </c>
      <c r="V843" s="96">
        <v>2032800</v>
      </c>
      <c r="W843" s="96">
        <v>1882000</v>
      </c>
      <c r="X843" s="96">
        <v>2377400</v>
      </c>
      <c r="Y843" s="96">
        <v>2422100</v>
      </c>
      <c r="Z843" s="96">
        <v>2441700</v>
      </c>
      <c r="AA843" s="96">
        <v>2064100</v>
      </c>
      <c r="AB843" s="96">
        <v>2424500</v>
      </c>
      <c r="AC843" s="96">
        <v>2430400</v>
      </c>
      <c r="AD843" s="96">
        <v>2521300</v>
      </c>
    </row>
    <row r="844" spans="1:30" ht="16" thickBot="1" x14ac:dyDescent="0.25">
      <c r="B844" t="s">
        <v>536</v>
      </c>
      <c r="C844" s="93">
        <v>-15600</v>
      </c>
      <c r="D844" s="96">
        <v>176600</v>
      </c>
      <c r="E844" s="96">
        <v>60600</v>
      </c>
      <c r="F844" s="96">
        <v>260200</v>
      </c>
      <c r="G844" s="93">
        <v>-73600</v>
      </c>
      <c r="H844" s="96">
        <v>176700</v>
      </c>
      <c r="I844" s="96">
        <v>3700</v>
      </c>
      <c r="J844" s="96">
        <v>144200</v>
      </c>
      <c r="K844" s="93">
        <v>-145300</v>
      </c>
      <c r="L844" s="96">
        <v>150200</v>
      </c>
      <c r="M844" s="96">
        <v>48500</v>
      </c>
      <c r="N844" s="96">
        <v>110200</v>
      </c>
      <c r="O844" s="93">
        <v>-297200</v>
      </c>
      <c r="P844" s="93">
        <v>-35200</v>
      </c>
      <c r="Q844" s="93">
        <v>-9500</v>
      </c>
      <c r="R844" s="92"/>
      <c r="S844" s="94">
        <v>-101400</v>
      </c>
      <c r="T844" s="96">
        <v>80800</v>
      </c>
      <c r="U844" s="96">
        <v>57600</v>
      </c>
      <c r="V844" s="93">
        <v>-96100</v>
      </c>
      <c r="W844" s="93">
        <v>-24800</v>
      </c>
      <c r="X844" s="96">
        <v>101900</v>
      </c>
      <c r="Y844" s="96">
        <v>44900</v>
      </c>
      <c r="Z844" s="93">
        <v>-71200</v>
      </c>
      <c r="AA844" s="93">
        <v>-80500</v>
      </c>
      <c r="AB844" s="96">
        <v>42200</v>
      </c>
      <c r="AC844" s="96">
        <v>111800</v>
      </c>
      <c r="AD844" s="96">
        <v>68700</v>
      </c>
    </row>
    <row r="847" spans="1:30" x14ac:dyDescent="0.2">
      <c r="A847">
        <v>3.5619999999999998</v>
      </c>
      <c r="B847" t="s">
        <v>494</v>
      </c>
      <c r="C847">
        <f>C834/C835</f>
        <v>-1.2965070169994139E-2</v>
      </c>
      <c r="D847">
        <f t="shared" ref="D847:AD847" si="75">D834/D835</f>
        <v>4.8969909664002081E-2</v>
      </c>
      <c r="E847">
        <f t="shared" si="75"/>
        <v>1.4434362190379427E-2</v>
      </c>
      <c r="F847">
        <f t="shared" si="75"/>
        <v>4.391821715777916E-2</v>
      </c>
      <c r="G847">
        <f t="shared" si="75"/>
        <v>-2.5179101869648786E-2</v>
      </c>
      <c r="H847">
        <f t="shared" si="75"/>
        <v>3.3660972556017674E-2</v>
      </c>
      <c r="I847">
        <f t="shared" si="75"/>
        <v>-6.7867628616533147E-3</v>
      </c>
      <c r="J847">
        <f t="shared" si="75"/>
        <v>1.915083135391924E-3</v>
      </c>
      <c r="K847">
        <f t="shared" si="75"/>
        <v>-2.4045200352585869E-2</v>
      </c>
      <c r="L847">
        <f t="shared" si="75"/>
        <v>6.3809378171353895E-3</v>
      </c>
      <c r="M847">
        <f t="shared" si="75"/>
        <v>-5.8896171748836325E-3</v>
      </c>
      <c r="N847">
        <f t="shared" si="75"/>
        <v>1.9093746937861332E-2</v>
      </c>
      <c r="O847">
        <f t="shared" si="75"/>
        <v>-4.9121931611848031E-2</v>
      </c>
      <c r="P847">
        <f t="shared" si="75"/>
        <v>-8.7027451910955553E-2</v>
      </c>
      <c r="Q847">
        <f t="shared" si="75"/>
        <v>-8.8847047747933269E-3</v>
      </c>
      <c r="R847">
        <f t="shared" si="75"/>
        <v>0</v>
      </c>
      <c r="S847">
        <f t="shared" si="75"/>
        <v>-2.6010523798134417E-2</v>
      </c>
      <c r="T847">
        <f t="shared" si="75"/>
        <v>1.5497715080468905E-2</v>
      </c>
      <c r="U847">
        <f t="shared" si="75"/>
        <v>2.5228419473612438E-3</v>
      </c>
      <c r="V847">
        <f t="shared" si="75"/>
        <v>-1.9464849947338249E-2</v>
      </c>
      <c r="W847">
        <f t="shared" si="75"/>
        <v>-2.8124443470279599E-2</v>
      </c>
      <c r="X847">
        <f t="shared" si="75"/>
        <v>-6.7769793658118528E-3</v>
      </c>
      <c r="Y847">
        <f t="shared" si="75"/>
        <v>-9.9915078817472535E-3</v>
      </c>
      <c r="Z847">
        <f t="shared" si="75"/>
        <v>-1.584065910731728E-2</v>
      </c>
      <c r="AA847">
        <f t="shared" si="75"/>
        <v>-2.0694913408125477E-2</v>
      </c>
      <c r="AB847">
        <f t="shared" si="75"/>
        <v>2.0522002616899663E-3</v>
      </c>
      <c r="AC847">
        <f t="shared" si="75"/>
        <v>-2.1578533167474802E-3</v>
      </c>
      <c r="AD847">
        <f t="shared" si="75"/>
        <v>4.0021780560849443E-3</v>
      </c>
    </row>
    <row r="848" spans="1:30" x14ac:dyDescent="0.2">
      <c r="A848">
        <v>1.5880000000000001</v>
      </c>
      <c r="B848" t="s">
        <v>495</v>
      </c>
      <c r="C848">
        <f>(C836-C837)/C838</f>
        <v>0.47012309448112821</v>
      </c>
      <c r="D848">
        <f t="shared" ref="D848:AD848" si="76">(D836-D837)/D838</f>
        <v>0.46268547083884237</v>
      </c>
      <c r="E848">
        <f t="shared" si="76"/>
        <v>0.21031492469192151</v>
      </c>
      <c r="F848">
        <f t="shared" si="76"/>
        <v>0.86393158692357652</v>
      </c>
      <c r="G848">
        <f t="shared" si="76"/>
        <v>0.41028246291404186</v>
      </c>
      <c r="H848">
        <f t="shared" si="76"/>
        <v>0.44105569658055843</v>
      </c>
      <c r="I848">
        <f t="shared" si="76"/>
        <v>0.348735701384708</v>
      </c>
      <c r="J848">
        <f t="shared" si="76"/>
        <v>0.35236244884461165</v>
      </c>
      <c r="K848">
        <f t="shared" si="76"/>
        <v>0.25509764060863666</v>
      </c>
      <c r="L848">
        <f t="shared" si="76"/>
        <v>0.26569988939412559</v>
      </c>
      <c r="M848">
        <f t="shared" si="76"/>
        <v>0.25131609063859006</v>
      </c>
      <c r="N848">
        <f t="shared" si="76"/>
        <v>0.33495588682689381</v>
      </c>
      <c r="O848">
        <f t="shared" si="76"/>
        <v>0.17981814531164844</v>
      </c>
      <c r="P848">
        <f t="shared" si="76"/>
        <v>0.28065317937262058</v>
      </c>
      <c r="Q848">
        <f t="shared" si="76"/>
        <v>0.26465509406525495</v>
      </c>
      <c r="R848">
        <f t="shared" si="76"/>
        <v>0.25961452263558943</v>
      </c>
      <c r="S848">
        <f t="shared" si="76"/>
        <v>0.17158440017343282</v>
      </c>
      <c r="T848">
        <f t="shared" si="76"/>
        <v>0.37672718628354085</v>
      </c>
      <c r="U848">
        <f t="shared" si="76"/>
        <v>0.59130268199233715</v>
      </c>
      <c r="V848">
        <f t="shared" si="76"/>
        <v>0.50396406818877815</v>
      </c>
      <c r="W848">
        <f t="shared" si="76"/>
        <v>0.38180784156295999</v>
      </c>
      <c r="X848">
        <f t="shared" si="76"/>
        <v>0.29831964245586878</v>
      </c>
      <c r="Y848">
        <f t="shared" si="76"/>
        <v>0.25797169077617049</v>
      </c>
      <c r="Z848">
        <f t="shared" si="76"/>
        <v>0.20633689839572192</v>
      </c>
      <c r="AA848">
        <f t="shared" si="76"/>
        <v>0.19598901754804823</v>
      </c>
      <c r="AB848">
        <f t="shared" si="76"/>
        <v>0.21153465836052607</v>
      </c>
      <c r="AC848">
        <f t="shared" si="76"/>
        <v>0.21949175065933391</v>
      </c>
      <c r="AD848">
        <f t="shared" si="76"/>
        <v>0.15097446539745557</v>
      </c>
    </row>
    <row r="849" spans="1:30" x14ac:dyDescent="0.2">
      <c r="A849">
        <v>4.2880000000000003</v>
      </c>
      <c r="B849" t="s">
        <v>496</v>
      </c>
      <c r="C849">
        <f>C839/C835</f>
        <v>0.57701458570394126</v>
      </c>
      <c r="D849">
        <f t="shared" ref="D849:AD849" si="77">D839/D835</f>
        <v>0.55761356989666599</v>
      </c>
      <c r="E849">
        <f t="shared" si="77"/>
        <v>0.6161931121465859</v>
      </c>
      <c r="F849">
        <f t="shared" si="77"/>
        <v>0.72586723641651085</v>
      </c>
      <c r="G849">
        <f t="shared" si="77"/>
        <v>0.82802725843089287</v>
      </c>
      <c r="H849">
        <f t="shared" si="77"/>
        <v>0.61448904111560432</v>
      </c>
      <c r="I849">
        <f t="shared" si="77"/>
        <v>0.60790215258413371</v>
      </c>
      <c r="J849">
        <f t="shared" si="77"/>
        <v>0.56394002375296914</v>
      </c>
      <c r="K849">
        <f t="shared" si="77"/>
        <v>0.52135023048133755</v>
      </c>
      <c r="L849">
        <f t="shared" si="77"/>
        <v>0.54752338982108351</v>
      </c>
      <c r="M849">
        <f t="shared" si="77"/>
        <v>0.52568225922457901</v>
      </c>
      <c r="N849">
        <f t="shared" si="77"/>
        <v>0.58588686534988876</v>
      </c>
      <c r="O849">
        <f t="shared" si="77"/>
        <v>0.5167782444176473</v>
      </c>
      <c r="P849">
        <f t="shared" si="77"/>
        <v>0.48409390896821747</v>
      </c>
      <c r="Q849">
        <f t="shared" si="77"/>
        <v>0.47350769321290931</v>
      </c>
      <c r="R849">
        <f t="shared" si="77"/>
        <v>0.46562565815205947</v>
      </c>
      <c r="S849">
        <f t="shared" si="77"/>
        <v>0.31731344176034443</v>
      </c>
      <c r="T849">
        <f t="shared" si="77"/>
        <v>0.52239504981408413</v>
      </c>
      <c r="U849">
        <f t="shared" si="77"/>
        <v>0.64407473066957588</v>
      </c>
      <c r="V849">
        <f t="shared" si="77"/>
        <v>0.60818323623128512</v>
      </c>
      <c r="W849">
        <f t="shared" si="77"/>
        <v>0.58148965025959976</v>
      </c>
      <c r="X849">
        <f t="shared" si="77"/>
        <v>0.47193618564176942</v>
      </c>
      <c r="Y849">
        <f t="shared" si="77"/>
        <v>0.48816411018523431</v>
      </c>
      <c r="Z849">
        <f t="shared" si="77"/>
        <v>0.47056242125677722</v>
      </c>
      <c r="AA849">
        <f t="shared" si="77"/>
        <v>0.42973259993464763</v>
      </c>
      <c r="AB849">
        <f t="shared" si="77"/>
        <v>0.44284828868535225</v>
      </c>
      <c r="AC849">
        <f t="shared" si="77"/>
        <v>0.37913482775253232</v>
      </c>
      <c r="AD849">
        <f t="shared" si="77"/>
        <v>0.39651511026408931</v>
      </c>
    </row>
    <row r="850" spans="1:30" x14ac:dyDescent="0.2">
      <c r="A850">
        <v>6.7190000000000003</v>
      </c>
      <c r="B850" t="s">
        <v>485</v>
      </c>
      <c r="C850">
        <f>C844/C843</f>
        <v>-2.1654636313159357E-2</v>
      </c>
      <c r="D850">
        <f t="shared" ref="D850:AD850" si="78">D844/D843</f>
        <v>0.15686622845976195</v>
      </c>
      <c r="E850">
        <f t="shared" si="78"/>
        <v>6.1385737439222043E-2</v>
      </c>
      <c r="F850">
        <f t="shared" si="78"/>
        <v>0.23556038384935724</v>
      </c>
      <c r="G850">
        <f t="shared" si="78"/>
        <v>-0.11173523607104903</v>
      </c>
      <c r="H850">
        <f t="shared" si="78"/>
        <v>0.1390572125600063</v>
      </c>
      <c r="I850">
        <f t="shared" si="78"/>
        <v>3.1016849694022971E-3</v>
      </c>
      <c r="J850">
        <f t="shared" si="78"/>
        <v>8.993389048272421E-2</v>
      </c>
      <c r="K850">
        <f t="shared" si="78"/>
        <v>-0.13989986520315811</v>
      </c>
      <c r="L850">
        <f t="shared" si="78"/>
        <v>9.8809288862574826E-2</v>
      </c>
      <c r="M850">
        <f t="shared" si="78"/>
        <v>3.5965888023730068E-2</v>
      </c>
      <c r="N850">
        <f t="shared" si="78"/>
        <v>6.9021671050983335E-2</v>
      </c>
      <c r="O850">
        <f t="shared" si="78"/>
        <v>-0.30794736296756814</v>
      </c>
      <c r="P850">
        <f t="shared" si="78"/>
        <v>-2.809033596680233E-2</v>
      </c>
      <c r="Q850">
        <f t="shared" si="78"/>
        <v>-6.5274151436031328E-3</v>
      </c>
      <c r="R850" t="e">
        <f t="shared" si="78"/>
        <v>#DIV/0!</v>
      </c>
      <c r="S850">
        <f t="shared" si="78"/>
        <v>-7.1403422294204627E-2</v>
      </c>
      <c r="T850">
        <f t="shared" si="78"/>
        <v>3.9736402085177536E-2</v>
      </c>
      <c r="U850">
        <f t="shared" si="78"/>
        <v>2.8023742337257955E-2</v>
      </c>
      <c r="V850">
        <f t="shared" si="78"/>
        <v>-4.727469500196773E-2</v>
      </c>
      <c r="W850">
        <f t="shared" si="78"/>
        <v>-1.3177470775770457E-2</v>
      </c>
      <c r="X850">
        <f t="shared" si="78"/>
        <v>4.2861950029443929E-2</v>
      </c>
      <c r="Y850">
        <f t="shared" si="78"/>
        <v>1.8537632632839272E-2</v>
      </c>
      <c r="Z850">
        <f t="shared" si="78"/>
        <v>-2.9160011467420241E-2</v>
      </c>
      <c r="AA850">
        <f t="shared" si="78"/>
        <v>-3.9000048447265151E-2</v>
      </c>
      <c r="AB850">
        <f t="shared" si="78"/>
        <v>1.7405650649618479E-2</v>
      </c>
      <c r="AC850">
        <f t="shared" si="78"/>
        <v>4.600065832784727E-2</v>
      </c>
      <c r="AD850">
        <f t="shared" si="78"/>
        <v>2.7247848332209574E-2</v>
      </c>
    </row>
    <row r="851" spans="1:30" x14ac:dyDescent="0.2">
      <c r="A851">
        <v>-2.3679999999999999</v>
      </c>
    </row>
    <row r="853" spans="1:30" x14ac:dyDescent="0.2">
      <c r="B853" t="s">
        <v>529</v>
      </c>
      <c r="C853" s="63">
        <f>$A$847*C847+$A$848*C848+$A$849*C849+$A$850*C850+$A$851</f>
        <v>0.66111493620089501</v>
      </c>
      <c r="D853" s="63">
        <f t="shared" ref="D853:AD853" si="79">$A$847*D847+$A$848*D848+$A$849*D849+$A$850*D850+$A$851</f>
        <v>1.9862065226533017</v>
      </c>
      <c r="E853" s="63">
        <f t="shared" si="79"/>
        <v>1.0720821332715964</v>
      </c>
      <c r="F853" s="63">
        <f t="shared" si="79"/>
        <v>3.8556089783884802</v>
      </c>
      <c r="G853" s="63">
        <f t="shared" si="79"/>
        <v>0.99367242323809979</v>
      </c>
      <c r="H853" s="63">
        <f t="shared" si="79"/>
        <v>2.0215512499088564</v>
      </c>
      <c r="I853" s="63">
        <f t="shared" si="79"/>
        <v>0.78914249607588705</v>
      </c>
      <c r="J853" s="63">
        <f t="shared" si="79"/>
        <v>1.2208137268996651</v>
      </c>
      <c r="K853" s="63">
        <f t="shared" si="79"/>
        <v>-0.75299135636543957</v>
      </c>
      <c r="L853" s="63">
        <f t="shared" si="79"/>
        <v>1.0883402322829547</v>
      </c>
      <c r="M853" s="63">
        <f t="shared" si="79"/>
        <v>0.50589146474358282</v>
      </c>
      <c r="N853" s="63">
        <f t="shared" si="79"/>
        <v>1.2079613612856499</v>
      </c>
      <c r="O853" s="63">
        <f t="shared" si="79"/>
        <v>-2.1105743253627232</v>
      </c>
      <c r="P853" s="63">
        <f t="shared" si="79"/>
        <v>-0.34525882056833046</v>
      </c>
      <c r="Q853" s="63">
        <f t="shared" si="79"/>
        <v>7.168257114896992E-3</v>
      </c>
      <c r="R853" s="63">
        <v>0</v>
      </c>
      <c r="S853" s="63">
        <f t="shared" si="79"/>
        <v>-1.3072930144199471</v>
      </c>
      <c r="T853" s="63">
        <f t="shared" si="79"/>
        <v>0.79246449214799375</v>
      </c>
      <c r="U853" s="63">
        <f t="shared" si="79"/>
        <v>1.5300589918955101</v>
      </c>
      <c r="V853" s="63">
        <f t="shared" si="79"/>
        <v>0.65321218601289077</v>
      </c>
      <c r="W853" s="63">
        <f t="shared" si="79"/>
        <v>0.54301977893160691</v>
      </c>
      <c r="X853" s="63">
        <f t="shared" si="79"/>
        <v>0.39324379799863962</v>
      </c>
      <c r="Y853" s="63">
        <f t="shared" si="79"/>
        <v>0.22387135201210695</v>
      </c>
      <c r="Z853" s="63">
        <f t="shared" si="79"/>
        <v>-0.27491588778839349</v>
      </c>
      <c r="AA853" s="63">
        <f t="shared" si="79"/>
        <v>-0.54983265869084752</v>
      </c>
      <c r="AB853" s="63">
        <f t="shared" si="79"/>
        <v>-8.890996593767575E-3</v>
      </c>
      <c r="AC853" s="63">
        <f t="shared" si="79"/>
        <v>-9.2324808759567834E-2</v>
      </c>
      <c r="AD853" s="63">
        <f t="shared" si="79"/>
        <v>-0.23066170495653493</v>
      </c>
    </row>
    <row r="885" spans="3:15" x14ac:dyDescent="0.2">
      <c r="C885" s="162" t="s">
        <v>522</v>
      </c>
      <c r="D885" s="163" t="s">
        <v>521</v>
      </c>
      <c r="E885" s="164" t="s">
        <v>517</v>
      </c>
      <c r="F885" s="163" t="s">
        <v>518</v>
      </c>
      <c r="G885" s="163" t="s">
        <v>504</v>
      </c>
      <c r="H885" s="163" t="s">
        <v>505</v>
      </c>
      <c r="I885" s="163" t="s">
        <v>520</v>
      </c>
      <c r="J885" s="165" t="s">
        <v>529</v>
      </c>
      <c r="L885" s="147" t="s">
        <v>527</v>
      </c>
    </row>
    <row r="886" spans="3:15" x14ac:dyDescent="0.2">
      <c r="C886" s="158">
        <v>1</v>
      </c>
      <c r="D886" s="128" t="s">
        <v>270</v>
      </c>
      <c r="E886" s="129">
        <v>0.28999999999999998</v>
      </c>
      <c r="F886" s="130">
        <v>0.25687028122000349</v>
      </c>
      <c r="G886" s="131">
        <v>-0.55345828065481362</v>
      </c>
      <c r="H886" s="130">
        <v>0.20999865875998247</v>
      </c>
      <c r="I886" s="130">
        <v>-3.8027941859527292E-2</v>
      </c>
      <c r="J886" s="159">
        <v>0.66111493620089501</v>
      </c>
      <c r="L886" s="141">
        <v>0.84</v>
      </c>
    </row>
    <row r="887" spans="3:15" x14ac:dyDescent="0.2">
      <c r="C887" s="158">
        <v>2</v>
      </c>
      <c r="D887" s="128" t="s">
        <v>271</v>
      </c>
      <c r="E887" s="129">
        <v>0.9</v>
      </c>
      <c r="F887" s="130">
        <v>1.7831214724440174</v>
      </c>
      <c r="G887" s="130">
        <v>0.25063447468909583</v>
      </c>
      <c r="H887" s="130">
        <v>0.90603585205119752</v>
      </c>
      <c r="I887" s="130">
        <v>-0.35192011878257512</v>
      </c>
      <c r="J887" s="159">
        <v>1.9862065226533017</v>
      </c>
      <c r="L887" s="141">
        <v>1</v>
      </c>
    </row>
    <row r="888" spans="3:15" x14ac:dyDescent="0.2">
      <c r="C888" s="158">
        <v>3</v>
      </c>
      <c r="D888" s="128" t="s">
        <v>272</v>
      </c>
      <c r="E888" s="129">
        <v>0.52</v>
      </c>
      <c r="F888" s="130">
        <v>0.99258183937131672</v>
      </c>
      <c r="G888" s="131">
        <v>-2.6253869111845241E-2</v>
      </c>
      <c r="H888" s="130">
        <v>0.64986087352969624</v>
      </c>
      <c r="I888" s="130">
        <v>-6.4628230336081227E-2</v>
      </c>
      <c r="J888" s="159">
        <v>1.0720821332715964</v>
      </c>
      <c r="L888" s="141">
        <v>0.84</v>
      </c>
    </row>
    <row r="889" spans="3:15" x14ac:dyDescent="0.2">
      <c r="C889" s="158">
        <v>4</v>
      </c>
      <c r="D889" s="128" t="s">
        <v>273</v>
      </c>
      <c r="E889" s="129">
        <v>1.22</v>
      </c>
      <c r="F889" s="130">
        <v>2.1911097168338172</v>
      </c>
      <c r="G889" s="130">
        <v>0.87402148181113581</v>
      </c>
      <c r="H889" s="130">
        <v>1.5569809675762902</v>
      </c>
      <c r="I889" s="130">
        <v>3.1288325958919394E-2</v>
      </c>
      <c r="J889" s="159">
        <v>3.8556089783884802</v>
      </c>
      <c r="L889" s="141">
        <v>1</v>
      </c>
    </row>
    <row r="890" spans="3:15" x14ac:dyDescent="0.2">
      <c r="C890" s="158">
        <v>5</v>
      </c>
      <c r="D890" s="128" t="s">
        <v>274</v>
      </c>
      <c r="E890" s="132">
        <v>-0.55000000000000004</v>
      </c>
      <c r="F890" s="131">
        <v>-1.2156540288704843E-2</v>
      </c>
      <c r="G890" s="131">
        <v>-0.92873703207369385</v>
      </c>
      <c r="H890" s="131">
        <v>-5.5296682923658302E-2</v>
      </c>
      <c r="I890" s="130">
        <v>0.46337463756266528</v>
      </c>
      <c r="J890" s="159">
        <v>0.99367242323809979</v>
      </c>
      <c r="L890" s="144">
        <v>0.66</v>
      </c>
    </row>
    <row r="891" spans="3:15" x14ac:dyDescent="0.2">
      <c r="C891" s="158">
        <v>6</v>
      </c>
      <c r="D891" s="128" t="s">
        <v>275</v>
      </c>
      <c r="E891" s="129">
        <v>0.47</v>
      </c>
      <c r="F891" s="130">
        <v>1.8939304884147568</v>
      </c>
      <c r="G891" s="131">
        <v>-0.76075541777543521</v>
      </c>
      <c r="H891" s="130">
        <v>4.7490852803317773E-2</v>
      </c>
      <c r="I891" s="130">
        <v>-0.25878366677421383</v>
      </c>
      <c r="J891" s="159">
        <v>2.0215512499088564</v>
      </c>
      <c r="L891" s="141">
        <v>0.84</v>
      </c>
      <c r="N891" s="25" t="s">
        <v>523</v>
      </c>
    </row>
    <row r="892" spans="3:15" x14ac:dyDescent="0.2">
      <c r="C892" s="158">
        <v>7</v>
      </c>
      <c r="D892" s="128" t="s">
        <v>276</v>
      </c>
      <c r="E892" s="132">
        <v>-0.11</v>
      </c>
      <c r="F892" s="130">
        <v>0.5735092598932594</v>
      </c>
      <c r="G892" s="131">
        <v>-1.2269455877912541</v>
      </c>
      <c r="H892" s="131">
        <v>-0.40277768997156427</v>
      </c>
      <c r="I892" s="130">
        <v>-0.2316649510307025</v>
      </c>
      <c r="J892" s="159">
        <v>0.78914249607588705</v>
      </c>
      <c r="L892" s="148">
        <v>0.5</v>
      </c>
      <c r="N892" s="135"/>
      <c r="O892" t="s">
        <v>524</v>
      </c>
    </row>
    <row r="893" spans="3:15" x14ac:dyDescent="0.2">
      <c r="C893" s="158">
        <v>8</v>
      </c>
      <c r="D893" s="128" t="s">
        <v>277</v>
      </c>
      <c r="E893" s="129">
        <v>0.13</v>
      </c>
      <c r="F893" s="130">
        <v>0.96559157524209582</v>
      </c>
      <c r="G893" s="131">
        <v>-0.96137406085738042</v>
      </c>
      <c r="H893" s="131">
        <v>-0.18955011954577561</v>
      </c>
      <c r="I893" s="130">
        <v>-0.37287657123911933</v>
      </c>
      <c r="J893" s="159">
        <v>1.2208137268996651</v>
      </c>
      <c r="L893" s="141">
        <v>0.66</v>
      </c>
      <c r="N893" s="136"/>
      <c r="O893" t="s">
        <v>526</v>
      </c>
    </row>
    <row r="894" spans="3:15" x14ac:dyDescent="0.2">
      <c r="C894" s="158">
        <v>9</v>
      </c>
      <c r="D894" s="128" t="s">
        <v>278</v>
      </c>
      <c r="E894" s="132">
        <v>-0.69</v>
      </c>
      <c r="F894" s="131">
        <v>-0.41007181493040334</v>
      </c>
      <c r="G894" s="131">
        <v>-1.6985534558046327</v>
      </c>
      <c r="H894" s="131">
        <v>-0.84798361798214061</v>
      </c>
      <c r="I894" s="130">
        <v>-0.2899046256209572</v>
      </c>
      <c r="J894" s="160">
        <v>-0.75299135636543957</v>
      </c>
      <c r="L894" s="144">
        <v>0.84</v>
      </c>
    </row>
    <row r="895" spans="3:15" x14ac:dyDescent="0.2">
      <c r="C895" s="158">
        <v>10</v>
      </c>
      <c r="D895" s="128" t="s">
        <v>279</v>
      </c>
      <c r="E895" s="129">
        <v>0.06</v>
      </c>
      <c r="F895" s="130">
        <v>1.0904517218031549</v>
      </c>
      <c r="G895" s="131">
        <v>-1.1661950944275223</v>
      </c>
      <c r="H895" s="131">
        <v>-0.37251397633372085</v>
      </c>
      <c r="I895" s="131">
        <v>-0.44991292587608989</v>
      </c>
      <c r="J895" s="159">
        <v>1.0883402322829547</v>
      </c>
      <c r="L895" s="148">
        <v>0.5</v>
      </c>
    </row>
    <row r="896" spans="3:15" x14ac:dyDescent="0.2">
      <c r="C896" s="158">
        <v>11</v>
      </c>
      <c r="D896" s="128" t="s">
        <v>280</v>
      </c>
      <c r="E896" s="132">
        <v>-0.17</v>
      </c>
      <c r="F896" s="130">
        <v>0.62049971127413939</v>
      </c>
      <c r="G896" s="131">
        <v>-1.3986834442996254</v>
      </c>
      <c r="H896" s="131">
        <v>-0.57865717486212764</v>
      </c>
      <c r="I896" s="130">
        <v>-0.38848947330283101</v>
      </c>
      <c r="J896" s="159">
        <v>0.50589146474358282</v>
      </c>
      <c r="L896" s="172">
        <v>0.5</v>
      </c>
    </row>
    <row r="897" spans="3:12" x14ac:dyDescent="0.2">
      <c r="C897" s="158">
        <v>12</v>
      </c>
      <c r="D897" s="128" t="s">
        <v>281</v>
      </c>
      <c r="E897" s="129">
        <v>0.01</v>
      </c>
      <c r="F897" s="130">
        <v>1.0222320250776096</v>
      </c>
      <c r="G897" s="131">
        <v>-1.090045327935691</v>
      </c>
      <c r="H897" s="131">
        <v>-0.31081386308605974</v>
      </c>
      <c r="I897" s="130">
        <v>-0.42192629372472634</v>
      </c>
      <c r="J897" s="159">
        <v>1.2079613612856499</v>
      </c>
      <c r="L897" s="141">
        <v>0.66</v>
      </c>
    </row>
    <row r="898" spans="3:12" x14ac:dyDescent="0.2">
      <c r="C898" s="158">
        <v>13</v>
      </c>
      <c r="D898" s="128" t="s">
        <v>282</v>
      </c>
      <c r="E898" s="132">
        <v>-1.24</v>
      </c>
      <c r="F898" s="131">
        <v>-1.7466752015568228</v>
      </c>
      <c r="G898" s="131">
        <v>-2.1350753609184996</v>
      </c>
      <c r="H898" s="131">
        <v>-1.2629534247948124</v>
      </c>
      <c r="I898" s="130">
        <v>-0.24743852420923051</v>
      </c>
      <c r="J898" s="160">
        <v>-2.1105743253627232</v>
      </c>
      <c r="L898" s="144">
        <v>0.84</v>
      </c>
    </row>
    <row r="899" spans="3:12" x14ac:dyDescent="0.2">
      <c r="C899" s="158">
        <v>14</v>
      </c>
      <c r="D899" s="128" t="s">
        <v>283</v>
      </c>
      <c r="E899" s="132">
        <v>-0.8</v>
      </c>
      <c r="F899" s="131">
        <v>-1.4385260585848467</v>
      </c>
      <c r="G899" s="131">
        <v>-2.1091601875088752</v>
      </c>
      <c r="H899" s="131">
        <v>-1.2685112468579853</v>
      </c>
      <c r="I899" s="130">
        <v>-0.39156053967521487</v>
      </c>
      <c r="J899" s="160">
        <v>-0.34525882056833046</v>
      </c>
      <c r="L899" s="144">
        <v>0.84</v>
      </c>
    </row>
    <row r="900" spans="3:12" x14ac:dyDescent="0.2">
      <c r="C900" s="158">
        <v>15</v>
      </c>
      <c r="D900" s="128" t="s">
        <v>284</v>
      </c>
      <c r="E900" s="132">
        <v>-0.21</v>
      </c>
      <c r="F900" s="130">
        <v>0.32519492258365584</v>
      </c>
      <c r="G900" s="131">
        <v>-1.5913921050172808</v>
      </c>
      <c r="H900" s="131">
        <v>-0.79343421153155824</v>
      </c>
      <c r="I900" s="131">
        <v>-0.43332945953538538</v>
      </c>
      <c r="J900" s="159">
        <v>7.168257114896992E-3</v>
      </c>
      <c r="L900" s="144">
        <v>0.66</v>
      </c>
    </row>
    <row r="901" spans="3:12" x14ac:dyDescent="0.2">
      <c r="C901" s="158">
        <v>16</v>
      </c>
      <c r="D901" s="155" t="s">
        <v>285</v>
      </c>
      <c r="E901" s="156" t="s">
        <v>519</v>
      </c>
      <c r="F901" s="157" t="s">
        <v>519</v>
      </c>
      <c r="G901" s="157">
        <v>-1.9630053111830259</v>
      </c>
      <c r="H901" s="157">
        <v>-0.98703442850240597</v>
      </c>
      <c r="I901" s="157" t="s">
        <v>519</v>
      </c>
      <c r="J901" s="161" t="s">
        <v>519</v>
      </c>
      <c r="L901" s="149" t="s">
        <v>528</v>
      </c>
    </row>
    <row r="902" spans="3:12" x14ac:dyDescent="0.2">
      <c r="C902" s="158">
        <v>17</v>
      </c>
      <c r="D902" s="128" t="s">
        <v>286</v>
      </c>
      <c r="E902" s="132">
        <v>-0.45</v>
      </c>
      <c r="F902" s="131">
        <v>-6.0066298728506676E-2</v>
      </c>
      <c r="G902" s="131">
        <v>-2.1137063644221294</v>
      </c>
      <c r="H902" s="131">
        <v>-1.3051597028993072</v>
      </c>
      <c r="I902" s="131">
        <v>-0.61948163555224633</v>
      </c>
      <c r="J902" s="160">
        <v>-1.3072930144199471</v>
      </c>
      <c r="L902" s="144">
        <v>1</v>
      </c>
    </row>
    <row r="903" spans="3:12" x14ac:dyDescent="0.2">
      <c r="C903" s="158">
        <v>18</v>
      </c>
      <c r="D903" s="128" t="s">
        <v>287</v>
      </c>
      <c r="E903" s="129">
        <v>0.1</v>
      </c>
      <c r="F903" s="130">
        <v>0.65916967286852146</v>
      </c>
      <c r="G903" s="131">
        <v>-1.2235713375642863</v>
      </c>
      <c r="H903" s="131">
        <v>-0.49199613009798626</v>
      </c>
      <c r="I903" s="131">
        <v>-0.48191942218597772</v>
      </c>
      <c r="J903" s="159">
        <v>0.79246449214799375</v>
      </c>
      <c r="L903" s="148">
        <v>0.5</v>
      </c>
    </row>
    <row r="904" spans="3:12" x14ac:dyDescent="0.2">
      <c r="C904" s="158">
        <v>19</v>
      </c>
      <c r="D904" s="128" t="s">
        <v>288</v>
      </c>
      <c r="E904" s="129">
        <v>0.24</v>
      </c>
      <c r="F904" s="130">
        <v>0.60913300158872574</v>
      </c>
      <c r="G904" s="130">
        <v>-0.83321871378861778</v>
      </c>
      <c r="H904" s="131">
        <v>-9.5570232620343143E-2</v>
      </c>
      <c r="I904" s="130">
        <v>-0.23752172235576197</v>
      </c>
      <c r="J904" s="159">
        <v>1.5300589918955101</v>
      </c>
      <c r="L904" s="141">
        <v>0.66</v>
      </c>
    </row>
    <row r="905" spans="3:12" x14ac:dyDescent="0.2">
      <c r="C905" s="158">
        <v>20</v>
      </c>
      <c r="D905" s="128" t="s">
        <v>289</v>
      </c>
      <c r="E905" s="129">
        <v>0.01</v>
      </c>
      <c r="F905" s="130">
        <v>0.12324685427060128</v>
      </c>
      <c r="G905" s="131">
        <v>-1.2083345027227583</v>
      </c>
      <c r="H905" s="131">
        <v>-0.45620900069737558</v>
      </c>
      <c r="I905" s="130">
        <v>-0.27711318853749356</v>
      </c>
      <c r="J905" s="159">
        <v>0.65321218601289077</v>
      </c>
      <c r="L905" s="141">
        <v>0.66</v>
      </c>
    </row>
    <row r="906" spans="3:12" x14ac:dyDescent="0.2">
      <c r="C906" s="158">
        <v>21</v>
      </c>
      <c r="D906" s="128" t="s">
        <v>290</v>
      </c>
      <c r="E906" s="132">
        <v>-0.06</v>
      </c>
      <c r="F906" s="131">
        <v>-0.10787782852823551</v>
      </c>
      <c r="G906" s="131">
        <v>-1.3861674889004818</v>
      </c>
      <c r="H906" s="131">
        <v>-0.61993375629497161</v>
      </c>
      <c r="I906" s="130">
        <v>-0.24700649009424591</v>
      </c>
      <c r="J906" s="159">
        <v>0.54301977893160691</v>
      </c>
      <c r="L906" s="144">
        <v>0.66</v>
      </c>
    </row>
    <row r="907" spans="3:12" x14ac:dyDescent="0.2">
      <c r="C907" s="158">
        <v>22</v>
      </c>
      <c r="D907" s="128" t="s">
        <v>291</v>
      </c>
      <c r="E907" s="129">
        <v>0.04</v>
      </c>
      <c r="F907" s="130">
        <v>0.28195132875204032</v>
      </c>
      <c r="G907" s="131">
        <v>-1.3279846419206629</v>
      </c>
      <c r="H907" s="131">
        <v>-0.61032085499298327</v>
      </c>
      <c r="I907" s="131">
        <v>-0.55631580256924806</v>
      </c>
      <c r="J907" s="159">
        <v>0.39324379799863962</v>
      </c>
      <c r="L907" s="144">
        <v>0.5</v>
      </c>
    </row>
    <row r="908" spans="3:12" x14ac:dyDescent="0.2">
      <c r="C908" s="158">
        <v>23</v>
      </c>
      <c r="D908" s="128" t="s">
        <v>292</v>
      </c>
      <c r="E908" s="132">
        <v>-0.52</v>
      </c>
      <c r="F908" s="130">
        <v>0.3270201344940929</v>
      </c>
      <c r="G908" s="131">
        <v>-1.2219259408448631</v>
      </c>
      <c r="H908" s="131">
        <v>-0.52342466989049785</v>
      </c>
      <c r="I908" s="131">
        <v>-0.65496468499892968</v>
      </c>
      <c r="J908" s="159">
        <v>0.22387135201210695</v>
      </c>
      <c r="L908" s="144">
        <v>0.66</v>
      </c>
    </row>
    <row r="909" spans="3:12" x14ac:dyDescent="0.2">
      <c r="C909" s="158">
        <v>24</v>
      </c>
      <c r="D909" s="128" t="s">
        <v>293</v>
      </c>
      <c r="E909" s="132">
        <v>-0.12</v>
      </c>
      <c r="F909" s="130">
        <v>5.5419710439245443E-3</v>
      </c>
      <c r="G909" s="131">
        <v>-1.6237857451114031</v>
      </c>
      <c r="H909" s="131">
        <v>-0.92774511687785033</v>
      </c>
      <c r="I909" s="131">
        <v>-0.69176297682109489</v>
      </c>
      <c r="J909" s="160">
        <v>-0.27491588778839349</v>
      </c>
      <c r="L909" s="144">
        <v>0.84</v>
      </c>
    </row>
    <row r="910" spans="3:12" x14ac:dyDescent="0.2">
      <c r="C910" s="158">
        <v>25</v>
      </c>
      <c r="D910" s="128" t="s">
        <v>294</v>
      </c>
      <c r="E910" s="132">
        <v>-0.21</v>
      </c>
      <c r="F910" s="131">
        <v>-6.9438610981590293E-2</v>
      </c>
      <c r="G910" s="131">
        <v>-1.6930099528651297</v>
      </c>
      <c r="H910" s="131">
        <v>-0.94448889449578921</v>
      </c>
      <c r="I910" s="131">
        <v>-0.57613891815517482</v>
      </c>
      <c r="J910" s="160">
        <v>-0.54983265869084752</v>
      </c>
      <c r="L910" s="144">
        <v>1</v>
      </c>
    </row>
    <row r="911" spans="3:12" x14ac:dyDescent="0.2">
      <c r="C911" s="158">
        <v>26</v>
      </c>
      <c r="D911" s="128" t="s">
        <v>295</v>
      </c>
      <c r="E911" s="129">
        <v>0.04</v>
      </c>
      <c r="F911" s="130">
        <v>0.54554997106433301</v>
      </c>
      <c r="G911" s="131">
        <v>-1.2526851446955463</v>
      </c>
      <c r="H911" s="131">
        <v>-0.55366916272953992</v>
      </c>
      <c r="I911" s="131">
        <v>-0.71037045359789364</v>
      </c>
      <c r="J911" s="160">
        <v>-8.890996593767575E-3</v>
      </c>
      <c r="L911" s="144">
        <v>0.5</v>
      </c>
    </row>
    <row r="912" spans="3:12" x14ac:dyDescent="0.2">
      <c r="C912" s="158">
        <v>27</v>
      </c>
      <c r="D912" s="128" t="s">
        <v>296</v>
      </c>
      <c r="E912" s="129">
        <v>0.01</v>
      </c>
      <c r="F912" s="130">
        <v>0.39481575607163077</v>
      </c>
      <c r="G912" s="131">
        <v>-1.3426364095983618</v>
      </c>
      <c r="H912" s="131">
        <v>-0.62165669268116286</v>
      </c>
      <c r="I912" s="131">
        <v>-0.71481527771321929</v>
      </c>
      <c r="J912" s="160">
        <v>-9.2324808759567834E-2</v>
      </c>
      <c r="L912" s="144">
        <v>0.66</v>
      </c>
    </row>
    <row r="913" spans="3:12" x14ac:dyDescent="0.2">
      <c r="C913" s="166">
        <v>28</v>
      </c>
      <c r="D913" s="167" t="s">
        <v>297</v>
      </c>
      <c r="E913" s="168">
        <v>0.03</v>
      </c>
      <c r="F913" s="169">
        <v>0.52758883948083735</v>
      </c>
      <c r="G913" s="170">
        <v>-1.2431150171949368</v>
      </c>
      <c r="H913" s="170">
        <v>-0.5517696058635484</v>
      </c>
      <c r="I913" s="170">
        <v>-0.79583227856545546</v>
      </c>
      <c r="J913" s="171">
        <v>-0.23066170495653493</v>
      </c>
      <c r="L913" s="144">
        <v>0.66</v>
      </c>
    </row>
    <row r="915" spans="3:12" x14ac:dyDescent="0.2">
      <c r="D915" s="128" t="s">
        <v>541</v>
      </c>
      <c r="E915" s="128" t="s">
        <v>517</v>
      </c>
      <c r="F915" s="128" t="s">
        <v>518</v>
      </c>
      <c r="G915" s="128" t="s">
        <v>504</v>
      </c>
      <c r="H915" s="128" t="s">
        <v>505</v>
      </c>
      <c r="I915" s="128" t="s">
        <v>520</v>
      </c>
      <c r="J915" s="128" t="s">
        <v>529</v>
      </c>
    </row>
    <row r="916" spans="3:12" x14ac:dyDescent="0.2">
      <c r="D916" s="129" t="s">
        <v>542</v>
      </c>
      <c r="E916" s="126">
        <v>15</v>
      </c>
      <c r="F916" s="126">
        <v>21</v>
      </c>
      <c r="G916" s="126">
        <v>3</v>
      </c>
      <c r="H916" s="126">
        <v>5</v>
      </c>
      <c r="I916" s="126">
        <f>28-I917</f>
        <v>17</v>
      </c>
      <c r="J916" s="126">
        <v>19</v>
      </c>
    </row>
    <row r="917" spans="3:12" x14ac:dyDescent="0.2">
      <c r="D917" s="131" t="s">
        <v>543</v>
      </c>
      <c r="E917" s="126">
        <v>13</v>
      </c>
      <c r="F917" s="126">
        <v>7</v>
      </c>
      <c r="G917" s="126">
        <v>25</v>
      </c>
      <c r="H917" s="126">
        <v>23</v>
      </c>
      <c r="I917" s="126">
        <v>11</v>
      </c>
      <c r="J917" s="126">
        <v>9</v>
      </c>
    </row>
  </sheetData>
  <mergeCells count="2">
    <mergeCell ref="A70:A72"/>
    <mergeCell ref="B70:K70"/>
  </mergeCells>
  <phoneticPr fontId="36" type="noConversion"/>
  <pageMargins left="0.7" right="0.7" top="0.75" bottom="0.75" header="0.3" footer="0.3"/>
  <ignoredErrors>
    <ignoredError sqref="O115 C734" formulaRange="1"/>
    <ignoredError sqref="C581" formula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Wstęp</vt:lpstr>
      <vt:lpstr>Analizy makroekonomiczne</vt:lpstr>
      <vt:lpstr>Analizy wskaźnikowe</vt:lpstr>
      <vt:lpstr>Analiza SWOT</vt:lpstr>
      <vt:lpstr>Arkusz obliczeniowy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 Szostak</cp:lastModifiedBy>
  <cp:revision/>
  <dcterms:created xsi:type="dcterms:W3CDTF">2024-06-01T09:27:42Z</dcterms:created>
  <dcterms:modified xsi:type="dcterms:W3CDTF">2024-06-11T22:11:29Z</dcterms:modified>
  <cp:category/>
  <cp:contentStatus/>
</cp:coreProperties>
</file>