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wnloads\"/>
    </mc:Choice>
  </mc:AlternateContent>
  <xr:revisionPtr revIDLastSave="0" documentId="13_ncr:1_{5BC0B71C-CDB4-4CBE-A51C-2DCCFEFAE06B}" xr6:coauthVersionLast="47" xr6:coauthVersionMax="47" xr10:uidLastSave="{00000000-0000-0000-0000-000000000000}"/>
  <bookViews>
    <workbookView xWindow="-108" yWindow="-108" windowWidth="23256" windowHeight="13176" xr2:uid="{0D615014-D550-47E3-8273-DEF45241834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M33" i="1"/>
  <c r="N33" i="1"/>
  <c r="O33" i="1"/>
  <c r="P33" i="1"/>
  <c r="K33" i="1"/>
  <c r="L32" i="1"/>
  <c r="M32" i="1"/>
  <c r="N32" i="1"/>
  <c r="O32" i="1"/>
  <c r="P32" i="1"/>
  <c r="K32" i="1"/>
  <c r="L25" i="1"/>
  <c r="M25" i="1"/>
  <c r="N25" i="1"/>
  <c r="O25" i="1"/>
  <c r="P25" i="1"/>
  <c r="K25" i="1"/>
  <c r="L24" i="1"/>
  <c r="M24" i="1"/>
  <c r="N24" i="1"/>
  <c r="O24" i="1"/>
  <c r="P24" i="1"/>
  <c r="K24" i="1"/>
  <c r="L17" i="1"/>
  <c r="M17" i="1"/>
  <c r="N17" i="1"/>
  <c r="O17" i="1"/>
  <c r="P17" i="1"/>
  <c r="K17" i="1"/>
  <c r="P16" i="1"/>
  <c r="L16" i="1"/>
  <c r="M16" i="1"/>
  <c r="N16" i="1"/>
  <c r="O16" i="1"/>
  <c r="K16" i="1"/>
  <c r="P31" i="1"/>
  <c r="N31" i="1"/>
  <c r="P30" i="1"/>
  <c r="N30" i="1"/>
  <c r="P29" i="1"/>
  <c r="N29" i="1"/>
  <c r="P23" i="1"/>
  <c r="N23" i="1"/>
  <c r="P22" i="1"/>
  <c r="N22" i="1"/>
  <c r="P21" i="1"/>
  <c r="N21" i="1"/>
  <c r="K8" i="1"/>
  <c r="P15" i="1"/>
  <c r="N15" i="1"/>
  <c r="P14" i="1"/>
  <c r="N14" i="1"/>
  <c r="P13" i="1"/>
  <c r="N13" i="1"/>
  <c r="O8" i="1"/>
  <c r="P7" i="1"/>
  <c r="N7" i="1"/>
  <c r="P6" i="1"/>
  <c r="N6" i="1"/>
  <c r="P5" i="1"/>
  <c r="P9" i="1" s="1"/>
  <c r="N5" i="1"/>
  <c r="N8" i="1" s="1"/>
  <c r="L9" i="1"/>
  <c r="M9" i="1"/>
  <c r="O9" i="1"/>
  <c r="K9" i="1"/>
  <c r="P8" i="1"/>
  <c r="M8" i="1"/>
  <c r="L8" i="1"/>
  <c r="G21" i="1"/>
  <c r="G22" i="1"/>
  <c r="G20" i="1"/>
  <c r="G16" i="1"/>
  <c r="G17" i="1"/>
  <c r="G15" i="1"/>
  <c r="G11" i="1"/>
  <c r="G12" i="1"/>
  <c r="G10" i="1"/>
  <c r="G6" i="1"/>
  <c r="G7" i="1"/>
  <c r="G5" i="1"/>
  <c r="F21" i="1"/>
  <c r="F22" i="1"/>
  <c r="F20" i="1"/>
  <c r="F16" i="1"/>
  <c r="F17" i="1"/>
  <c r="F15" i="1"/>
  <c r="F11" i="1"/>
  <c r="F12" i="1"/>
  <c r="F10" i="1"/>
  <c r="F6" i="1"/>
  <c r="F7" i="1"/>
  <c r="F5" i="1"/>
  <c r="N9" i="1" l="1"/>
</calcChain>
</file>

<file path=xl/sharedStrings.xml><?xml version="1.0" encoding="utf-8"?>
<sst xmlns="http://schemas.openxmlformats.org/spreadsheetml/2006/main" count="69" uniqueCount="22">
  <si>
    <t>Probetas</t>
  </si>
  <si>
    <t>Promedio</t>
  </si>
  <si>
    <t>Desv. Estan.</t>
  </si>
  <si>
    <t>Espesor (mm)</t>
  </si>
  <si>
    <t>Ancho (mm)</t>
  </si>
  <si>
    <t>Long. Inicial (mm)</t>
  </si>
  <si>
    <t>ABS  velocidad (50 mm/min)</t>
  </si>
  <si>
    <t>PP velocidad (50 mm/min)</t>
  </si>
  <si>
    <t>PEAD velocidad (50 mm/min)</t>
  </si>
  <si>
    <t>PSAI velocidad (50 mm/min)</t>
  </si>
  <si>
    <t>Tabla: Ensayo de flexion</t>
  </si>
  <si>
    <t>Desv. Est.</t>
  </si>
  <si>
    <t>m (Mpa)</t>
  </si>
  <si>
    <t>σy (Mpa)</t>
  </si>
  <si>
    <t>ϵy (%)</t>
  </si>
  <si>
    <t>σf (Mpa)</t>
  </si>
  <si>
    <t>ϵf (%)</t>
  </si>
  <si>
    <r>
      <t xml:space="preserve">Tabla: </t>
    </r>
    <r>
      <rPr>
        <sz val="10"/>
        <color theme="1"/>
        <rFont val="Times New Roman"/>
        <family val="1"/>
      </rPr>
      <t>Propiedades mecánicas a flexion ABS</t>
    </r>
  </si>
  <si>
    <r>
      <t xml:space="preserve">Tabla: </t>
    </r>
    <r>
      <rPr>
        <sz val="10"/>
        <color theme="1"/>
        <rFont val="Times New Roman"/>
        <family val="1"/>
      </rPr>
      <t>Propiedades mecánicas a flexion PEAD</t>
    </r>
  </si>
  <si>
    <r>
      <t xml:space="preserve">Tabla: </t>
    </r>
    <r>
      <rPr>
        <sz val="10"/>
        <color theme="1"/>
        <rFont val="Times New Roman"/>
        <family val="1"/>
      </rPr>
      <t>Propiedades mecánicas a flexion PP</t>
    </r>
  </si>
  <si>
    <r>
      <t xml:space="preserve">Tabla: </t>
    </r>
    <r>
      <rPr>
        <sz val="10"/>
        <color theme="1"/>
        <rFont val="Times New Roman"/>
        <family val="1"/>
      </rPr>
      <t>Propiedades mecánicas a flexion PSAI</t>
    </r>
  </si>
  <si>
    <t>Eb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</si>
</sst>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FB3722C7-3DEA-47AA-8397-D13B522F89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C9CC-0FBF-4581-966F-4305B7D3DD55}">
  <dimension ref="B2:W33"/>
  <sheetViews>
    <sheetView tabSelected="1" topLeftCell="E3" zoomScale="90" zoomScaleNormal="90" workbookViewId="0">
      <selection activeCell="R26" sqref="R26"/>
    </sheetView>
  </sheetViews>
  <sheetFormatPr baseColWidth="10" defaultRowHeight="14.4" x14ac:dyDescent="0.3"/>
  <cols>
    <col min="2" max="2" width="19.44140625" customWidth="1"/>
    <col min="16" max="16" width="17.5546875" customWidth="1"/>
    <col min="17" max="17" width="5.77734375" customWidth="1"/>
  </cols>
  <sheetData>
    <row r="2" spans="2:23" x14ac:dyDescent="0.3">
      <c r="B2" s="27" t="s">
        <v>10</v>
      </c>
      <c r="C2" s="28"/>
      <c r="D2" s="28"/>
      <c r="E2" s="28"/>
      <c r="F2" s="28"/>
      <c r="G2" s="28"/>
    </row>
    <row r="3" spans="2:23" ht="16.2" thickBot="1" x14ac:dyDescent="0.35">
      <c r="B3" s="29" t="s">
        <v>6</v>
      </c>
      <c r="C3" s="29"/>
      <c r="D3" s="29"/>
      <c r="E3" s="29"/>
      <c r="F3" s="29"/>
      <c r="G3" s="29"/>
      <c r="J3" s="26" t="s">
        <v>17</v>
      </c>
      <c r="K3" s="26"/>
      <c r="L3" s="26"/>
      <c r="M3" s="26"/>
      <c r="N3" s="26"/>
      <c r="O3" s="26"/>
      <c r="P3" s="15"/>
      <c r="Q3" s="15"/>
    </row>
    <row r="4" spans="2:23" ht="15" customHeight="1" x14ac:dyDescent="0.3">
      <c r="B4" s="7" t="s">
        <v>0</v>
      </c>
      <c r="C4" s="7">
        <v>1</v>
      </c>
      <c r="D4" s="7">
        <v>2</v>
      </c>
      <c r="E4" s="7">
        <v>3</v>
      </c>
      <c r="F4" s="7" t="s">
        <v>1</v>
      </c>
      <c r="G4" s="7" t="s">
        <v>2</v>
      </c>
      <c r="H4" s="1"/>
      <c r="I4" s="1"/>
      <c r="J4" s="18" t="s">
        <v>0</v>
      </c>
      <c r="K4" s="23" t="s">
        <v>12</v>
      </c>
      <c r="L4" s="24" t="s">
        <v>21</v>
      </c>
      <c r="M4" s="24" t="s">
        <v>13</v>
      </c>
      <c r="N4" s="24" t="s">
        <v>14</v>
      </c>
      <c r="O4" s="24" t="s">
        <v>15</v>
      </c>
      <c r="P4" s="24" t="s">
        <v>16</v>
      </c>
      <c r="Q4" s="16"/>
    </row>
    <row r="5" spans="2:23" ht="16.2" customHeight="1" x14ac:dyDescent="0.3">
      <c r="B5" s="4" t="s">
        <v>3</v>
      </c>
      <c r="C5" s="3">
        <v>2.94</v>
      </c>
      <c r="D5" s="3">
        <v>2.81</v>
      </c>
      <c r="E5" s="3">
        <v>2.92</v>
      </c>
      <c r="F5" s="5">
        <f>AVERAGE(C5:E5)</f>
        <v>2.89</v>
      </c>
      <c r="G5" s="5">
        <f>_xlfn.STDEV.S(C5:E5)</f>
        <v>6.9999999999999937E-2</v>
      </c>
      <c r="H5" s="1"/>
      <c r="I5" s="1"/>
      <c r="J5" s="14">
        <v>1</v>
      </c>
      <c r="K5" s="14">
        <v>826.19500000000005</v>
      </c>
      <c r="L5" s="14">
        <v>94690.733999999997</v>
      </c>
      <c r="M5" s="14">
        <v>52.984999999999999</v>
      </c>
      <c r="N5" s="14">
        <f>0.066*100</f>
        <v>6.6000000000000005</v>
      </c>
      <c r="O5" s="14">
        <v>54.417999999999999</v>
      </c>
      <c r="P5" s="14">
        <f>0.077*100</f>
        <v>7.7</v>
      </c>
      <c r="Q5" s="17"/>
    </row>
    <row r="6" spans="2:23" ht="15.6" x14ac:dyDescent="0.3">
      <c r="B6" s="4" t="s">
        <v>4</v>
      </c>
      <c r="C6" s="3">
        <v>12.35</v>
      </c>
      <c r="D6" s="3">
        <v>12.28</v>
      </c>
      <c r="E6" s="3">
        <v>12.37</v>
      </c>
      <c r="F6" s="6">
        <f t="shared" ref="F6:F7" si="0">AVERAGE(C6:E6)</f>
        <v>12.333333333333334</v>
      </c>
      <c r="G6" s="6">
        <f t="shared" ref="G6:G7" si="1">_xlfn.STDEV.S(C6:E6)</f>
        <v>4.725815626252608E-2</v>
      </c>
      <c r="J6" s="14">
        <v>2</v>
      </c>
      <c r="K6" s="14">
        <v>934.827</v>
      </c>
      <c r="L6" s="14">
        <v>123409.272</v>
      </c>
      <c r="M6" s="14">
        <v>54.808999999999997</v>
      </c>
      <c r="N6" s="14">
        <f>0.061*100</f>
        <v>6.1</v>
      </c>
      <c r="O6" s="14">
        <v>56.424999999999997</v>
      </c>
      <c r="P6" s="17">
        <f>0.079*100</f>
        <v>7.9</v>
      </c>
      <c r="Q6" s="17"/>
    </row>
    <row r="7" spans="2:23" ht="15.6" x14ac:dyDescent="0.3">
      <c r="B7" s="8" t="s">
        <v>5</v>
      </c>
      <c r="C7" s="9">
        <v>52.4</v>
      </c>
      <c r="D7" s="9">
        <v>52.4</v>
      </c>
      <c r="E7" s="9">
        <v>52.4</v>
      </c>
      <c r="F7" s="10">
        <f t="shared" si="0"/>
        <v>52.4</v>
      </c>
      <c r="G7" s="11">
        <f t="shared" si="1"/>
        <v>0</v>
      </c>
      <c r="J7" s="14">
        <v>3</v>
      </c>
      <c r="K7" s="14">
        <v>845.697</v>
      </c>
      <c r="L7" s="14">
        <v>98771.217000000004</v>
      </c>
      <c r="M7" s="14">
        <v>52.383000000000003</v>
      </c>
      <c r="N7" s="14">
        <f>0.064*100</f>
        <v>6.4</v>
      </c>
      <c r="O7" s="14">
        <v>52.978999999999999</v>
      </c>
      <c r="P7" s="17">
        <f>0.069*100</f>
        <v>6.9</v>
      </c>
      <c r="Q7" s="17"/>
    </row>
    <row r="8" spans="2:23" ht="15.6" x14ac:dyDescent="0.3">
      <c r="B8" s="29" t="s">
        <v>8</v>
      </c>
      <c r="C8" s="29"/>
      <c r="D8" s="29"/>
      <c r="E8" s="29"/>
      <c r="F8" s="29"/>
      <c r="G8" s="29"/>
      <c r="J8" s="12" t="s">
        <v>1</v>
      </c>
      <c r="K8" s="22">
        <f t="shared" ref="K8:P8" si="2">AVERAGE(K5:K7)</f>
        <v>868.90633333333335</v>
      </c>
      <c r="L8" s="22">
        <f t="shared" si="2"/>
        <v>105623.74099999999</v>
      </c>
      <c r="M8" s="22">
        <f t="shared" si="2"/>
        <v>53.392333333333333</v>
      </c>
      <c r="N8" s="21">
        <f t="shared" si="2"/>
        <v>6.3666666666666671</v>
      </c>
      <c r="O8" s="22">
        <f t="shared" si="2"/>
        <v>54.607333333333337</v>
      </c>
      <c r="P8" s="22">
        <f t="shared" si="2"/>
        <v>7.5</v>
      </c>
      <c r="Q8" s="17"/>
    </row>
    <row r="9" spans="2:23" ht="16.2" thickBot="1" x14ac:dyDescent="0.35">
      <c r="B9" s="7" t="s">
        <v>0</v>
      </c>
      <c r="C9" s="7">
        <v>1</v>
      </c>
      <c r="D9" s="7">
        <v>2</v>
      </c>
      <c r="E9" s="7">
        <v>3</v>
      </c>
      <c r="F9" s="7" t="s">
        <v>1</v>
      </c>
      <c r="G9" s="7" t="s">
        <v>2</v>
      </c>
      <c r="J9" s="13" t="s">
        <v>11</v>
      </c>
      <c r="K9" s="20">
        <f>_xlfn.STDEV.S(K5:K7)</f>
        <v>57.915738114378989</v>
      </c>
      <c r="L9" s="20">
        <f t="shared" ref="L9:O9" si="3">_xlfn.STDEV.S(L5:L7)</f>
        <v>15537.259092011398</v>
      </c>
      <c r="M9" s="20">
        <f t="shared" si="3"/>
        <v>1.2632534715302892</v>
      </c>
      <c r="N9" s="19">
        <f t="shared" si="3"/>
        <v>0.25166114784235877</v>
      </c>
      <c r="O9" s="20">
        <f t="shared" si="3"/>
        <v>1.730784311615208</v>
      </c>
      <c r="P9" s="20">
        <f>_xlfn.STDEV.S(P5:P7)</f>
        <v>0.52915026221291805</v>
      </c>
      <c r="Q9" s="17"/>
    </row>
    <row r="10" spans="2:23" ht="15.6" x14ac:dyDescent="0.3">
      <c r="B10" s="4" t="s">
        <v>3</v>
      </c>
      <c r="C10" s="3">
        <v>2.83</v>
      </c>
      <c r="D10" s="3">
        <v>2.86</v>
      </c>
      <c r="E10" s="3">
        <v>2.92</v>
      </c>
      <c r="F10" s="2">
        <f>AVERAGE(C10:E10)</f>
        <v>2.8699999999999997</v>
      </c>
      <c r="G10" s="6">
        <f>_xlfn.STDEV.S(C10:E10)</f>
        <v>4.5825756949558344E-2</v>
      </c>
      <c r="J10" s="25"/>
      <c r="K10" s="25"/>
      <c r="L10" s="25"/>
      <c r="M10" s="25"/>
      <c r="N10" s="25"/>
      <c r="O10" s="25"/>
      <c r="P10" s="25"/>
    </row>
    <row r="11" spans="2:23" ht="16.2" thickBot="1" x14ac:dyDescent="0.35">
      <c r="B11" s="4" t="s">
        <v>4</v>
      </c>
      <c r="C11" s="3">
        <v>12.31</v>
      </c>
      <c r="D11" s="3">
        <v>12.31</v>
      </c>
      <c r="E11" s="3">
        <v>12.37</v>
      </c>
      <c r="F11" s="2">
        <f t="shared" ref="F11:F12" si="4">AVERAGE(C11:E11)</f>
        <v>12.33</v>
      </c>
      <c r="G11" s="6">
        <f t="shared" ref="G11:G12" si="5">_xlfn.STDEV.S(C11:E11)</f>
        <v>3.4641016151376811E-2</v>
      </c>
      <c r="J11" s="26" t="s">
        <v>18</v>
      </c>
      <c r="K11" s="26"/>
      <c r="L11" s="26"/>
      <c r="M11" s="26"/>
      <c r="N11" s="26"/>
      <c r="O11" s="26"/>
      <c r="P11" s="25"/>
    </row>
    <row r="12" spans="2:23" ht="15.6" x14ac:dyDescent="0.3">
      <c r="B12" s="8" t="s">
        <v>5</v>
      </c>
      <c r="C12" s="9">
        <v>52.4</v>
      </c>
      <c r="D12" s="9">
        <v>52.4</v>
      </c>
      <c r="E12" s="9">
        <v>52.4</v>
      </c>
      <c r="F12" s="10">
        <f t="shared" si="4"/>
        <v>52.4</v>
      </c>
      <c r="G12" s="10">
        <f t="shared" si="5"/>
        <v>0</v>
      </c>
      <c r="J12" s="18" t="s">
        <v>0</v>
      </c>
      <c r="K12" s="23" t="s">
        <v>12</v>
      </c>
      <c r="L12" s="24" t="s">
        <v>21</v>
      </c>
      <c r="M12" s="24" t="s">
        <v>13</v>
      </c>
      <c r="N12" s="24" t="s">
        <v>14</v>
      </c>
      <c r="O12" s="24" t="s">
        <v>15</v>
      </c>
      <c r="P12" s="24" t="s">
        <v>16</v>
      </c>
    </row>
    <row r="13" spans="2:23" ht="15.6" x14ac:dyDescent="0.3">
      <c r="B13" s="30" t="s">
        <v>7</v>
      </c>
      <c r="C13" s="30"/>
      <c r="D13" s="30"/>
      <c r="E13" s="30"/>
      <c r="F13" s="30"/>
      <c r="G13" s="30"/>
      <c r="J13" s="14">
        <v>1</v>
      </c>
      <c r="K13" s="14">
        <v>425.02100000000002</v>
      </c>
      <c r="L13" s="14">
        <v>54793.228999999999</v>
      </c>
      <c r="M13" s="14">
        <v>16.792999999999999</v>
      </c>
      <c r="N13" s="14">
        <f>0.041*100</f>
        <v>4.1000000000000005</v>
      </c>
      <c r="O13" s="14">
        <v>18.564</v>
      </c>
      <c r="P13" s="25">
        <f>0.054*100</f>
        <v>5.4</v>
      </c>
    </row>
    <row r="14" spans="2:23" ht="15.6" x14ac:dyDescent="0.3">
      <c r="B14" s="7" t="s">
        <v>0</v>
      </c>
      <c r="C14" s="7">
        <v>1</v>
      </c>
      <c r="D14" s="7">
        <v>2</v>
      </c>
      <c r="E14" s="7">
        <v>3</v>
      </c>
      <c r="F14" s="7" t="s">
        <v>1</v>
      </c>
      <c r="G14" s="7" t="s">
        <v>2</v>
      </c>
      <c r="J14" s="14">
        <v>2</v>
      </c>
      <c r="K14" s="14">
        <v>332.24299999999999</v>
      </c>
      <c r="L14" s="14">
        <v>41498.61</v>
      </c>
      <c r="M14" s="14">
        <v>16.731999999999999</v>
      </c>
      <c r="N14" s="14">
        <f>0.052*100</f>
        <v>5.2</v>
      </c>
      <c r="O14" s="14">
        <v>18.747</v>
      </c>
      <c r="P14" s="25">
        <f>0.085*100</f>
        <v>8.5</v>
      </c>
    </row>
    <row r="15" spans="2:23" ht="15.6" x14ac:dyDescent="0.3">
      <c r="B15" s="4" t="s">
        <v>3</v>
      </c>
      <c r="C15" s="3">
        <v>2.89</v>
      </c>
      <c r="D15" s="3">
        <v>2.91</v>
      </c>
      <c r="E15" s="3">
        <v>2.92</v>
      </c>
      <c r="F15" s="6">
        <f>AVERAGE(C15:E15)</f>
        <v>2.9066666666666667</v>
      </c>
      <c r="G15" s="6">
        <f>_xlfn.STDEV.S(C15:E15)</f>
        <v>1.5275252316519385E-2</v>
      </c>
      <c r="J15" s="14">
        <v>3</v>
      </c>
      <c r="K15" s="14">
        <v>292.58600000000001</v>
      </c>
      <c r="L15" s="14">
        <v>34171.902000000002</v>
      </c>
      <c r="M15" s="14">
        <v>15.199</v>
      </c>
      <c r="N15" s="14">
        <f>0.054*100</f>
        <v>5.4</v>
      </c>
      <c r="O15" s="14">
        <v>17.626000000000001</v>
      </c>
      <c r="P15" s="14">
        <f>0.087*100</f>
        <v>8.6999999999999993</v>
      </c>
      <c r="Q15" s="14"/>
      <c r="R15" s="14"/>
      <c r="S15" s="14"/>
      <c r="T15" s="14"/>
      <c r="U15" s="14"/>
      <c r="V15" s="14"/>
      <c r="W15" s="14"/>
    </row>
    <row r="16" spans="2:23" ht="15.6" x14ac:dyDescent="0.3">
      <c r="B16" s="4" t="s">
        <v>4</v>
      </c>
      <c r="C16" s="3">
        <v>12.23</v>
      </c>
      <c r="D16" s="3">
        <v>12.29</v>
      </c>
      <c r="E16" s="3">
        <v>12.32</v>
      </c>
      <c r="F16" s="6">
        <f t="shared" ref="F16:F17" si="6">AVERAGE(C16:E16)</f>
        <v>12.280000000000001</v>
      </c>
      <c r="G16" s="6">
        <f t="shared" ref="G16:G17" si="7">_xlfn.STDEV.S(C16:E16)</f>
        <v>4.5825756949558198E-2</v>
      </c>
      <c r="J16" s="12" t="s">
        <v>1</v>
      </c>
      <c r="K16" s="22">
        <f t="shared" ref="K16" si="8">AVERAGE(K13:K15)</f>
        <v>349.95</v>
      </c>
      <c r="L16" s="22">
        <f t="shared" ref="L16" si="9">AVERAGE(L13:L15)</f>
        <v>43487.913666666667</v>
      </c>
      <c r="M16" s="22">
        <f t="shared" ref="M16" si="10">AVERAGE(M13:M15)</f>
        <v>16.241333333333333</v>
      </c>
      <c r="N16" s="22">
        <f t="shared" ref="N16" si="11">AVERAGE(N13:N15)</f>
        <v>4.9000000000000004</v>
      </c>
      <c r="O16" s="22">
        <f t="shared" ref="O16:P16" si="12">AVERAGE(O13:O15)</f>
        <v>18.312333333333331</v>
      </c>
      <c r="P16" s="22">
        <f t="shared" si="12"/>
        <v>7.5333333333333341</v>
      </c>
    </row>
    <row r="17" spans="2:16" ht="16.2" thickBot="1" x14ac:dyDescent="0.35">
      <c r="B17" s="8" t="s">
        <v>5</v>
      </c>
      <c r="C17" s="9">
        <v>52.4</v>
      </c>
      <c r="D17" s="9">
        <v>52.4</v>
      </c>
      <c r="E17" s="9">
        <v>52.4</v>
      </c>
      <c r="F17" s="10">
        <f t="shared" si="6"/>
        <v>52.4</v>
      </c>
      <c r="G17" s="10">
        <f t="shared" si="7"/>
        <v>0</v>
      </c>
      <c r="J17" s="13" t="s">
        <v>11</v>
      </c>
      <c r="K17" s="20">
        <f>_xlfn.STDEV.S(K13:K15)</f>
        <v>67.96992491536291</v>
      </c>
      <c r="L17" s="20">
        <f t="shared" ref="L17:P17" si="13">_xlfn.STDEV.S(L13:L15)</f>
        <v>10453.601227275303</v>
      </c>
      <c r="M17" s="20">
        <f t="shared" si="13"/>
        <v>0.90320226601428133</v>
      </c>
      <c r="N17" s="20">
        <f t="shared" si="13"/>
        <v>0.7000000000000014</v>
      </c>
      <c r="O17" s="20">
        <f t="shared" si="13"/>
        <v>0.60138368229719408</v>
      </c>
      <c r="P17" s="20">
        <f t="shared" si="13"/>
        <v>1.8502252115170477</v>
      </c>
    </row>
    <row r="18" spans="2:16" ht="15.6" x14ac:dyDescent="0.3">
      <c r="B18" s="30" t="s">
        <v>9</v>
      </c>
      <c r="C18" s="30"/>
      <c r="D18" s="30"/>
      <c r="E18" s="30"/>
      <c r="F18" s="30"/>
      <c r="G18" s="30"/>
      <c r="J18" s="25"/>
      <c r="K18" s="25"/>
      <c r="L18" s="25"/>
      <c r="M18" s="25"/>
      <c r="N18" s="25"/>
      <c r="O18" s="25"/>
      <c r="P18" s="25"/>
    </row>
    <row r="19" spans="2:16" ht="16.2" thickBot="1" x14ac:dyDescent="0.35">
      <c r="B19" s="7" t="s">
        <v>0</v>
      </c>
      <c r="C19" s="7">
        <v>1</v>
      </c>
      <c r="D19" s="7">
        <v>2</v>
      </c>
      <c r="E19" s="7">
        <v>3</v>
      </c>
      <c r="F19" s="7" t="s">
        <v>1</v>
      </c>
      <c r="G19" s="7" t="s">
        <v>2</v>
      </c>
      <c r="J19" s="26" t="s">
        <v>19</v>
      </c>
      <c r="K19" s="26"/>
      <c r="L19" s="26"/>
      <c r="M19" s="26"/>
      <c r="N19" s="26"/>
      <c r="O19" s="26"/>
      <c r="P19" s="25"/>
    </row>
    <row r="20" spans="2:16" ht="15.6" x14ac:dyDescent="0.3">
      <c r="B20" s="4" t="s">
        <v>3</v>
      </c>
      <c r="C20" s="3">
        <v>3.04</v>
      </c>
      <c r="D20" s="3">
        <v>3</v>
      </c>
      <c r="E20" s="3">
        <v>3.03</v>
      </c>
      <c r="F20" s="6">
        <f>AVERAGE(C20:E20)</f>
        <v>3.0233333333333334</v>
      </c>
      <c r="G20" s="6">
        <f>_xlfn.STDEV.S(C20:E20)</f>
        <v>2.0816659994661309E-2</v>
      </c>
      <c r="J20" s="18" t="s">
        <v>0</v>
      </c>
      <c r="K20" s="23" t="s">
        <v>12</v>
      </c>
      <c r="L20" s="24" t="s">
        <v>21</v>
      </c>
      <c r="M20" s="24" t="s">
        <v>13</v>
      </c>
      <c r="N20" s="24" t="s">
        <v>14</v>
      </c>
      <c r="O20" s="24" t="s">
        <v>15</v>
      </c>
      <c r="P20" s="24" t="s">
        <v>16</v>
      </c>
    </row>
    <row r="21" spans="2:16" ht="15.6" x14ac:dyDescent="0.3">
      <c r="B21" s="4" t="s">
        <v>4</v>
      </c>
      <c r="C21" s="3">
        <v>12.45</v>
      </c>
      <c r="D21" s="3">
        <v>12.52</v>
      </c>
      <c r="E21" s="3">
        <v>12.5</v>
      </c>
      <c r="F21" s="6">
        <f t="shared" ref="F21:F22" si="14">AVERAGE(C21:E21)</f>
        <v>12.49</v>
      </c>
      <c r="G21" s="6">
        <f t="shared" ref="G21:G22" si="15">_xlfn.STDEV.S(C21:E21)</f>
        <v>3.6055512754640105E-2</v>
      </c>
      <c r="J21" s="14">
        <v>1</v>
      </c>
      <c r="K21" s="14">
        <v>390.56900000000002</v>
      </c>
      <c r="L21" s="14">
        <v>47589.555999999997</v>
      </c>
      <c r="M21" s="14">
        <v>19.106999999999999</v>
      </c>
      <c r="N21" s="14">
        <f>0.051*100</f>
        <v>5.0999999999999996</v>
      </c>
      <c r="O21" s="14">
        <v>24.021999999999998</v>
      </c>
      <c r="P21" s="25">
        <f>0.092*100</f>
        <v>9.1999999999999993</v>
      </c>
    </row>
    <row r="22" spans="2:16" ht="15.6" x14ac:dyDescent="0.3">
      <c r="B22" s="8" t="s">
        <v>5</v>
      </c>
      <c r="C22" s="9">
        <v>52.4</v>
      </c>
      <c r="D22" s="9">
        <v>52.4</v>
      </c>
      <c r="E22" s="9">
        <v>52.4</v>
      </c>
      <c r="F22" s="10">
        <f t="shared" si="14"/>
        <v>52.4</v>
      </c>
      <c r="G22" s="10">
        <f t="shared" si="15"/>
        <v>0</v>
      </c>
      <c r="J22" s="14">
        <v>2</v>
      </c>
      <c r="K22" s="14">
        <v>371.53500000000003</v>
      </c>
      <c r="L22" s="14">
        <v>44126.832000000002</v>
      </c>
      <c r="M22" s="14">
        <v>20.207999999999998</v>
      </c>
      <c r="N22" s="14">
        <f>0.056*100</f>
        <v>5.6000000000000005</v>
      </c>
      <c r="O22" s="14">
        <v>23.596</v>
      </c>
      <c r="P22" s="25">
        <f xml:space="preserve"> 0.107*100</f>
        <v>10.7</v>
      </c>
    </row>
    <row r="23" spans="2:16" ht="15.6" x14ac:dyDescent="0.3">
      <c r="J23" s="14">
        <v>3</v>
      </c>
      <c r="K23" s="14">
        <v>391.15699999999998</v>
      </c>
      <c r="L23" s="14">
        <v>45869.68</v>
      </c>
      <c r="M23" s="14">
        <v>17.597999999999999</v>
      </c>
      <c r="N23" s="14">
        <f>0.047*100</f>
        <v>4.7</v>
      </c>
      <c r="O23" s="14">
        <v>23.187999999999999</v>
      </c>
      <c r="P23" s="25">
        <f>0.088*100</f>
        <v>8.7999999999999989</v>
      </c>
    </row>
    <row r="24" spans="2:16" ht="15.6" x14ac:dyDescent="0.3">
      <c r="J24" s="12" t="s">
        <v>1</v>
      </c>
      <c r="K24" s="22">
        <f t="shared" ref="K24" si="16">AVERAGE(K21:K23)</f>
        <v>384.4203333333333</v>
      </c>
      <c r="L24" s="22">
        <f t="shared" ref="L24" si="17">AVERAGE(L21:L23)</f>
        <v>45862.022666666664</v>
      </c>
      <c r="M24" s="22">
        <f t="shared" ref="M24" si="18">AVERAGE(M21:M23)</f>
        <v>18.971</v>
      </c>
      <c r="N24" s="21">
        <f t="shared" ref="N24" si="19">AVERAGE(N21:N23)</f>
        <v>5.1333333333333329</v>
      </c>
      <c r="O24" s="21">
        <f t="shared" ref="O24" si="20">AVERAGE(O21:O23)</f>
        <v>23.602</v>
      </c>
      <c r="P24" s="22">
        <f t="shared" ref="P24" si="21">AVERAGE(P21:P23)</f>
        <v>9.5666666666666647</v>
      </c>
    </row>
    <row r="25" spans="2:16" ht="16.2" thickBot="1" x14ac:dyDescent="0.35">
      <c r="J25" s="13" t="s">
        <v>11</v>
      </c>
      <c r="K25" s="20">
        <f>_xlfn.STDEV.S(K21:K23)</f>
        <v>11.162898249707958</v>
      </c>
      <c r="L25" s="20">
        <f t="shared" ref="L25:P25" si="22">_xlfn.STDEV.S(L21:L23)</f>
        <v>1731.3746998005154</v>
      </c>
      <c r="M25" s="20">
        <f t="shared" si="22"/>
        <v>1.3103041631621259</v>
      </c>
      <c r="N25" s="19">
        <f t="shared" si="22"/>
        <v>0.45092497528228964</v>
      </c>
      <c r="O25" s="19">
        <f t="shared" si="22"/>
        <v>0.41703237284412326</v>
      </c>
      <c r="P25" s="20">
        <f t="shared" si="22"/>
        <v>1.0016652800877814</v>
      </c>
    </row>
    <row r="26" spans="2:16" x14ac:dyDescent="0.3">
      <c r="J26" s="25"/>
      <c r="K26" s="25"/>
      <c r="L26" s="25"/>
      <c r="M26" s="25"/>
      <c r="N26" s="25"/>
      <c r="O26" s="25"/>
      <c r="P26" s="25"/>
    </row>
    <row r="27" spans="2:16" ht="15" thickBot="1" x14ac:dyDescent="0.35">
      <c r="J27" s="26" t="s">
        <v>20</v>
      </c>
      <c r="K27" s="26"/>
      <c r="L27" s="26"/>
      <c r="M27" s="26"/>
      <c r="N27" s="26"/>
      <c r="O27" s="26"/>
      <c r="P27" s="25"/>
    </row>
    <row r="28" spans="2:16" ht="15.6" x14ac:dyDescent="0.3">
      <c r="J28" s="18" t="s">
        <v>0</v>
      </c>
      <c r="K28" s="23" t="s">
        <v>12</v>
      </c>
      <c r="L28" s="24" t="s">
        <v>21</v>
      </c>
      <c r="M28" s="24" t="s">
        <v>13</v>
      </c>
      <c r="N28" s="24" t="s">
        <v>14</v>
      </c>
      <c r="O28" s="24" t="s">
        <v>15</v>
      </c>
      <c r="P28" s="24" t="s">
        <v>16</v>
      </c>
    </row>
    <row r="29" spans="2:16" ht="15.6" x14ac:dyDescent="0.3">
      <c r="J29" s="14">
        <v>1</v>
      </c>
      <c r="K29" s="14">
        <v>788.24099999999999</v>
      </c>
      <c r="L29" s="14">
        <v>81059.288</v>
      </c>
      <c r="M29" s="14">
        <v>22.529</v>
      </c>
      <c r="N29" s="14">
        <f>0.031*100</f>
        <v>3.1</v>
      </c>
      <c r="O29" s="14">
        <v>27.1</v>
      </c>
      <c r="P29" s="25">
        <f>0.065*100</f>
        <v>6.5</v>
      </c>
    </row>
    <row r="30" spans="2:16" ht="15.6" x14ac:dyDescent="0.3">
      <c r="J30" s="14">
        <v>2</v>
      </c>
      <c r="K30" s="14">
        <v>728.85</v>
      </c>
      <c r="L30" s="14">
        <v>77553.952000000005</v>
      </c>
      <c r="M30" s="14">
        <v>24.899000000000001</v>
      </c>
      <c r="N30" s="14">
        <f>0.036*100</f>
        <v>3.5999999999999996</v>
      </c>
      <c r="O30" s="14">
        <v>26.945</v>
      </c>
      <c r="P30" s="25">
        <f>0.046*100</f>
        <v>4.5999999999999996</v>
      </c>
    </row>
    <row r="31" spans="2:16" ht="15.6" x14ac:dyDescent="0.3">
      <c r="J31" s="14">
        <v>3</v>
      </c>
      <c r="K31" s="14">
        <v>627.851</v>
      </c>
      <c r="L31" s="14">
        <v>64946.021999999997</v>
      </c>
      <c r="M31" s="14">
        <v>26.832999999999998</v>
      </c>
      <c r="N31" s="14">
        <f>0.045*100</f>
        <v>4.5</v>
      </c>
      <c r="O31" s="14">
        <v>28.08</v>
      </c>
      <c r="P31" s="25">
        <f>0.08*100</f>
        <v>8</v>
      </c>
    </row>
    <row r="32" spans="2:16" ht="15.6" x14ac:dyDescent="0.3">
      <c r="J32" s="12" t="s">
        <v>1</v>
      </c>
      <c r="K32" s="22">
        <f t="shared" ref="K32" si="23">AVERAGE(K29:K31)</f>
        <v>714.98066666666671</v>
      </c>
      <c r="L32" s="22">
        <f t="shared" ref="L32" si="24">AVERAGE(L29:L31)</f>
        <v>74519.754000000001</v>
      </c>
      <c r="M32" s="22">
        <f t="shared" ref="M32" si="25">AVERAGE(M29:M31)</f>
        <v>24.753666666666664</v>
      </c>
      <c r="N32" s="22">
        <f t="shared" ref="N32" si="26">AVERAGE(N29:N31)</f>
        <v>3.7333333333333329</v>
      </c>
      <c r="O32" s="22">
        <f t="shared" ref="O32" si="27">AVERAGE(O29:O31)</f>
        <v>27.375</v>
      </c>
      <c r="P32" s="22">
        <f t="shared" ref="P32" si="28">AVERAGE(P29:P31)</f>
        <v>6.3666666666666671</v>
      </c>
    </row>
    <row r="33" spans="10:16" ht="16.2" thickBot="1" x14ac:dyDescent="0.35">
      <c r="J33" s="13" t="s">
        <v>11</v>
      </c>
      <c r="K33" s="20">
        <f>_xlfn.STDEV.S(K29:K31)</f>
        <v>81.089498890629073</v>
      </c>
      <c r="L33" s="20">
        <f t="shared" ref="L33:P33" si="29">_xlfn.STDEV.S(L29:L31)</f>
        <v>8474.3202337468956</v>
      </c>
      <c r="M33" s="20">
        <f t="shared" si="29"/>
        <v>2.1556774650520727</v>
      </c>
      <c r="N33" s="20">
        <f t="shared" si="29"/>
        <v>0.7094598884597616</v>
      </c>
      <c r="O33" s="20">
        <f t="shared" si="29"/>
        <v>0.61544699203099396</v>
      </c>
      <c r="P33" s="20">
        <f t="shared" si="29"/>
        <v>1.7039170558842709</v>
      </c>
    </row>
  </sheetData>
  <mergeCells count="9">
    <mergeCell ref="J11:O11"/>
    <mergeCell ref="J19:O19"/>
    <mergeCell ref="J27:O27"/>
    <mergeCell ref="B2:G2"/>
    <mergeCell ref="J3:O3"/>
    <mergeCell ref="B3:G3"/>
    <mergeCell ref="B8:G8"/>
    <mergeCell ref="B13:G13"/>
    <mergeCell ref="B18:G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Rangel</dc:creator>
  <cp:lastModifiedBy>Antony Rangel</cp:lastModifiedBy>
  <dcterms:created xsi:type="dcterms:W3CDTF">2024-02-18T14:52:25Z</dcterms:created>
  <dcterms:modified xsi:type="dcterms:W3CDTF">2024-02-19T02:35:04Z</dcterms:modified>
</cp:coreProperties>
</file>