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rendanMThomas/Documents/"/>
    </mc:Choice>
  </mc:AlternateContent>
  <xr:revisionPtr revIDLastSave="0" documentId="8_{7BB63F51-838B-E248-902B-099D45B3204F}" xr6:coauthVersionLast="47" xr6:coauthVersionMax="47" xr10:uidLastSave="{00000000-0000-0000-0000-000000000000}"/>
  <bookViews>
    <workbookView xWindow="30700" yWindow="940" windowWidth="28180" windowHeight="18000" activeTab="5" xr2:uid="{00000000-000D-0000-FFFF-FFFF00000000}"/>
  </bookViews>
  <sheets>
    <sheet name="Crowdfunding" sheetId="1" r:id="rId1"/>
    <sheet name="Pivot Table Parent Category" sheetId="13" r:id="rId2"/>
    <sheet name="Pivot Table Sub Cateogory" sheetId="14" r:id="rId3"/>
    <sheet name="Pivot Table Years " sheetId="8" r:id="rId4"/>
    <sheet name="Goal Analysis" sheetId="9" r:id="rId5"/>
    <sheet name="Statistical Analysis" sheetId="11" r:id="rId6"/>
  </sheets>
  <definedNames>
    <definedName name="_xlnm._FilterDatabase" localSheetId="0" hidden="1">Crowdfunding!$G$1:$G$1006</definedName>
    <definedName name="_xlchart.v1.0" hidden="1">'Goal Analysis'!$A$2:$A$13</definedName>
    <definedName name="_xlchart.v1.1" hidden="1">'Goal Analysis'!$B$1</definedName>
    <definedName name="_xlchart.v1.10" hidden="1">'Goal Analysis'!$G$1</definedName>
    <definedName name="_xlchart.v1.11" hidden="1">'Goal Analysis'!$G$2:$G$13</definedName>
    <definedName name="_xlchart.v1.12" hidden="1">'Goal Analysis'!$H$1</definedName>
    <definedName name="_xlchart.v1.13" hidden="1">'Goal Analysis'!$H$2:$H$13</definedName>
    <definedName name="_xlchart.v1.14" hidden="1">'Goal Analysis'!$I$1</definedName>
    <definedName name="_xlchart.v1.15" hidden="1">'Goal Analysis'!$I$2:$I$13</definedName>
    <definedName name="_xlchart.v1.16" hidden="1">'Goal Analysis'!$I$2:$I$8</definedName>
    <definedName name="_xlchart.v1.17" hidden="1">'Goal Analysis'!$A$2:$A$13</definedName>
    <definedName name="_xlchart.v1.18" hidden="1">'Goal Analysis'!$B$1</definedName>
    <definedName name="_xlchart.v1.19" hidden="1">'Goal Analysis'!$C$1</definedName>
    <definedName name="_xlchart.v1.2" hidden="1">'Goal Analysis'!$C$1</definedName>
    <definedName name="_xlchart.v1.20" hidden="1">'Goal Analysis'!$C$2:$C$13</definedName>
    <definedName name="_xlchart.v1.21" hidden="1">'Goal Analysis'!$D$1</definedName>
    <definedName name="_xlchart.v1.22" hidden="1">'Goal Analysis'!$D$2:$D$13</definedName>
    <definedName name="_xlchart.v1.23" hidden="1">'Goal Analysis'!$E$1</definedName>
    <definedName name="_xlchart.v1.24" hidden="1">'Goal Analysis'!$E$2:$E$13</definedName>
    <definedName name="_xlchart.v1.25" hidden="1">'Goal Analysis'!$F$1</definedName>
    <definedName name="_xlchart.v1.26" hidden="1">'Goal Analysis'!$F$2:$F$13</definedName>
    <definedName name="_xlchart.v1.27" hidden="1">'Goal Analysis'!$G$1</definedName>
    <definedName name="_xlchart.v1.28" hidden="1">'Goal Analysis'!$G$2:$G$13</definedName>
    <definedName name="_xlchart.v1.29" hidden="1">'Goal Analysis'!$H$1</definedName>
    <definedName name="_xlchart.v1.3" hidden="1">'Goal Analysis'!$C$2:$C$13</definedName>
    <definedName name="_xlchart.v1.30" hidden="1">'Goal Analysis'!$H$2:$H$13</definedName>
    <definedName name="_xlchart.v1.31" hidden="1">'Goal Analysis'!$I$1</definedName>
    <definedName name="_xlchart.v1.32" hidden="1">'Goal Analysis'!$I$2:$I$13</definedName>
    <definedName name="_xlchart.v1.33" hidden="1">'Goal Analysis'!$I$2:$I$8</definedName>
    <definedName name="_xlchart.v1.34" hidden="1">'Goal Analysis'!$A$2:$A$13</definedName>
    <definedName name="_xlchart.v1.35" hidden="1">'Goal Analysis'!$B$1</definedName>
    <definedName name="_xlchart.v1.36" hidden="1">'Goal Analysis'!$C$1</definedName>
    <definedName name="_xlchart.v1.37" hidden="1">'Goal Analysis'!$C$2:$C$13</definedName>
    <definedName name="_xlchart.v1.38" hidden="1">'Goal Analysis'!$D$1</definedName>
    <definedName name="_xlchart.v1.39" hidden="1">'Goal Analysis'!$D$2:$D$13</definedName>
    <definedName name="_xlchart.v1.4" hidden="1">'Goal Analysis'!$D$1</definedName>
    <definedName name="_xlchart.v1.40" hidden="1">'Goal Analysis'!$E$1</definedName>
    <definedName name="_xlchart.v1.41" hidden="1">'Goal Analysis'!$E$2:$E$13</definedName>
    <definedName name="_xlchart.v1.42" hidden="1">'Goal Analysis'!$F$1</definedName>
    <definedName name="_xlchart.v1.43" hidden="1">'Goal Analysis'!$F$2:$F$13</definedName>
    <definedName name="_xlchart.v1.44" hidden="1">'Goal Analysis'!$G$1</definedName>
    <definedName name="_xlchart.v1.45" hidden="1">'Goal Analysis'!$G$2:$G$13</definedName>
    <definedName name="_xlchart.v1.46" hidden="1">'Goal Analysis'!$H$1</definedName>
    <definedName name="_xlchart.v1.47" hidden="1">'Goal Analysis'!$H$2:$H$13</definedName>
    <definedName name="_xlchart.v1.48" hidden="1">'Goal Analysis'!$I$1</definedName>
    <definedName name="_xlchart.v1.49" hidden="1">'Goal Analysis'!$I$2:$I$13</definedName>
    <definedName name="_xlchart.v1.5" hidden="1">'Goal Analysis'!$D$2:$D$13</definedName>
    <definedName name="_xlchart.v1.50" hidden="1">'Goal Analysis'!$I$2:$I$8</definedName>
    <definedName name="_xlchart.v1.51" hidden="1">'Goal Analysis'!$A$2:$A$13</definedName>
    <definedName name="_xlchart.v1.52" hidden="1">'Goal Analysis'!$B$1</definedName>
    <definedName name="_xlchart.v1.53" hidden="1">'Goal Analysis'!$C$1</definedName>
    <definedName name="_xlchart.v1.54" hidden="1">'Goal Analysis'!$C$2:$C$13</definedName>
    <definedName name="_xlchart.v1.55" hidden="1">'Goal Analysis'!$D$1</definedName>
    <definedName name="_xlchart.v1.56" hidden="1">'Goal Analysis'!$D$2:$D$13</definedName>
    <definedName name="_xlchart.v1.57" hidden="1">'Goal Analysis'!$E$1</definedName>
    <definedName name="_xlchart.v1.58" hidden="1">'Goal Analysis'!$E$2:$E$13</definedName>
    <definedName name="_xlchart.v1.59" hidden="1">'Goal Analysis'!$F$1</definedName>
    <definedName name="_xlchart.v1.6" hidden="1">'Goal Analysis'!$E$1</definedName>
    <definedName name="_xlchart.v1.60" hidden="1">'Goal Analysis'!$F$2:$F$13</definedName>
    <definedName name="_xlchart.v1.61" hidden="1">'Goal Analysis'!$G$1</definedName>
    <definedName name="_xlchart.v1.62" hidden="1">'Goal Analysis'!$G$2:$G$13</definedName>
    <definedName name="_xlchart.v1.63" hidden="1">'Goal Analysis'!$H$1</definedName>
    <definedName name="_xlchart.v1.64" hidden="1">'Goal Analysis'!$H$2:$H$13</definedName>
    <definedName name="_xlchart.v1.65" hidden="1">'Goal Analysis'!$I$1</definedName>
    <definedName name="_xlchart.v1.66" hidden="1">'Goal Analysis'!$I$2:$I$13</definedName>
    <definedName name="_xlchart.v1.67" hidden="1">'Goal Analysis'!$I$2:$I$8</definedName>
    <definedName name="_xlchart.v1.7" hidden="1">'Goal Analysis'!$E$2:$E$13</definedName>
    <definedName name="_xlchart.v1.8" hidden="1">'Goal Analysis'!$F$1</definedName>
    <definedName name="_xlchart.v1.9" hidden="1">'Goal Analysis'!$F$2:$F$13</definedName>
  </definedNames>
  <calcPr calcId="191029" concurrentCalc="0"/>
  <pivotCaches>
    <pivotCache cacheId="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I2" i="1"/>
  <c r="Q2" i="1"/>
  <c r="R2" i="1"/>
  <c r="S2" i="1"/>
  <c r="T2" i="1"/>
  <c r="F3" i="1"/>
  <c r="I3" i="1"/>
  <c r="Q3" i="1"/>
  <c r="R3" i="1"/>
  <c r="S3" i="1"/>
  <c r="T3" i="1"/>
  <c r="F4" i="1"/>
  <c r="I4" i="1"/>
  <c r="Q4" i="1"/>
  <c r="R4" i="1"/>
  <c r="S4" i="1"/>
  <c r="T4" i="1"/>
  <c r="F5" i="1"/>
  <c r="I5" i="1"/>
  <c r="Q5" i="1"/>
  <c r="R5" i="1"/>
  <c r="S5" i="1"/>
  <c r="T5" i="1"/>
  <c r="F6" i="1"/>
  <c r="I6" i="1"/>
  <c r="Q6" i="1"/>
  <c r="R6" i="1"/>
  <c r="S6" i="1"/>
  <c r="T6" i="1"/>
  <c r="F7" i="1"/>
  <c r="I7" i="1"/>
  <c r="Q7" i="1"/>
  <c r="R7" i="1"/>
  <c r="S7" i="1"/>
  <c r="T7" i="1"/>
  <c r="F8" i="1"/>
  <c r="I8" i="1"/>
  <c r="Q8" i="1"/>
  <c r="R8" i="1"/>
  <c r="S8" i="1"/>
  <c r="T8" i="1"/>
  <c r="F9" i="1"/>
  <c r="I9" i="1"/>
  <c r="Q9" i="1"/>
  <c r="R9" i="1"/>
  <c r="S9" i="1"/>
  <c r="T9" i="1"/>
  <c r="F11" i="1"/>
  <c r="I11" i="1"/>
  <c r="Q11" i="1"/>
  <c r="R11" i="1"/>
  <c r="S11" i="1"/>
  <c r="T11" i="1"/>
  <c r="F12" i="1"/>
  <c r="I12" i="1"/>
  <c r="Q12" i="1"/>
  <c r="R12" i="1"/>
  <c r="S12" i="1"/>
  <c r="T12" i="1"/>
  <c r="F13" i="1"/>
  <c r="I13" i="1"/>
  <c r="Q13" i="1"/>
  <c r="R13" i="1"/>
  <c r="S13" i="1"/>
  <c r="T13" i="1"/>
  <c r="F14" i="1"/>
  <c r="I14" i="1"/>
  <c r="Q14" i="1"/>
  <c r="R14" i="1"/>
  <c r="S14" i="1"/>
  <c r="T14" i="1"/>
  <c r="F15" i="1"/>
  <c r="I15" i="1"/>
  <c r="Q15" i="1"/>
  <c r="R15" i="1"/>
  <c r="S15" i="1"/>
  <c r="T15" i="1"/>
  <c r="F16" i="1"/>
  <c r="I16" i="1"/>
  <c r="Q16" i="1"/>
  <c r="R16" i="1"/>
  <c r="S16" i="1"/>
  <c r="T16" i="1"/>
  <c r="F17" i="1"/>
  <c r="I17" i="1"/>
  <c r="Q17" i="1"/>
  <c r="R17" i="1"/>
  <c r="S17" i="1"/>
  <c r="T17" i="1"/>
  <c r="F18" i="1"/>
  <c r="I18" i="1"/>
  <c r="Q18" i="1"/>
  <c r="R18" i="1"/>
  <c r="S18" i="1"/>
  <c r="T18" i="1"/>
  <c r="F19" i="1"/>
  <c r="I19" i="1"/>
  <c r="Q19" i="1"/>
  <c r="R19" i="1"/>
  <c r="S19" i="1"/>
  <c r="T19" i="1"/>
  <c r="F20" i="1"/>
  <c r="I20" i="1"/>
  <c r="Q20" i="1"/>
  <c r="R20" i="1"/>
  <c r="S20" i="1"/>
  <c r="T20" i="1"/>
  <c r="F21" i="1"/>
  <c r="I21" i="1"/>
  <c r="Q21" i="1"/>
  <c r="R21" i="1"/>
  <c r="S21" i="1"/>
  <c r="T21" i="1"/>
  <c r="F22" i="1"/>
  <c r="I22" i="1"/>
  <c r="Q22" i="1"/>
  <c r="R22" i="1"/>
  <c r="S22" i="1"/>
  <c r="T22" i="1"/>
  <c r="F23" i="1"/>
  <c r="I23" i="1"/>
  <c r="Q23" i="1"/>
  <c r="R23" i="1"/>
  <c r="S23" i="1"/>
  <c r="T23" i="1"/>
  <c r="F24" i="1"/>
  <c r="I24" i="1"/>
  <c r="Q24" i="1"/>
  <c r="R24" i="1"/>
  <c r="S24" i="1"/>
  <c r="T24" i="1"/>
  <c r="F25" i="1"/>
  <c r="I25" i="1"/>
  <c r="Q25" i="1"/>
  <c r="R25" i="1"/>
  <c r="S25" i="1"/>
  <c r="T25" i="1"/>
  <c r="F26" i="1"/>
  <c r="I26" i="1"/>
  <c r="Q26" i="1"/>
  <c r="R26" i="1"/>
  <c r="S26" i="1"/>
  <c r="T26" i="1"/>
  <c r="F27" i="1"/>
  <c r="I27" i="1"/>
  <c r="Q27" i="1"/>
  <c r="R27" i="1"/>
  <c r="S27" i="1"/>
  <c r="T27" i="1"/>
  <c r="F28" i="1"/>
  <c r="I28" i="1"/>
  <c r="Q28" i="1"/>
  <c r="R28" i="1"/>
  <c r="S28" i="1"/>
  <c r="T28" i="1"/>
  <c r="F29" i="1"/>
  <c r="I29" i="1"/>
  <c r="Q29" i="1"/>
  <c r="R29" i="1"/>
  <c r="S29" i="1"/>
  <c r="T29" i="1"/>
  <c r="F30" i="1"/>
  <c r="I30" i="1"/>
  <c r="Q30" i="1"/>
  <c r="R30" i="1"/>
  <c r="S30" i="1"/>
  <c r="T30" i="1"/>
  <c r="F31" i="1"/>
  <c r="I31" i="1"/>
  <c r="Q31" i="1"/>
  <c r="R31" i="1"/>
  <c r="S31" i="1"/>
  <c r="T31" i="1"/>
  <c r="F32" i="1"/>
  <c r="I32" i="1"/>
  <c r="Q32" i="1"/>
  <c r="R32" i="1"/>
  <c r="S32" i="1"/>
  <c r="T32" i="1"/>
  <c r="F33" i="1"/>
  <c r="I33" i="1"/>
  <c r="Q33" i="1"/>
  <c r="R33" i="1"/>
  <c r="S33" i="1"/>
  <c r="T33" i="1"/>
  <c r="F34" i="1"/>
  <c r="I34" i="1"/>
  <c r="Q34" i="1"/>
  <c r="R34" i="1"/>
  <c r="S34" i="1"/>
  <c r="T34" i="1"/>
  <c r="F35" i="1"/>
  <c r="I35" i="1"/>
  <c r="Q35" i="1"/>
  <c r="R35" i="1"/>
  <c r="S35" i="1"/>
  <c r="T35" i="1"/>
  <c r="F36" i="1"/>
  <c r="I36" i="1"/>
  <c r="Q36" i="1"/>
  <c r="R36" i="1"/>
  <c r="S36" i="1"/>
  <c r="T36" i="1"/>
  <c r="F37" i="1"/>
  <c r="I37" i="1"/>
  <c r="Q37" i="1"/>
  <c r="R37" i="1"/>
  <c r="S37" i="1"/>
  <c r="T37" i="1"/>
  <c r="F38" i="1"/>
  <c r="I38" i="1"/>
  <c r="Q38" i="1"/>
  <c r="R38" i="1"/>
  <c r="S38" i="1"/>
  <c r="T38" i="1"/>
  <c r="F39" i="1"/>
  <c r="I39" i="1"/>
  <c r="Q39" i="1"/>
  <c r="R39" i="1"/>
  <c r="S39" i="1"/>
  <c r="T39" i="1"/>
  <c r="F40" i="1"/>
  <c r="I40" i="1"/>
  <c r="Q40" i="1"/>
  <c r="R40" i="1"/>
  <c r="S40" i="1"/>
  <c r="T40" i="1"/>
  <c r="F41" i="1"/>
  <c r="I41" i="1"/>
  <c r="Q41" i="1"/>
  <c r="R41" i="1"/>
  <c r="S41" i="1"/>
  <c r="T41" i="1"/>
  <c r="F42" i="1"/>
  <c r="I42" i="1"/>
  <c r="Q42" i="1"/>
  <c r="R42" i="1"/>
  <c r="S42" i="1"/>
  <c r="T42" i="1"/>
  <c r="F43" i="1"/>
  <c r="I43" i="1"/>
  <c r="Q43" i="1"/>
  <c r="R43" i="1"/>
  <c r="S43" i="1"/>
  <c r="T43" i="1"/>
  <c r="F44" i="1"/>
  <c r="I44" i="1"/>
  <c r="Q44" i="1"/>
  <c r="R44" i="1"/>
  <c r="S44" i="1"/>
  <c r="T44" i="1"/>
  <c r="F45" i="1"/>
  <c r="I45" i="1"/>
  <c r="Q45" i="1"/>
  <c r="R45" i="1"/>
  <c r="S45" i="1"/>
  <c r="T45" i="1"/>
  <c r="F46" i="1"/>
  <c r="I46" i="1"/>
  <c r="Q46" i="1"/>
  <c r="R46" i="1"/>
  <c r="S46" i="1"/>
  <c r="T46" i="1"/>
  <c r="F47" i="1"/>
  <c r="I47" i="1"/>
  <c r="Q47" i="1"/>
  <c r="R47" i="1"/>
  <c r="S47" i="1"/>
  <c r="T47" i="1"/>
  <c r="F48" i="1"/>
  <c r="I48" i="1"/>
  <c r="Q48" i="1"/>
  <c r="R48" i="1"/>
  <c r="S48" i="1"/>
  <c r="T48" i="1"/>
  <c r="F49" i="1"/>
  <c r="I49" i="1"/>
  <c r="Q49" i="1"/>
  <c r="R49" i="1"/>
  <c r="S49" i="1"/>
  <c r="T49" i="1"/>
  <c r="F50" i="1"/>
  <c r="I50" i="1"/>
  <c r="Q50" i="1"/>
  <c r="R50" i="1"/>
  <c r="S50" i="1"/>
  <c r="T50" i="1"/>
  <c r="F51" i="1"/>
  <c r="I51" i="1"/>
  <c r="Q51" i="1"/>
  <c r="R51" i="1"/>
  <c r="S51" i="1"/>
  <c r="T51" i="1"/>
  <c r="F52" i="1"/>
  <c r="I52" i="1"/>
  <c r="Q52" i="1"/>
  <c r="R52" i="1"/>
  <c r="S52" i="1"/>
  <c r="T52" i="1"/>
  <c r="F53" i="1"/>
  <c r="I53" i="1"/>
  <c r="Q53" i="1"/>
  <c r="R53" i="1"/>
  <c r="S53" i="1"/>
  <c r="T53" i="1"/>
  <c r="F54" i="1"/>
  <c r="I54" i="1"/>
  <c r="Q54" i="1"/>
  <c r="R54" i="1"/>
  <c r="S54" i="1"/>
  <c r="T54" i="1"/>
  <c r="F55" i="1"/>
  <c r="I55" i="1"/>
  <c r="Q55" i="1"/>
  <c r="R55" i="1"/>
  <c r="S55" i="1"/>
  <c r="T55" i="1"/>
  <c r="F56" i="1"/>
  <c r="I56" i="1"/>
  <c r="Q56" i="1"/>
  <c r="R56" i="1"/>
  <c r="S56" i="1"/>
  <c r="T56" i="1"/>
  <c r="F57" i="1"/>
  <c r="I57" i="1"/>
  <c r="Q57" i="1"/>
  <c r="R57" i="1"/>
  <c r="S57" i="1"/>
  <c r="T57" i="1"/>
  <c r="F58" i="1"/>
  <c r="I58" i="1"/>
  <c r="Q58" i="1"/>
  <c r="R58" i="1"/>
  <c r="S58" i="1"/>
  <c r="T58" i="1"/>
  <c r="F59" i="1"/>
  <c r="I59" i="1"/>
  <c r="Q59" i="1"/>
  <c r="R59" i="1"/>
  <c r="S59" i="1"/>
  <c r="T59" i="1"/>
  <c r="F60" i="1"/>
  <c r="I60" i="1"/>
  <c r="Q60" i="1"/>
  <c r="R60" i="1"/>
  <c r="S60" i="1"/>
  <c r="T60" i="1"/>
  <c r="F61" i="1"/>
  <c r="I61" i="1"/>
  <c r="Q61" i="1"/>
  <c r="R61" i="1"/>
  <c r="S61" i="1"/>
  <c r="T61" i="1"/>
  <c r="F62" i="1"/>
  <c r="I62" i="1"/>
  <c r="Q62" i="1"/>
  <c r="R62" i="1"/>
  <c r="S62" i="1"/>
  <c r="T62" i="1"/>
  <c r="F63" i="1"/>
  <c r="I63" i="1"/>
  <c r="Q63" i="1"/>
  <c r="R63" i="1"/>
  <c r="S63" i="1"/>
  <c r="T63" i="1"/>
  <c r="F64" i="1"/>
  <c r="I64" i="1"/>
  <c r="Q64" i="1"/>
  <c r="R64" i="1"/>
  <c r="S64" i="1"/>
  <c r="T64" i="1"/>
  <c r="F65" i="1"/>
  <c r="I65" i="1"/>
  <c r="Q65" i="1"/>
  <c r="R65" i="1"/>
  <c r="S65" i="1"/>
  <c r="T65" i="1"/>
  <c r="F66" i="1"/>
  <c r="I66" i="1"/>
  <c r="Q66" i="1"/>
  <c r="R66" i="1"/>
  <c r="S66" i="1"/>
  <c r="T66" i="1"/>
  <c r="F67" i="1"/>
  <c r="I67" i="1"/>
  <c r="Q67" i="1"/>
  <c r="R67" i="1"/>
  <c r="S67" i="1"/>
  <c r="T67" i="1"/>
  <c r="F68" i="1"/>
  <c r="I68" i="1"/>
  <c r="Q68" i="1"/>
  <c r="R68" i="1"/>
  <c r="S68" i="1"/>
  <c r="T68" i="1"/>
  <c r="F69" i="1"/>
  <c r="I69" i="1"/>
  <c r="Q69" i="1"/>
  <c r="R69" i="1"/>
  <c r="S69" i="1"/>
  <c r="T69" i="1"/>
  <c r="F70" i="1"/>
  <c r="I70" i="1"/>
  <c r="Q70" i="1"/>
  <c r="R70" i="1"/>
  <c r="S70" i="1"/>
  <c r="T70" i="1"/>
  <c r="F71" i="1"/>
  <c r="I71" i="1"/>
  <c r="Q71" i="1"/>
  <c r="R71" i="1"/>
  <c r="S71" i="1"/>
  <c r="T71" i="1"/>
  <c r="F72" i="1"/>
  <c r="I72" i="1"/>
  <c r="Q72" i="1"/>
  <c r="R72" i="1"/>
  <c r="S72" i="1"/>
  <c r="T72" i="1"/>
  <c r="F73" i="1"/>
  <c r="I73" i="1"/>
  <c r="Q73" i="1"/>
  <c r="R73" i="1"/>
  <c r="S73" i="1"/>
  <c r="T73" i="1"/>
  <c r="F74" i="1"/>
  <c r="I74" i="1"/>
  <c r="Q74" i="1"/>
  <c r="R74" i="1"/>
  <c r="S74" i="1"/>
  <c r="T74" i="1"/>
  <c r="F75" i="1"/>
  <c r="I75" i="1"/>
  <c r="Q75" i="1"/>
  <c r="R75" i="1"/>
  <c r="S75" i="1"/>
  <c r="T75" i="1"/>
  <c r="F76" i="1"/>
  <c r="I76" i="1"/>
  <c r="Q76" i="1"/>
  <c r="R76" i="1"/>
  <c r="S76" i="1"/>
  <c r="T76" i="1"/>
  <c r="F77" i="1"/>
  <c r="I77" i="1"/>
  <c r="Q77" i="1"/>
  <c r="R77" i="1"/>
  <c r="S77" i="1"/>
  <c r="T77" i="1"/>
  <c r="F78" i="1"/>
  <c r="I78" i="1"/>
  <c r="Q78" i="1"/>
  <c r="R78" i="1"/>
  <c r="S78" i="1"/>
  <c r="T78" i="1"/>
  <c r="F79" i="1"/>
  <c r="I79" i="1"/>
  <c r="Q79" i="1"/>
  <c r="R79" i="1"/>
  <c r="S79" i="1"/>
  <c r="T79" i="1"/>
  <c r="F80" i="1"/>
  <c r="I80" i="1"/>
  <c r="Q80" i="1"/>
  <c r="R80" i="1"/>
  <c r="S80" i="1"/>
  <c r="T80" i="1"/>
  <c r="F81" i="1"/>
  <c r="I81" i="1"/>
  <c r="Q81" i="1"/>
  <c r="R81" i="1"/>
  <c r="S81" i="1"/>
  <c r="T81" i="1"/>
  <c r="F82" i="1"/>
  <c r="I82" i="1"/>
  <c r="Q82" i="1"/>
  <c r="R82" i="1"/>
  <c r="S82" i="1"/>
  <c r="T82" i="1"/>
  <c r="F83" i="1"/>
  <c r="I83" i="1"/>
  <c r="Q83" i="1"/>
  <c r="R83" i="1"/>
  <c r="S83" i="1"/>
  <c r="T83" i="1"/>
  <c r="F84" i="1"/>
  <c r="I84" i="1"/>
  <c r="Q84" i="1"/>
  <c r="R84" i="1"/>
  <c r="S84" i="1"/>
  <c r="T84" i="1"/>
  <c r="F85" i="1"/>
  <c r="I85" i="1"/>
  <c r="Q85" i="1"/>
  <c r="R85" i="1"/>
  <c r="S85" i="1"/>
  <c r="T85" i="1"/>
  <c r="F86" i="1"/>
  <c r="I86" i="1"/>
  <c r="Q86" i="1"/>
  <c r="R86" i="1"/>
  <c r="S86" i="1"/>
  <c r="T86" i="1"/>
  <c r="F87" i="1"/>
  <c r="I87" i="1"/>
  <c r="Q87" i="1"/>
  <c r="R87" i="1"/>
  <c r="S87" i="1"/>
  <c r="T87" i="1"/>
  <c r="F88" i="1"/>
  <c r="I88" i="1"/>
  <c r="Q88" i="1"/>
  <c r="R88" i="1"/>
  <c r="S88" i="1"/>
  <c r="T88" i="1"/>
  <c r="F89" i="1"/>
  <c r="I89" i="1"/>
  <c r="Q89" i="1"/>
  <c r="R89" i="1"/>
  <c r="S89" i="1"/>
  <c r="T89" i="1"/>
  <c r="F90" i="1"/>
  <c r="I90" i="1"/>
  <c r="Q90" i="1"/>
  <c r="R90" i="1"/>
  <c r="S90" i="1"/>
  <c r="T90" i="1"/>
  <c r="F91" i="1"/>
  <c r="I91" i="1"/>
  <c r="Q91" i="1"/>
  <c r="R91" i="1"/>
  <c r="S91" i="1"/>
  <c r="T91" i="1"/>
  <c r="F92" i="1"/>
  <c r="I92" i="1"/>
  <c r="Q92" i="1"/>
  <c r="R92" i="1"/>
  <c r="S92" i="1"/>
  <c r="T92" i="1"/>
  <c r="F93" i="1"/>
  <c r="I93" i="1"/>
  <c r="Q93" i="1"/>
  <c r="R93" i="1"/>
  <c r="S93" i="1"/>
  <c r="T93" i="1"/>
  <c r="F94" i="1"/>
  <c r="I94" i="1"/>
  <c r="Q94" i="1"/>
  <c r="R94" i="1"/>
  <c r="S94" i="1"/>
  <c r="T94" i="1"/>
  <c r="F95" i="1"/>
  <c r="I95" i="1"/>
  <c r="Q95" i="1"/>
  <c r="R95" i="1"/>
  <c r="S95" i="1"/>
  <c r="T95" i="1"/>
  <c r="F96" i="1"/>
  <c r="I96" i="1"/>
  <c r="Q96" i="1"/>
  <c r="R96" i="1"/>
  <c r="S96" i="1"/>
  <c r="T96" i="1"/>
  <c r="F97" i="1"/>
  <c r="I97" i="1"/>
  <c r="Q97" i="1"/>
  <c r="R97" i="1"/>
  <c r="S97" i="1"/>
  <c r="T97" i="1"/>
  <c r="F98" i="1"/>
  <c r="I98" i="1"/>
  <c r="Q98" i="1"/>
  <c r="R98" i="1"/>
  <c r="S98" i="1"/>
  <c r="T98" i="1"/>
  <c r="F99" i="1"/>
  <c r="I99" i="1"/>
  <c r="Q99" i="1"/>
  <c r="R99" i="1"/>
  <c r="S99" i="1"/>
  <c r="T99" i="1"/>
  <c r="F100" i="1"/>
  <c r="I100" i="1"/>
  <c r="Q100" i="1"/>
  <c r="R100" i="1"/>
  <c r="S100" i="1"/>
  <c r="T100" i="1"/>
  <c r="F101" i="1"/>
  <c r="I101" i="1"/>
  <c r="Q101" i="1"/>
  <c r="R101" i="1"/>
  <c r="S101" i="1"/>
  <c r="T101" i="1"/>
  <c r="F102" i="1"/>
  <c r="I102" i="1"/>
  <c r="Q102" i="1"/>
  <c r="R102" i="1"/>
  <c r="S102" i="1"/>
  <c r="T102" i="1"/>
  <c r="F103" i="1"/>
  <c r="I103" i="1"/>
  <c r="Q103" i="1"/>
  <c r="R103" i="1"/>
  <c r="S103" i="1"/>
  <c r="T103" i="1"/>
  <c r="F104" i="1"/>
  <c r="I104" i="1"/>
  <c r="Q104" i="1"/>
  <c r="R104" i="1"/>
  <c r="S104" i="1"/>
  <c r="T104" i="1"/>
  <c r="F105" i="1"/>
  <c r="I105" i="1"/>
  <c r="Q105" i="1"/>
  <c r="R105" i="1"/>
  <c r="S105" i="1"/>
  <c r="T105" i="1"/>
  <c r="F106" i="1"/>
  <c r="I106" i="1"/>
  <c r="Q106" i="1"/>
  <c r="R106" i="1"/>
  <c r="S106" i="1"/>
  <c r="T106" i="1"/>
  <c r="F107" i="1"/>
  <c r="I107" i="1"/>
  <c r="Q107" i="1"/>
  <c r="R107" i="1"/>
  <c r="S107" i="1"/>
  <c r="T107" i="1"/>
  <c r="F108" i="1"/>
  <c r="I108" i="1"/>
  <c r="Q108" i="1"/>
  <c r="R108" i="1"/>
  <c r="S108" i="1"/>
  <c r="T108" i="1"/>
  <c r="F109" i="1"/>
  <c r="I109" i="1"/>
  <c r="Q109" i="1"/>
  <c r="R109" i="1"/>
  <c r="S109" i="1"/>
  <c r="T109" i="1"/>
  <c r="F110" i="1"/>
  <c r="I110" i="1"/>
  <c r="Q110" i="1"/>
  <c r="R110" i="1"/>
  <c r="S110" i="1"/>
  <c r="T110" i="1"/>
  <c r="F111" i="1"/>
  <c r="I111" i="1"/>
  <c r="Q111" i="1"/>
  <c r="R111" i="1"/>
  <c r="S111" i="1"/>
  <c r="T111" i="1"/>
  <c r="F112" i="1"/>
  <c r="I112" i="1"/>
  <c r="Q112" i="1"/>
  <c r="R112" i="1"/>
  <c r="S112" i="1"/>
  <c r="T112" i="1"/>
  <c r="F113" i="1"/>
  <c r="I113" i="1"/>
  <c r="Q113" i="1"/>
  <c r="R113" i="1"/>
  <c r="S113" i="1"/>
  <c r="T113" i="1"/>
  <c r="F114" i="1"/>
  <c r="I114" i="1"/>
  <c r="Q114" i="1"/>
  <c r="R114" i="1"/>
  <c r="S114" i="1"/>
  <c r="T114" i="1"/>
  <c r="F115" i="1"/>
  <c r="I115" i="1"/>
  <c r="Q115" i="1"/>
  <c r="R115" i="1"/>
  <c r="S115" i="1"/>
  <c r="T115" i="1"/>
  <c r="F116" i="1"/>
  <c r="I116" i="1"/>
  <c r="Q116" i="1"/>
  <c r="R116" i="1"/>
  <c r="S116" i="1"/>
  <c r="T116" i="1"/>
  <c r="F117" i="1"/>
  <c r="I117" i="1"/>
  <c r="Q117" i="1"/>
  <c r="R117" i="1"/>
  <c r="S117" i="1"/>
  <c r="T117" i="1"/>
  <c r="F118" i="1"/>
  <c r="I118" i="1"/>
  <c r="Q118" i="1"/>
  <c r="R118" i="1"/>
  <c r="S118" i="1"/>
  <c r="T118" i="1"/>
  <c r="F119" i="1"/>
  <c r="I119" i="1"/>
  <c r="Q119" i="1"/>
  <c r="R119" i="1"/>
  <c r="S119" i="1"/>
  <c r="T119" i="1"/>
  <c r="F120" i="1"/>
  <c r="I120" i="1"/>
  <c r="Q120" i="1"/>
  <c r="R120" i="1"/>
  <c r="S120" i="1"/>
  <c r="T120" i="1"/>
  <c r="F121" i="1"/>
  <c r="I121" i="1"/>
  <c r="Q121" i="1"/>
  <c r="R121" i="1"/>
  <c r="S121" i="1"/>
  <c r="T121" i="1"/>
  <c r="F122" i="1"/>
  <c r="I122" i="1"/>
  <c r="Q122" i="1"/>
  <c r="R122" i="1"/>
  <c r="S122" i="1"/>
  <c r="T122" i="1"/>
  <c r="F123" i="1"/>
  <c r="I123" i="1"/>
  <c r="Q123" i="1"/>
  <c r="R123" i="1"/>
  <c r="S123" i="1"/>
  <c r="T123" i="1"/>
  <c r="F124" i="1"/>
  <c r="I124" i="1"/>
  <c r="Q124" i="1"/>
  <c r="R124" i="1"/>
  <c r="S124" i="1"/>
  <c r="T124" i="1"/>
  <c r="F125" i="1"/>
  <c r="I125" i="1"/>
  <c r="Q125" i="1"/>
  <c r="R125" i="1"/>
  <c r="S125" i="1"/>
  <c r="T125" i="1"/>
  <c r="F126" i="1"/>
  <c r="I126" i="1"/>
  <c r="Q126" i="1"/>
  <c r="R126" i="1"/>
  <c r="S126" i="1"/>
  <c r="T126" i="1"/>
  <c r="F127" i="1"/>
  <c r="I127" i="1"/>
  <c r="Q127" i="1"/>
  <c r="R127" i="1"/>
  <c r="S127" i="1"/>
  <c r="T127" i="1"/>
  <c r="F128" i="1"/>
  <c r="I128" i="1"/>
  <c r="Q128" i="1"/>
  <c r="R128" i="1"/>
  <c r="S128" i="1"/>
  <c r="T128" i="1"/>
  <c r="F129" i="1"/>
  <c r="I129" i="1"/>
  <c r="Q129" i="1"/>
  <c r="R129" i="1"/>
  <c r="S129" i="1"/>
  <c r="T129" i="1"/>
  <c r="F130" i="1"/>
  <c r="I130" i="1"/>
  <c r="Q130" i="1"/>
  <c r="R130" i="1"/>
  <c r="S130" i="1"/>
  <c r="T130" i="1"/>
  <c r="F131" i="1"/>
  <c r="I131" i="1"/>
  <c r="Q131" i="1"/>
  <c r="R131" i="1"/>
  <c r="S131" i="1"/>
  <c r="T131" i="1"/>
  <c r="F132" i="1"/>
  <c r="I132" i="1"/>
  <c r="Q132" i="1"/>
  <c r="R132" i="1"/>
  <c r="S132" i="1"/>
  <c r="T132" i="1"/>
  <c r="F133" i="1"/>
  <c r="I133" i="1"/>
  <c r="Q133" i="1"/>
  <c r="R133" i="1"/>
  <c r="S133" i="1"/>
  <c r="T133" i="1"/>
  <c r="F134" i="1"/>
  <c r="I134" i="1"/>
  <c r="Q134" i="1"/>
  <c r="R134" i="1"/>
  <c r="S134" i="1"/>
  <c r="T134" i="1"/>
  <c r="F135" i="1"/>
  <c r="I135" i="1"/>
  <c r="Q135" i="1"/>
  <c r="R135" i="1"/>
  <c r="S135" i="1"/>
  <c r="T135" i="1"/>
  <c r="F136" i="1"/>
  <c r="I136" i="1"/>
  <c r="Q136" i="1"/>
  <c r="R136" i="1"/>
  <c r="S136" i="1"/>
  <c r="T136" i="1"/>
  <c r="F137" i="1"/>
  <c r="I137" i="1"/>
  <c r="Q137" i="1"/>
  <c r="R137" i="1"/>
  <c r="S137" i="1"/>
  <c r="T137" i="1"/>
  <c r="F138" i="1"/>
  <c r="I138" i="1"/>
  <c r="Q138" i="1"/>
  <c r="R138" i="1"/>
  <c r="S138" i="1"/>
  <c r="T138" i="1"/>
  <c r="F139" i="1"/>
  <c r="I139" i="1"/>
  <c r="Q139" i="1"/>
  <c r="R139" i="1"/>
  <c r="S139" i="1"/>
  <c r="T139" i="1"/>
  <c r="F140" i="1"/>
  <c r="I140" i="1"/>
  <c r="Q140" i="1"/>
  <c r="R140" i="1"/>
  <c r="S140" i="1"/>
  <c r="T140" i="1"/>
  <c r="F141" i="1"/>
  <c r="I141" i="1"/>
  <c r="Q141" i="1"/>
  <c r="R141" i="1"/>
  <c r="S141" i="1"/>
  <c r="T141" i="1"/>
  <c r="F142" i="1"/>
  <c r="I142" i="1"/>
  <c r="Q142" i="1"/>
  <c r="R142" i="1"/>
  <c r="S142" i="1"/>
  <c r="T142" i="1"/>
  <c r="F143" i="1"/>
  <c r="I143" i="1"/>
  <c r="Q143" i="1"/>
  <c r="R143" i="1"/>
  <c r="S143" i="1"/>
  <c r="T143" i="1"/>
  <c r="F144" i="1"/>
  <c r="I144" i="1"/>
  <c r="Q144" i="1"/>
  <c r="R144" i="1"/>
  <c r="S144" i="1"/>
  <c r="T144" i="1"/>
  <c r="F145" i="1"/>
  <c r="I145" i="1"/>
  <c r="Q145" i="1"/>
  <c r="R145" i="1"/>
  <c r="S145" i="1"/>
  <c r="T145" i="1"/>
  <c r="F146" i="1"/>
  <c r="I146" i="1"/>
  <c r="Q146" i="1"/>
  <c r="R146" i="1"/>
  <c r="S146" i="1"/>
  <c r="T146" i="1"/>
  <c r="F147" i="1"/>
  <c r="I147" i="1"/>
  <c r="Q147" i="1"/>
  <c r="R147" i="1"/>
  <c r="S147" i="1"/>
  <c r="T147" i="1"/>
  <c r="F148" i="1"/>
  <c r="I148" i="1"/>
  <c r="Q148" i="1"/>
  <c r="R148" i="1"/>
  <c r="S148" i="1"/>
  <c r="T148" i="1"/>
  <c r="F149" i="1"/>
  <c r="I149" i="1"/>
  <c r="Q149" i="1"/>
  <c r="R149" i="1"/>
  <c r="S149" i="1"/>
  <c r="T149" i="1"/>
  <c r="F150" i="1"/>
  <c r="I150" i="1"/>
  <c r="Q150" i="1"/>
  <c r="R150" i="1"/>
  <c r="S150" i="1"/>
  <c r="T150" i="1"/>
  <c r="F151" i="1"/>
  <c r="I151" i="1"/>
  <c r="Q151" i="1"/>
  <c r="R151" i="1"/>
  <c r="S151" i="1"/>
  <c r="T151" i="1"/>
  <c r="F152" i="1"/>
  <c r="I152" i="1"/>
  <c r="Q152" i="1"/>
  <c r="R152" i="1"/>
  <c r="S152" i="1"/>
  <c r="T152" i="1"/>
  <c r="F153" i="1"/>
  <c r="I153" i="1"/>
  <c r="Q153" i="1"/>
  <c r="R153" i="1"/>
  <c r="S153" i="1"/>
  <c r="T153" i="1"/>
  <c r="F154" i="1"/>
  <c r="I154" i="1"/>
  <c r="Q154" i="1"/>
  <c r="R154" i="1"/>
  <c r="S154" i="1"/>
  <c r="T154" i="1"/>
  <c r="F155" i="1"/>
  <c r="I155" i="1"/>
  <c r="Q155" i="1"/>
  <c r="R155" i="1"/>
  <c r="S155" i="1"/>
  <c r="T155" i="1"/>
  <c r="F156" i="1"/>
  <c r="I156" i="1"/>
  <c r="Q156" i="1"/>
  <c r="R156" i="1"/>
  <c r="S156" i="1"/>
  <c r="T156" i="1"/>
  <c r="F157" i="1"/>
  <c r="I157" i="1"/>
  <c r="Q157" i="1"/>
  <c r="R157" i="1"/>
  <c r="S157" i="1"/>
  <c r="T157" i="1"/>
  <c r="F158" i="1"/>
  <c r="I158" i="1"/>
  <c r="Q158" i="1"/>
  <c r="R158" i="1"/>
  <c r="S158" i="1"/>
  <c r="T158" i="1"/>
  <c r="F159" i="1"/>
  <c r="I159" i="1"/>
  <c r="Q159" i="1"/>
  <c r="R159" i="1"/>
  <c r="S159" i="1"/>
  <c r="T159" i="1"/>
  <c r="F160" i="1"/>
  <c r="I160" i="1"/>
  <c r="Q160" i="1"/>
  <c r="R160" i="1"/>
  <c r="S160" i="1"/>
  <c r="T160" i="1"/>
  <c r="F161" i="1"/>
  <c r="I161" i="1"/>
  <c r="Q161" i="1"/>
  <c r="R161" i="1"/>
  <c r="S161" i="1"/>
  <c r="T161" i="1"/>
  <c r="F162" i="1"/>
  <c r="I162" i="1"/>
  <c r="Q162" i="1"/>
  <c r="R162" i="1"/>
  <c r="S162" i="1"/>
  <c r="T162" i="1"/>
  <c r="F163" i="1"/>
  <c r="I163" i="1"/>
  <c r="Q163" i="1"/>
  <c r="R163" i="1"/>
  <c r="S163" i="1"/>
  <c r="T163" i="1"/>
  <c r="F164" i="1"/>
  <c r="I164" i="1"/>
  <c r="Q164" i="1"/>
  <c r="R164" i="1"/>
  <c r="S164" i="1"/>
  <c r="T164" i="1"/>
  <c r="F165" i="1"/>
  <c r="I165" i="1"/>
  <c r="Q165" i="1"/>
  <c r="R165" i="1"/>
  <c r="S165" i="1"/>
  <c r="T165" i="1"/>
  <c r="F166" i="1"/>
  <c r="I166" i="1"/>
  <c r="Q166" i="1"/>
  <c r="R166" i="1"/>
  <c r="S166" i="1"/>
  <c r="T166" i="1"/>
  <c r="F167" i="1"/>
  <c r="I167" i="1"/>
  <c r="Q167" i="1"/>
  <c r="R167" i="1"/>
  <c r="S167" i="1"/>
  <c r="T167" i="1"/>
  <c r="F168" i="1"/>
  <c r="I168" i="1"/>
  <c r="Q168" i="1"/>
  <c r="R168" i="1"/>
  <c r="S168" i="1"/>
  <c r="T168" i="1"/>
  <c r="F169" i="1"/>
  <c r="I169" i="1"/>
  <c r="Q169" i="1"/>
  <c r="R169" i="1"/>
  <c r="S169" i="1"/>
  <c r="T169" i="1"/>
  <c r="F170" i="1"/>
  <c r="I170" i="1"/>
  <c r="Q170" i="1"/>
  <c r="R170" i="1"/>
  <c r="S170" i="1"/>
  <c r="T170" i="1"/>
  <c r="F171" i="1"/>
  <c r="I171" i="1"/>
  <c r="Q171" i="1"/>
  <c r="R171" i="1"/>
  <c r="S171" i="1"/>
  <c r="T171" i="1"/>
  <c r="F172" i="1"/>
  <c r="I172" i="1"/>
  <c r="Q172" i="1"/>
  <c r="R172" i="1"/>
  <c r="S172" i="1"/>
  <c r="T172" i="1"/>
  <c r="F173" i="1"/>
  <c r="I173" i="1"/>
  <c r="Q173" i="1"/>
  <c r="R173" i="1"/>
  <c r="S173" i="1"/>
  <c r="T173" i="1"/>
  <c r="F174" i="1"/>
  <c r="I174" i="1"/>
  <c r="Q174" i="1"/>
  <c r="R174" i="1"/>
  <c r="S174" i="1"/>
  <c r="T174" i="1"/>
  <c r="F175" i="1"/>
  <c r="I175" i="1"/>
  <c r="Q175" i="1"/>
  <c r="R175" i="1"/>
  <c r="S175" i="1"/>
  <c r="T175" i="1"/>
  <c r="F176" i="1"/>
  <c r="I176" i="1"/>
  <c r="Q176" i="1"/>
  <c r="R176" i="1"/>
  <c r="S176" i="1"/>
  <c r="T176" i="1"/>
  <c r="F177" i="1"/>
  <c r="I177" i="1"/>
  <c r="Q177" i="1"/>
  <c r="R177" i="1"/>
  <c r="S177" i="1"/>
  <c r="T177" i="1"/>
  <c r="F178" i="1"/>
  <c r="I178" i="1"/>
  <c r="Q178" i="1"/>
  <c r="R178" i="1"/>
  <c r="S178" i="1"/>
  <c r="T178" i="1"/>
  <c r="F179" i="1"/>
  <c r="I179" i="1"/>
  <c r="Q179" i="1"/>
  <c r="R179" i="1"/>
  <c r="S179" i="1"/>
  <c r="T179" i="1"/>
  <c r="F180" i="1"/>
  <c r="I180" i="1"/>
  <c r="Q180" i="1"/>
  <c r="R180" i="1"/>
  <c r="S180" i="1"/>
  <c r="T180" i="1"/>
  <c r="F181" i="1"/>
  <c r="I181" i="1"/>
  <c r="Q181" i="1"/>
  <c r="R181" i="1"/>
  <c r="S181" i="1"/>
  <c r="T181" i="1"/>
  <c r="F182" i="1"/>
  <c r="I182" i="1"/>
  <c r="Q182" i="1"/>
  <c r="R182" i="1"/>
  <c r="S182" i="1"/>
  <c r="T182" i="1"/>
  <c r="F183" i="1"/>
  <c r="I183" i="1"/>
  <c r="Q183" i="1"/>
  <c r="R183" i="1"/>
  <c r="S183" i="1"/>
  <c r="T183" i="1"/>
  <c r="F184" i="1"/>
  <c r="I184" i="1"/>
  <c r="Q184" i="1"/>
  <c r="R184" i="1"/>
  <c r="S184" i="1"/>
  <c r="T184" i="1"/>
  <c r="F185" i="1"/>
  <c r="I185" i="1"/>
  <c r="Q185" i="1"/>
  <c r="R185" i="1"/>
  <c r="S185" i="1"/>
  <c r="T185" i="1"/>
  <c r="F186" i="1"/>
  <c r="I186" i="1"/>
  <c r="Q186" i="1"/>
  <c r="R186" i="1"/>
  <c r="S186" i="1"/>
  <c r="T186" i="1"/>
  <c r="F187" i="1"/>
  <c r="I187" i="1"/>
  <c r="Q187" i="1"/>
  <c r="R187" i="1"/>
  <c r="S187" i="1"/>
  <c r="T187" i="1"/>
  <c r="F188" i="1"/>
  <c r="I188" i="1"/>
  <c r="Q188" i="1"/>
  <c r="R188" i="1"/>
  <c r="S188" i="1"/>
  <c r="T188" i="1"/>
  <c r="F189" i="1"/>
  <c r="I189" i="1"/>
  <c r="Q189" i="1"/>
  <c r="R189" i="1"/>
  <c r="S189" i="1"/>
  <c r="T189" i="1"/>
  <c r="F190" i="1"/>
  <c r="I190" i="1"/>
  <c r="Q190" i="1"/>
  <c r="R190" i="1"/>
  <c r="S190" i="1"/>
  <c r="T190" i="1"/>
  <c r="F191" i="1"/>
  <c r="I191" i="1"/>
  <c r="Q191" i="1"/>
  <c r="R191" i="1"/>
  <c r="S191" i="1"/>
  <c r="T191" i="1"/>
  <c r="F192" i="1"/>
  <c r="I192" i="1"/>
  <c r="Q192" i="1"/>
  <c r="R192" i="1"/>
  <c r="S192" i="1"/>
  <c r="T192" i="1"/>
  <c r="F193" i="1"/>
  <c r="I193" i="1"/>
  <c r="Q193" i="1"/>
  <c r="R193" i="1"/>
  <c r="S193" i="1"/>
  <c r="T193" i="1"/>
  <c r="F194" i="1"/>
  <c r="I194" i="1"/>
  <c r="Q194" i="1"/>
  <c r="R194" i="1"/>
  <c r="S194" i="1"/>
  <c r="T194" i="1"/>
  <c r="F195" i="1"/>
  <c r="I195" i="1"/>
  <c r="Q195" i="1"/>
  <c r="R195" i="1"/>
  <c r="S195" i="1"/>
  <c r="T195" i="1"/>
  <c r="F196" i="1"/>
  <c r="I196" i="1"/>
  <c r="Q196" i="1"/>
  <c r="R196" i="1"/>
  <c r="S196" i="1"/>
  <c r="T196" i="1"/>
  <c r="F197" i="1"/>
  <c r="I197" i="1"/>
  <c r="Q197" i="1"/>
  <c r="R197" i="1"/>
  <c r="S197" i="1"/>
  <c r="T197" i="1"/>
  <c r="F198" i="1"/>
  <c r="I198" i="1"/>
  <c r="Q198" i="1"/>
  <c r="R198" i="1"/>
  <c r="S198" i="1"/>
  <c r="T198" i="1"/>
  <c r="F199" i="1"/>
  <c r="I199" i="1"/>
  <c r="Q199" i="1"/>
  <c r="R199" i="1"/>
  <c r="S199" i="1"/>
  <c r="T199" i="1"/>
  <c r="F200" i="1"/>
  <c r="I200" i="1"/>
  <c r="Q200" i="1"/>
  <c r="R200" i="1"/>
  <c r="S200" i="1"/>
  <c r="T200" i="1"/>
  <c r="F201" i="1"/>
  <c r="I201" i="1"/>
  <c r="Q201" i="1"/>
  <c r="R201" i="1"/>
  <c r="S201" i="1"/>
  <c r="T201" i="1"/>
  <c r="F202" i="1"/>
  <c r="I202" i="1"/>
  <c r="Q202" i="1"/>
  <c r="R202" i="1"/>
  <c r="S202" i="1"/>
  <c r="T202" i="1"/>
  <c r="F203" i="1"/>
  <c r="I203" i="1"/>
  <c r="Q203" i="1"/>
  <c r="R203" i="1"/>
  <c r="S203" i="1"/>
  <c r="T203" i="1"/>
  <c r="F204" i="1"/>
  <c r="I204" i="1"/>
  <c r="Q204" i="1"/>
  <c r="R204" i="1"/>
  <c r="S204" i="1"/>
  <c r="T204" i="1"/>
  <c r="F205" i="1"/>
  <c r="I205" i="1"/>
  <c r="Q205" i="1"/>
  <c r="R205" i="1"/>
  <c r="S205" i="1"/>
  <c r="T205" i="1"/>
  <c r="F206" i="1"/>
  <c r="I206" i="1"/>
  <c r="Q206" i="1"/>
  <c r="R206" i="1"/>
  <c r="S206" i="1"/>
  <c r="T206" i="1"/>
  <c r="F207" i="1"/>
  <c r="I207" i="1"/>
  <c r="Q207" i="1"/>
  <c r="R207" i="1"/>
  <c r="S207" i="1"/>
  <c r="T207" i="1"/>
  <c r="F208" i="1"/>
  <c r="I208" i="1"/>
  <c r="Q208" i="1"/>
  <c r="R208" i="1"/>
  <c r="S208" i="1"/>
  <c r="T208" i="1"/>
  <c r="F209" i="1"/>
  <c r="I209" i="1"/>
  <c r="Q209" i="1"/>
  <c r="R209" i="1"/>
  <c r="S209" i="1"/>
  <c r="T209" i="1"/>
  <c r="F210" i="1"/>
  <c r="I210" i="1"/>
  <c r="Q210" i="1"/>
  <c r="R210" i="1"/>
  <c r="S210" i="1"/>
  <c r="T210" i="1"/>
  <c r="F212" i="1"/>
  <c r="I212" i="1"/>
  <c r="Q212" i="1"/>
  <c r="R212" i="1"/>
  <c r="S212" i="1"/>
  <c r="T212" i="1"/>
  <c r="F213" i="1"/>
  <c r="I213" i="1"/>
  <c r="Q213" i="1"/>
  <c r="R213" i="1"/>
  <c r="S213" i="1"/>
  <c r="T213" i="1"/>
  <c r="F214" i="1"/>
  <c r="I214" i="1"/>
  <c r="Q214" i="1"/>
  <c r="R214" i="1"/>
  <c r="S214" i="1"/>
  <c r="T214" i="1"/>
  <c r="F215" i="1"/>
  <c r="I215" i="1"/>
  <c r="Q215" i="1"/>
  <c r="R215" i="1"/>
  <c r="S215" i="1"/>
  <c r="T215" i="1"/>
  <c r="F216" i="1"/>
  <c r="I216" i="1"/>
  <c r="Q216" i="1"/>
  <c r="R216" i="1"/>
  <c r="S216" i="1"/>
  <c r="T216" i="1"/>
  <c r="F217" i="1"/>
  <c r="I217" i="1"/>
  <c r="Q217" i="1"/>
  <c r="R217" i="1"/>
  <c r="S217" i="1"/>
  <c r="T217" i="1"/>
  <c r="F218" i="1"/>
  <c r="I218" i="1"/>
  <c r="Q218" i="1"/>
  <c r="R218" i="1"/>
  <c r="S218" i="1"/>
  <c r="T218" i="1"/>
  <c r="F219" i="1"/>
  <c r="I219" i="1"/>
  <c r="Q219" i="1"/>
  <c r="R219" i="1"/>
  <c r="S219" i="1"/>
  <c r="T219" i="1"/>
  <c r="F220" i="1"/>
  <c r="I220" i="1"/>
  <c r="Q220" i="1"/>
  <c r="R220" i="1"/>
  <c r="S220" i="1"/>
  <c r="T220" i="1"/>
  <c r="F221" i="1"/>
  <c r="I221" i="1"/>
  <c r="Q221" i="1"/>
  <c r="R221" i="1"/>
  <c r="S221" i="1"/>
  <c r="T221" i="1"/>
  <c r="F222" i="1"/>
  <c r="I222" i="1"/>
  <c r="Q222" i="1"/>
  <c r="R222" i="1"/>
  <c r="S222" i="1"/>
  <c r="T222" i="1"/>
  <c r="F223" i="1"/>
  <c r="I223" i="1"/>
  <c r="Q223" i="1"/>
  <c r="R223" i="1"/>
  <c r="S223" i="1"/>
  <c r="T223" i="1"/>
  <c r="F224" i="1"/>
  <c r="I224" i="1"/>
  <c r="Q224" i="1"/>
  <c r="R224" i="1"/>
  <c r="S224" i="1"/>
  <c r="T224" i="1"/>
  <c r="F225" i="1"/>
  <c r="I225" i="1"/>
  <c r="Q225" i="1"/>
  <c r="R225" i="1"/>
  <c r="S225" i="1"/>
  <c r="T225" i="1"/>
  <c r="F226" i="1"/>
  <c r="I226" i="1"/>
  <c r="Q226" i="1"/>
  <c r="R226" i="1"/>
  <c r="S226" i="1"/>
  <c r="T226" i="1"/>
  <c r="F227" i="1"/>
  <c r="I227" i="1"/>
  <c r="Q227" i="1"/>
  <c r="R227" i="1"/>
  <c r="S227" i="1"/>
  <c r="T227" i="1"/>
  <c r="F228" i="1"/>
  <c r="I228" i="1"/>
  <c r="Q228" i="1"/>
  <c r="R228" i="1"/>
  <c r="S228" i="1"/>
  <c r="T228" i="1"/>
  <c r="F229" i="1"/>
  <c r="I229" i="1"/>
  <c r="Q229" i="1"/>
  <c r="R229" i="1"/>
  <c r="S229" i="1"/>
  <c r="T229" i="1"/>
  <c r="F230" i="1"/>
  <c r="I230" i="1"/>
  <c r="Q230" i="1"/>
  <c r="R230" i="1"/>
  <c r="S230" i="1"/>
  <c r="T230" i="1"/>
  <c r="F231" i="1"/>
  <c r="I231" i="1"/>
  <c r="Q231" i="1"/>
  <c r="R231" i="1"/>
  <c r="S231" i="1"/>
  <c r="T231" i="1"/>
  <c r="F232" i="1"/>
  <c r="I232" i="1"/>
  <c r="Q232" i="1"/>
  <c r="R232" i="1"/>
  <c r="S232" i="1"/>
  <c r="T232" i="1"/>
  <c r="F233" i="1"/>
  <c r="I233" i="1"/>
  <c r="Q233" i="1"/>
  <c r="R233" i="1"/>
  <c r="S233" i="1"/>
  <c r="T233" i="1"/>
  <c r="F234" i="1"/>
  <c r="I234" i="1"/>
  <c r="Q234" i="1"/>
  <c r="R234" i="1"/>
  <c r="S234" i="1"/>
  <c r="T234" i="1"/>
  <c r="F235" i="1"/>
  <c r="I235" i="1"/>
  <c r="Q235" i="1"/>
  <c r="R235" i="1"/>
  <c r="S235" i="1"/>
  <c r="T235" i="1"/>
  <c r="F236" i="1"/>
  <c r="I236" i="1"/>
  <c r="Q236" i="1"/>
  <c r="R236" i="1"/>
  <c r="S236" i="1"/>
  <c r="T236" i="1"/>
  <c r="F237" i="1"/>
  <c r="I237" i="1"/>
  <c r="Q237" i="1"/>
  <c r="R237" i="1"/>
  <c r="S237" i="1"/>
  <c r="T237" i="1"/>
  <c r="F238" i="1"/>
  <c r="I238" i="1"/>
  <c r="Q238" i="1"/>
  <c r="R238" i="1"/>
  <c r="S238" i="1"/>
  <c r="T238" i="1"/>
  <c r="F239" i="1"/>
  <c r="I239" i="1"/>
  <c r="Q239" i="1"/>
  <c r="R239" i="1"/>
  <c r="S239" i="1"/>
  <c r="T239" i="1"/>
  <c r="F240" i="1"/>
  <c r="I240" i="1"/>
  <c r="Q240" i="1"/>
  <c r="R240" i="1"/>
  <c r="S240" i="1"/>
  <c r="T240" i="1"/>
  <c r="F241" i="1"/>
  <c r="I241" i="1"/>
  <c r="Q241" i="1"/>
  <c r="R241" i="1"/>
  <c r="S241" i="1"/>
  <c r="T241" i="1"/>
  <c r="F242" i="1"/>
  <c r="I242" i="1"/>
  <c r="Q242" i="1"/>
  <c r="R242" i="1"/>
  <c r="S242" i="1"/>
  <c r="T242" i="1"/>
  <c r="F243" i="1"/>
  <c r="I243" i="1"/>
  <c r="Q243" i="1"/>
  <c r="R243" i="1"/>
  <c r="S243" i="1"/>
  <c r="T243" i="1"/>
  <c r="F244" i="1"/>
  <c r="I244" i="1"/>
  <c r="Q244" i="1"/>
  <c r="R244" i="1"/>
  <c r="S244" i="1"/>
  <c r="T244" i="1"/>
  <c r="F245" i="1"/>
  <c r="I245" i="1"/>
  <c r="Q245" i="1"/>
  <c r="R245" i="1"/>
  <c r="S245" i="1"/>
  <c r="T245" i="1"/>
  <c r="F246" i="1"/>
  <c r="I246" i="1"/>
  <c r="Q246" i="1"/>
  <c r="R246" i="1"/>
  <c r="S246" i="1"/>
  <c r="T246" i="1"/>
  <c r="F247" i="1"/>
  <c r="I247" i="1"/>
  <c r="Q247" i="1"/>
  <c r="R247" i="1"/>
  <c r="S247" i="1"/>
  <c r="T247" i="1"/>
  <c r="F248" i="1"/>
  <c r="I248" i="1"/>
  <c r="Q248" i="1"/>
  <c r="R248" i="1"/>
  <c r="S248" i="1"/>
  <c r="T248" i="1"/>
  <c r="F249" i="1"/>
  <c r="I249" i="1"/>
  <c r="Q249" i="1"/>
  <c r="R249" i="1"/>
  <c r="S249" i="1"/>
  <c r="T249" i="1"/>
  <c r="F250" i="1"/>
  <c r="I250" i="1"/>
  <c r="Q250" i="1"/>
  <c r="R250" i="1"/>
  <c r="S250" i="1"/>
  <c r="T250" i="1"/>
  <c r="F251" i="1"/>
  <c r="I251" i="1"/>
  <c r="Q251" i="1"/>
  <c r="R251" i="1"/>
  <c r="S251" i="1"/>
  <c r="T251" i="1"/>
  <c r="F252" i="1"/>
  <c r="I252" i="1"/>
  <c r="Q252" i="1"/>
  <c r="R252" i="1"/>
  <c r="S252" i="1"/>
  <c r="T252" i="1"/>
  <c r="F253" i="1"/>
  <c r="I253" i="1"/>
  <c r="Q253" i="1"/>
  <c r="R253" i="1"/>
  <c r="S253" i="1"/>
  <c r="T253" i="1"/>
  <c r="F254" i="1"/>
  <c r="I254" i="1"/>
  <c r="Q254" i="1"/>
  <c r="R254" i="1"/>
  <c r="S254" i="1"/>
  <c r="T254" i="1"/>
  <c r="F255" i="1"/>
  <c r="I255" i="1"/>
  <c r="Q255" i="1"/>
  <c r="R255" i="1"/>
  <c r="S255" i="1"/>
  <c r="T255" i="1"/>
  <c r="F256" i="1"/>
  <c r="I256" i="1"/>
  <c r="Q256" i="1"/>
  <c r="R256" i="1"/>
  <c r="S256" i="1"/>
  <c r="T256" i="1"/>
  <c r="F257" i="1"/>
  <c r="I257" i="1"/>
  <c r="Q257" i="1"/>
  <c r="R257" i="1"/>
  <c r="S257" i="1"/>
  <c r="T257" i="1"/>
  <c r="F258" i="1"/>
  <c r="I258" i="1"/>
  <c r="Q258" i="1"/>
  <c r="R258" i="1"/>
  <c r="S258" i="1"/>
  <c r="T258" i="1"/>
  <c r="F259" i="1"/>
  <c r="I259" i="1"/>
  <c r="Q259" i="1"/>
  <c r="R259" i="1"/>
  <c r="S259" i="1"/>
  <c r="T259" i="1"/>
  <c r="F260" i="1"/>
  <c r="I260" i="1"/>
  <c r="Q260" i="1"/>
  <c r="R260" i="1"/>
  <c r="S260" i="1"/>
  <c r="T260" i="1"/>
  <c r="F261" i="1"/>
  <c r="I261" i="1"/>
  <c r="Q261" i="1"/>
  <c r="R261" i="1"/>
  <c r="S261" i="1"/>
  <c r="T261" i="1"/>
  <c r="F262" i="1"/>
  <c r="I262" i="1"/>
  <c r="Q262" i="1"/>
  <c r="R262" i="1"/>
  <c r="S262" i="1"/>
  <c r="T262" i="1"/>
  <c r="F263" i="1"/>
  <c r="I263" i="1"/>
  <c r="Q263" i="1"/>
  <c r="R263" i="1"/>
  <c r="S263" i="1"/>
  <c r="T263" i="1"/>
  <c r="F264" i="1"/>
  <c r="I264" i="1"/>
  <c r="Q264" i="1"/>
  <c r="R264" i="1"/>
  <c r="S264" i="1"/>
  <c r="T264" i="1"/>
  <c r="F265" i="1"/>
  <c r="I265" i="1"/>
  <c r="Q265" i="1"/>
  <c r="R265" i="1"/>
  <c r="S265" i="1"/>
  <c r="T265" i="1"/>
  <c r="F266" i="1"/>
  <c r="I266" i="1"/>
  <c r="Q266" i="1"/>
  <c r="R266" i="1"/>
  <c r="S266" i="1"/>
  <c r="T266" i="1"/>
  <c r="F267" i="1"/>
  <c r="I267" i="1"/>
  <c r="Q267" i="1"/>
  <c r="R267" i="1"/>
  <c r="S267" i="1"/>
  <c r="T267" i="1"/>
  <c r="F268" i="1"/>
  <c r="I268" i="1"/>
  <c r="Q268" i="1"/>
  <c r="R268" i="1"/>
  <c r="S268" i="1"/>
  <c r="T268" i="1"/>
  <c r="F269" i="1"/>
  <c r="I269" i="1"/>
  <c r="Q269" i="1"/>
  <c r="R269" i="1"/>
  <c r="S269" i="1"/>
  <c r="T269" i="1"/>
  <c r="F270" i="1"/>
  <c r="I270" i="1"/>
  <c r="Q270" i="1"/>
  <c r="R270" i="1"/>
  <c r="S270" i="1"/>
  <c r="T270" i="1"/>
  <c r="F271" i="1"/>
  <c r="I271" i="1"/>
  <c r="Q271" i="1"/>
  <c r="R271" i="1"/>
  <c r="S271" i="1"/>
  <c r="T271" i="1"/>
  <c r="F272" i="1"/>
  <c r="I272" i="1"/>
  <c r="Q272" i="1"/>
  <c r="R272" i="1"/>
  <c r="S272" i="1"/>
  <c r="T272" i="1"/>
  <c r="F274" i="1"/>
  <c r="I274" i="1"/>
  <c r="Q274" i="1"/>
  <c r="R274" i="1"/>
  <c r="S274" i="1"/>
  <c r="T274" i="1"/>
  <c r="F275" i="1"/>
  <c r="I275" i="1"/>
  <c r="Q275" i="1"/>
  <c r="R275" i="1"/>
  <c r="S275" i="1"/>
  <c r="T275" i="1"/>
  <c r="F276" i="1"/>
  <c r="I276" i="1"/>
  <c r="Q276" i="1"/>
  <c r="R276" i="1"/>
  <c r="S276" i="1"/>
  <c r="T276" i="1"/>
  <c r="F277" i="1"/>
  <c r="I277" i="1"/>
  <c r="Q277" i="1"/>
  <c r="R277" i="1"/>
  <c r="S277" i="1"/>
  <c r="T277" i="1"/>
  <c r="F278" i="1"/>
  <c r="I278" i="1"/>
  <c r="Q278" i="1"/>
  <c r="R278" i="1"/>
  <c r="S278" i="1"/>
  <c r="T278" i="1"/>
  <c r="F279" i="1"/>
  <c r="I279" i="1"/>
  <c r="Q279" i="1"/>
  <c r="R279" i="1"/>
  <c r="S279" i="1"/>
  <c r="T279" i="1"/>
  <c r="F280" i="1"/>
  <c r="I280" i="1"/>
  <c r="Q280" i="1"/>
  <c r="R280" i="1"/>
  <c r="S280" i="1"/>
  <c r="T280" i="1"/>
  <c r="F281" i="1"/>
  <c r="I281" i="1"/>
  <c r="Q281" i="1"/>
  <c r="R281" i="1"/>
  <c r="S281" i="1"/>
  <c r="T281" i="1"/>
  <c r="F282" i="1"/>
  <c r="I282" i="1"/>
  <c r="Q282" i="1"/>
  <c r="R282" i="1"/>
  <c r="S282" i="1"/>
  <c r="T282" i="1"/>
  <c r="F283" i="1"/>
  <c r="I283" i="1"/>
  <c r="Q283" i="1"/>
  <c r="R283" i="1"/>
  <c r="S283" i="1"/>
  <c r="T283" i="1"/>
  <c r="F284" i="1"/>
  <c r="I284" i="1"/>
  <c r="Q284" i="1"/>
  <c r="R284" i="1"/>
  <c r="S284" i="1"/>
  <c r="T284" i="1"/>
  <c r="F285" i="1"/>
  <c r="I285" i="1"/>
  <c r="Q285" i="1"/>
  <c r="R285" i="1"/>
  <c r="S285" i="1"/>
  <c r="T285" i="1"/>
  <c r="F286" i="1"/>
  <c r="I286" i="1"/>
  <c r="Q286" i="1"/>
  <c r="R286" i="1"/>
  <c r="S286" i="1"/>
  <c r="T286" i="1"/>
  <c r="F287" i="1"/>
  <c r="I287" i="1"/>
  <c r="Q287" i="1"/>
  <c r="R287" i="1"/>
  <c r="S287" i="1"/>
  <c r="T287" i="1"/>
  <c r="F288" i="1"/>
  <c r="I288" i="1"/>
  <c r="Q288" i="1"/>
  <c r="R288" i="1"/>
  <c r="S288" i="1"/>
  <c r="T288" i="1"/>
  <c r="F289" i="1"/>
  <c r="I289" i="1"/>
  <c r="Q289" i="1"/>
  <c r="R289" i="1"/>
  <c r="S289" i="1"/>
  <c r="T289" i="1"/>
  <c r="F290" i="1"/>
  <c r="I290" i="1"/>
  <c r="Q290" i="1"/>
  <c r="R290" i="1"/>
  <c r="S290" i="1"/>
  <c r="T290" i="1"/>
  <c r="F291" i="1"/>
  <c r="I291" i="1"/>
  <c r="Q291" i="1"/>
  <c r="R291" i="1"/>
  <c r="S291" i="1"/>
  <c r="T291" i="1"/>
  <c r="F292" i="1"/>
  <c r="I292" i="1"/>
  <c r="Q292" i="1"/>
  <c r="R292" i="1"/>
  <c r="S292" i="1"/>
  <c r="T292" i="1"/>
  <c r="F293" i="1"/>
  <c r="I293" i="1"/>
  <c r="Q293" i="1"/>
  <c r="R293" i="1"/>
  <c r="S293" i="1"/>
  <c r="T293" i="1"/>
  <c r="F294" i="1"/>
  <c r="I294" i="1"/>
  <c r="Q294" i="1"/>
  <c r="R294" i="1"/>
  <c r="S294" i="1"/>
  <c r="T294" i="1"/>
  <c r="F295" i="1"/>
  <c r="I295" i="1"/>
  <c r="Q295" i="1"/>
  <c r="R295" i="1"/>
  <c r="S295" i="1"/>
  <c r="T295" i="1"/>
  <c r="F296" i="1"/>
  <c r="I296" i="1"/>
  <c r="Q296" i="1"/>
  <c r="R296" i="1"/>
  <c r="S296" i="1"/>
  <c r="T296" i="1"/>
  <c r="F297" i="1"/>
  <c r="I297" i="1"/>
  <c r="Q297" i="1"/>
  <c r="R297" i="1"/>
  <c r="S297" i="1"/>
  <c r="T297" i="1"/>
  <c r="F298" i="1"/>
  <c r="I298" i="1"/>
  <c r="Q298" i="1"/>
  <c r="R298" i="1"/>
  <c r="S298" i="1"/>
  <c r="T298" i="1"/>
  <c r="F299" i="1"/>
  <c r="I299" i="1"/>
  <c r="Q299" i="1"/>
  <c r="R299" i="1"/>
  <c r="S299" i="1"/>
  <c r="T299" i="1"/>
  <c r="F300" i="1"/>
  <c r="I300" i="1"/>
  <c r="Q300" i="1"/>
  <c r="R300" i="1"/>
  <c r="S300" i="1"/>
  <c r="T300" i="1"/>
  <c r="F301" i="1"/>
  <c r="I301" i="1"/>
  <c r="Q301" i="1"/>
  <c r="R301" i="1"/>
  <c r="S301" i="1"/>
  <c r="T301" i="1"/>
  <c r="F302" i="1"/>
  <c r="I302" i="1"/>
  <c r="Q302" i="1"/>
  <c r="R302" i="1"/>
  <c r="S302" i="1"/>
  <c r="T302" i="1"/>
  <c r="F303" i="1"/>
  <c r="I303" i="1"/>
  <c r="Q303" i="1"/>
  <c r="R303" i="1"/>
  <c r="S303" i="1"/>
  <c r="T303" i="1"/>
  <c r="F304" i="1"/>
  <c r="I304" i="1"/>
  <c r="Q304" i="1"/>
  <c r="R304" i="1"/>
  <c r="S304" i="1"/>
  <c r="T304" i="1"/>
  <c r="F305" i="1"/>
  <c r="I305" i="1"/>
  <c r="Q305" i="1"/>
  <c r="R305" i="1"/>
  <c r="S305" i="1"/>
  <c r="T305" i="1"/>
  <c r="F306" i="1"/>
  <c r="I306" i="1"/>
  <c r="Q306" i="1"/>
  <c r="R306" i="1"/>
  <c r="S306" i="1"/>
  <c r="T306" i="1"/>
  <c r="F307" i="1"/>
  <c r="I307" i="1"/>
  <c r="Q307" i="1"/>
  <c r="R307" i="1"/>
  <c r="S307" i="1"/>
  <c r="T307" i="1"/>
  <c r="F308" i="1"/>
  <c r="I308" i="1"/>
  <c r="Q308" i="1"/>
  <c r="R308" i="1"/>
  <c r="S308" i="1"/>
  <c r="T308" i="1"/>
  <c r="F309" i="1"/>
  <c r="I309" i="1"/>
  <c r="Q309" i="1"/>
  <c r="R309" i="1"/>
  <c r="S309" i="1"/>
  <c r="T309" i="1"/>
  <c r="F310" i="1"/>
  <c r="I310" i="1"/>
  <c r="Q310" i="1"/>
  <c r="R310" i="1"/>
  <c r="S310" i="1"/>
  <c r="T310" i="1"/>
  <c r="F311" i="1"/>
  <c r="I311" i="1"/>
  <c r="Q311" i="1"/>
  <c r="R311" i="1"/>
  <c r="S311" i="1"/>
  <c r="T311" i="1"/>
  <c r="F312" i="1"/>
  <c r="I312" i="1"/>
  <c r="Q312" i="1"/>
  <c r="R312" i="1"/>
  <c r="S312" i="1"/>
  <c r="T312" i="1"/>
  <c r="F313" i="1"/>
  <c r="I313" i="1"/>
  <c r="Q313" i="1"/>
  <c r="R313" i="1"/>
  <c r="S313" i="1"/>
  <c r="T313" i="1"/>
  <c r="F314" i="1"/>
  <c r="I314" i="1"/>
  <c r="Q314" i="1"/>
  <c r="R314" i="1"/>
  <c r="S314" i="1"/>
  <c r="T314" i="1"/>
  <c r="F315" i="1"/>
  <c r="I315" i="1"/>
  <c r="Q315" i="1"/>
  <c r="R315" i="1"/>
  <c r="S315" i="1"/>
  <c r="T315" i="1"/>
  <c r="F316" i="1"/>
  <c r="I316" i="1"/>
  <c r="Q316" i="1"/>
  <c r="R316" i="1"/>
  <c r="S316" i="1"/>
  <c r="T316" i="1"/>
  <c r="F317" i="1"/>
  <c r="I317" i="1"/>
  <c r="Q317" i="1"/>
  <c r="R317" i="1"/>
  <c r="S317" i="1"/>
  <c r="T317" i="1"/>
  <c r="F318" i="1"/>
  <c r="I318" i="1"/>
  <c r="Q318" i="1"/>
  <c r="R318" i="1"/>
  <c r="S318" i="1"/>
  <c r="T318" i="1"/>
  <c r="F319" i="1"/>
  <c r="I319" i="1"/>
  <c r="Q319" i="1"/>
  <c r="R319" i="1"/>
  <c r="S319" i="1"/>
  <c r="T319" i="1"/>
  <c r="F320" i="1"/>
  <c r="I320" i="1"/>
  <c r="Q320" i="1"/>
  <c r="R320" i="1"/>
  <c r="S320" i="1"/>
  <c r="T320" i="1"/>
  <c r="F321" i="1"/>
  <c r="I321" i="1"/>
  <c r="Q321" i="1"/>
  <c r="R321" i="1"/>
  <c r="S321" i="1"/>
  <c r="T321" i="1"/>
  <c r="F322" i="1"/>
  <c r="I322" i="1"/>
  <c r="Q322" i="1"/>
  <c r="R322" i="1"/>
  <c r="S322" i="1"/>
  <c r="T322" i="1"/>
  <c r="F323" i="1"/>
  <c r="I323" i="1"/>
  <c r="Q323" i="1"/>
  <c r="R323" i="1"/>
  <c r="S323" i="1"/>
  <c r="T323" i="1"/>
  <c r="F324" i="1"/>
  <c r="I324" i="1"/>
  <c r="Q324" i="1"/>
  <c r="R324" i="1"/>
  <c r="S324" i="1"/>
  <c r="T324" i="1"/>
  <c r="F325" i="1"/>
  <c r="I325" i="1"/>
  <c r="Q325" i="1"/>
  <c r="R325" i="1"/>
  <c r="S325" i="1"/>
  <c r="T325" i="1"/>
  <c r="F326" i="1"/>
  <c r="I326" i="1"/>
  <c r="Q326" i="1"/>
  <c r="R326" i="1"/>
  <c r="S326" i="1"/>
  <c r="T326" i="1"/>
  <c r="F327" i="1"/>
  <c r="I327" i="1"/>
  <c r="Q327" i="1"/>
  <c r="R327" i="1"/>
  <c r="S327" i="1"/>
  <c r="T327" i="1"/>
  <c r="F328" i="1"/>
  <c r="I328" i="1"/>
  <c r="Q328" i="1"/>
  <c r="R328" i="1"/>
  <c r="S328" i="1"/>
  <c r="T328" i="1"/>
  <c r="F329" i="1"/>
  <c r="I329" i="1"/>
  <c r="Q329" i="1"/>
  <c r="R329" i="1"/>
  <c r="S329" i="1"/>
  <c r="T329" i="1"/>
  <c r="F330" i="1"/>
  <c r="I330" i="1"/>
  <c r="Q330" i="1"/>
  <c r="R330" i="1"/>
  <c r="S330" i="1"/>
  <c r="T330" i="1"/>
  <c r="F332" i="1"/>
  <c r="I332" i="1"/>
  <c r="Q332" i="1"/>
  <c r="R332" i="1"/>
  <c r="S332" i="1"/>
  <c r="T332" i="1"/>
  <c r="F333" i="1"/>
  <c r="I333" i="1"/>
  <c r="Q333" i="1"/>
  <c r="R333" i="1"/>
  <c r="S333" i="1"/>
  <c r="T333" i="1"/>
  <c r="F334" i="1"/>
  <c r="I334" i="1"/>
  <c r="Q334" i="1"/>
  <c r="R334" i="1"/>
  <c r="S334" i="1"/>
  <c r="T334" i="1"/>
  <c r="F335" i="1"/>
  <c r="I335" i="1"/>
  <c r="Q335" i="1"/>
  <c r="R335" i="1"/>
  <c r="S335" i="1"/>
  <c r="T335" i="1"/>
  <c r="F336" i="1"/>
  <c r="I336" i="1"/>
  <c r="Q336" i="1"/>
  <c r="R336" i="1"/>
  <c r="S336" i="1"/>
  <c r="T336" i="1"/>
  <c r="F337" i="1"/>
  <c r="I337" i="1"/>
  <c r="Q337" i="1"/>
  <c r="R337" i="1"/>
  <c r="S337" i="1"/>
  <c r="T337" i="1"/>
  <c r="F338" i="1"/>
  <c r="I338" i="1"/>
  <c r="Q338" i="1"/>
  <c r="R338" i="1"/>
  <c r="S338" i="1"/>
  <c r="T338" i="1"/>
  <c r="F339" i="1"/>
  <c r="I339" i="1"/>
  <c r="Q339" i="1"/>
  <c r="R339" i="1"/>
  <c r="S339" i="1"/>
  <c r="T339" i="1"/>
  <c r="F340" i="1"/>
  <c r="I340" i="1"/>
  <c r="Q340" i="1"/>
  <c r="R340" i="1"/>
  <c r="S340" i="1"/>
  <c r="T340" i="1"/>
  <c r="F341" i="1"/>
  <c r="I341" i="1"/>
  <c r="Q341" i="1"/>
  <c r="R341" i="1"/>
  <c r="S341" i="1"/>
  <c r="T341" i="1"/>
  <c r="F342" i="1"/>
  <c r="I342" i="1"/>
  <c r="Q342" i="1"/>
  <c r="R342" i="1"/>
  <c r="S342" i="1"/>
  <c r="T342" i="1"/>
  <c r="F343" i="1"/>
  <c r="I343" i="1"/>
  <c r="Q343" i="1"/>
  <c r="R343" i="1"/>
  <c r="S343" i="1"/>
  <c r="T343" i="1"/>
  <c r="F344" i="1"/>
  <c r="I344" i="1"/>
  <c r="Q344" i="1"/>
  <c r="R344" i="1"/>
  <c r="S344" i="1"/>
  <c r="T344" i="1"/>
  <c r="F345" i="1"/>
  <c r="I345" i="1"/>
  <c r="Q345" i="1"/>
  <c r="R345" i="1"/>
  <c r="S345" i="1"/>
  <c r="T345" i="1"/>
  <c r="F346" i="1"/>
  <c r="I346" i="1"/>
  <c r="Q346" i="1"/>
  <c r="R346" i="1"/>
  <c r="S346" i="1"/>
  <c r="T346" i="1"/>
  <c r="F347" i="1"/>
  <c r="I347" i="1"/>
  <c r="Q347" i="1"/>
  <c r="R347" i="1"/>
  <c r="S347" i="1"/>
  <c r="T347" i="1"/>
  <c r="F348" i="1"/>
  <c r="I348" i="1"/>
  <c r="Q348" i="1"/>
  <c r="R348" i="1"/>
  <c r="S348" i="1"/>
  <c r="T348" i="1"/>
  <c r="F349" i="1"/>
  <c r="I349" i="1"/>
  <c r="Q349" i="1"/>
  <c r="R349" i="1"/>
  <c r="S349" i="1"/>
  <c r="T349" i="1"/>
  <c r="F350" i="1"/>
  <c r="I350" i="1"/>
  <c r="Q350" i="1"/>
  <c r="R350" i="1"/>
  <c r="S350" i="1"/>
  <c r="T350" i="1"/>
  <c r="F351" i="1"/>
  <c r="I351" i="1"/>
  <c r="Q351" i="1"/>
  <c r="R351" i="1"/>
  <c r="S351" i="1"/>
  <c r="T351" i="1"/>
  <c r="F352" i="1"/>
  <c r="I352" i="1"/>
  <c r="Q352" i="1"/>
  <c r="R352" i="1"/>
  <c r="S352" i="1"/>
  <c r="T352" i="1"/>
  <c r="F353" i="1"/>
  <c r="I353" i="1"/>
  <c r="Q353" i="1"/>
  <c r="R353" i="1"/>
  <c r="S353" i="1"/>
  <c r="T353" i="1"/>
  <c r="F354" i="1"/>
  <c r="I354" i="1"/>
  <c r="Q354" i="1"/>
  <c r="R354" i="1"/>
  <c r="S354" i="1"/>
  <c r="T354" i="1"/>
  <c r="F355" i="1"/>
  <c r="I355" i="1"/>
  <c r="Q355" i="1"/>
  <c r="R355" i="1"/>
  <c r="S355" i="1"/>
  <c r="T355" i="1"/>
  <c r="F356" i="1"/>
  <c r="I356" i="1"/>
  <c r="Q356" i="1"/>
  <c r="R356" i="1"/>
  <c r="S356" i="1"/>
  <c r="T356" i="1"/>
  <c r="F358" i="1"/>
  <c r="I358" i="1"/>
  <c r="Q358" i="1"/>
  <c r="R358" i="1"/>
  <c r="S358" i="1"/>
  <c r="T358" i="1"/>
  <c r="F359" i="1"/>
  <c r="I359" i="1"/>
  <c r="Q359" i="1"/>
  <c r="R359" i="1"/>
  <c r="S359" i="1"/>
  <c r="T359" i="1"/>
  <c r="F360" i="1"/>
  <c r="I360" i="1"/>
  <c r="Q360" i="1"/>
  <c r="R360" i="1"/>
  <c r="S360" i="1"/>
  <c r="T360" i="1"/>
  <c r="F361" i="1"/>
  <c r="I361" i="1"/>
  <c r="Q361" i="1"/>
  <c r="R361" i="1"/>
  <c r="S361" i="1"/>
  <c r="T361" i="1"/>
  <c r="F362" i="1"/>
  <c r="I362" i="1"/>
  <c r="Q362" i="1"/>
  <c r="R362" i="1"/>
  <c r="S362" i="1"/>
  <c r="T362" i="1"/>
  <c r="F363" i="1"/>
  <c r="I363" i="1"/>
  <c r="Q363" i="1"/>
  <c r="R363" i="1"/>
  <c r="S363" i="1"/>
  <c r="T363" i="1"/>
  <c r="F364" i="1"/>
  <c r="I364" i="1"/>
  <c r="Q364" i="1"/>
  <c r="R364" i="1"/>
  <c r="S364" i="1"/>
  <c r="T364" i="1"/>
  <c r="F365" i="1"/>
  <c r="I365" i="1"/>
  <c r="Q365" i="1"/>
  <c r="R365" i="1"/>
  <c r="S365" i="1"/>
  <c r="T365" i="1"/>
  <c r="F366" i="1"/>
  <c r="I366" i="1"/>
  <c r="Q366" i="1"/>
  <c r="R366" i="1"/>
  <c r="S366" i="1"/>
  <c r="T366" i="1"/>
  <c r="F367" i="1"/>
  <c r="I367" i="1"/>
  <c r="Q367" i="1"/>
  <c r="R367" i="1"/>
  <c r="S367" i="1"/>
  <c r="T367" i="1"/>
  <c r="F368" i="1"/>
  <c r="I368" i="1"/>
  <c r="Q368" i="1"/>
  <c r="R368" i="1"/>
  <c r="S368" i="1"/>
  <c r="T368" i="1"/>
  <c r="F369" i="1"/>
  <c r="I369" i="1"/>
  <c r="Q369" i="1"/>
  <c r="R369" i="1"/>
  <c r="S369" i="1"/>
  <c r="T369" i="1"/>
  <c r="F370" i="1"/>
  <c r="I370" i="1"/>
  <c r="Q370" i="1"/>
  <c r="R370" i="1"/>
  <c r="S370" i="1"/>
  <c r="T370" i="1"/>
  <c r="F371" i="1"/>
  <c r="I371" i="1"/>
  <c r="Q371" i="1"/>
  <c r="R371" i="1"/>
  <c r="S371" i="1"/>
  <c r="T371" i="1"/>
  <c r="F372" i="1"/>
  <c r="I372" i="1"/>
  <c r="Q372" i="1"/>
  <c r="R372" i="1"/>
  <c r="S372" i="1"/>
  <c r="T372" i="1"/>
  <c r="F373" i="1"/>
  <c r="I373" i="1"/>
  <c r="Q373" i="1"/>
  <c r="R373" i="1"/>
  <c r="S373" i="1"/>
  <c r="T373" i="1"/>
  <c r="F374" i="1"/>
  <c r="I374" i="1"/>
  <c r="Q374" i="1"/>
  <c r="R374" i="1"/>
  <c r="S374" i="1"/>
  <c r="T374" i="1"/>
  <c r="F375" i="1"/>
  <c r="I375" i="1"/>
  <c r="Q375" i="1"/>
  <c r="R375" i="1"/>
  <c r="S375" i="1"/>
  <c r="T375" i="1"/>
  <c r="F376" i="1"/>
  <c r="I376" i="1"/>
  <c r="Q376" i="1"/>
  <c r="R376" i="1"/>
  <c r="S376" i="1"/>
  <c r="T376" i="1"/>
  <c r="F377" i="1"/>
  <c r="I377" i="1"/>
  <c r="Q377" i="1"/>
  <c r="R377" i="1"/>
  <c r="S377" i="1"/>
  <c r="T377" i="1"/>
  <c r="F378" i="1"/>
  <c r="I378" i="1"/>
  <c r="Q378" i="1"/>
  <c r="R378" i="1"/>
  <c r="S378" i="1"/>
  <c r="T378" i="1"/>
  <c r="F379" i="1"/>
  <c r="I379" i="1"/>
  <c r="Q379" i="1"/>
  <c r="R379" i="1"/>
  <c r="S379" i="1"/>
  <c r="T379" i="1"/>
  <c r="F380" i="1"/>
  <c r="I380" i="1"/>
  <c r="Q380" i="1"/>
  <c r="R380" i="1"/>
  <c r="S380" i="1"/>
  <c r="T380" i="1"/>
  <c r="F381" i="1"/>
  <c r="I381" i="1"/>
  <c r="Q381" i="1"/>
  <c r="R381" i="1"/>
  <c r="S381" i="1"/>
  <c r="T381" i="1"/>
  <c r="F382" i="1"/>
  <c r="I382" i="1"/>
  <c r="Q382" i="1"/>
  <c r="R382" i="1"/>
  <c r="S382" i="1"/>
  <c r="T382" i="1"/>
  <c r="F383" i="1"/>
  <c r="I383" i="1"/>
  <c r="Q383" i="1"/>
  <c r="R383" i="1"/>
  <c r="S383" i="1"/>
  <c r="T383" i="1"/>
  <c r="F384" i="1"/>
  <c r="I384" i="1"/>
  <c r="Q384" i="1"/>
  <c r="R384" i="1"/>
  <c r="S384" i="1"/>
  <c r="T384" i="1"/>
  <c r="F385" i="1"/>
  <c r="I385" i="1"/>
  <c r="Q385" i="1"/>
  <c r="R385" i="1"/>
  <c r="S385" i="1"/>
  <c r="T385" i="1"/>
  <c r="F386" i="1"/>
  <c r="I386" i="1"/>
  <c r="Q386" i="1"/>
  <c r="R386" i="1"/>
  <c r="S386" i="1"/>
  <c r="T386" i="1"/>
  <c r="F387" i="1"/>
  <c r="I387" i="1"/>
  <c r="Q387" i="1"/>
  <c r="R387" i="1"/>
  <c r="S387" i="1"/>
  <c r="T387" i="1"/>
  <c r="F388" i="1"/>
  <c r="I388" i="1"/>
  <c r="Q388" i="1"/>
  <c r="R388" i="1"/>
  <c r="S388" i="1"/>
  <c r="T388" i="1"/>
  <c r="F389" i="1"/>
  <c r="I389" i="1"/>
  <c r="Q389" i="1"/>
  <c r="R389" i="1"/>
  <c r="S389" i="1"/>
  <c r="T389" i="1"/>
  <c r="F390" i="1"/>
  <c r="I390" i="1"/>
  <c r="Q390" i="1"/>
  <c r="R390" i="1"/>
  <c r="S390" i="1"/>
  <c r="T390" i="1"/>
  <c r="F391" i="1"/>
  <c r="I391" i="1"/>
  <c r="Q391" i="1"/>
  <c r="R391" i="1"/>
  <c r="S391" i="1"/>
  <c r="T391" i="1"/>
  <c r="F392" i="1"/>
  <c r="I392" i="1"/>
  <c r="Q392" i="1"/>
  <c r="R392" i="1"/>
  <c r="S392" i="1"/>
  <c r="T392" i="1"/>
  <c r="F393" i="1"/>
  <c r="I393" i="1"/>
  <c r="Q393" i="1"/>
  <c r="R393" i="1"/>
  <c r="S393" i="1"/>
  <c r="T393" i="1"/>
  <c r="F394" i="1"/>
  <c r="I394" i="1"/>
  <c r="Q394" i="1"/>
  <c r="R394" i="1"/>
  <c r="S394" i="1"/>
  <c r="T394" i="1"/>
  <c r="F395" i="1"/>
  <c r="I395" i="1"/>
  <c r="Q395" i="1"/>
  <c r="R395" i="1"/>
  <c r="S395" i="1"/>
  <c r="T395" i="1"/>
  <c r="F396" i="1"/>
  <c r="I396" i="1"/>
  <c r="Q396" i="1"/>
  <c r="R396" i="1"/>
  <c r="S396" i="1"/>
  <c r="T396" i="1"/>
  <c r="F397" i="1"/>
  <c r="I397" i="1"/>
  <c r="Q397" i="1"/>
  <c r="R397" i="1"/>
  <c r="S397" i="1"/>
  <c r="T397" i="1"/>
  <c r="F398" i="1"/>
  <c r="I398" i="1"/>
  <c r="Q398" i="1"/>
  <c r="R398" i="1"/>
  <c r="S398" i="1"/>
  <c r="T398" i="1"/>
  <c r="F399" i="1"/>
  <c r="I399" i="1"/>
  <c r="Q399" i="1"/>
  <c r="R399" i="1"/>
  <c r="S399" i="1"/>
  <c r="T399" i="1"/>
  <c r="F400" i="1"/>
  <c r="I400" i="1"/>
  <c r="Q400" i="1"/>
  <c r="R400" i="1"/>
  <c r="S400" i="1"/>
  <c r="T400" i="1"/>
  <c r="F401" i="1"/>
  <c r="I401" i="1"/>
  <c r="Q401" i="1"/>
  <c r="R401" i="1"/>
  <c r="S401" i="1"/>
  <c r="T401" i="1"/>
  <c r="F402" i="1"/>
  <c r="I402" i="1"/>
  <c r="Q402" i="1"/>
  <c r="R402" i="1"/>
  <c r="S402" i="1"/>
  <c r="T402" i="1"/>
  <c r="F403" i="1"/>
  <c r="I403" i="1"/>
  <c r="Q403" i="1"/>
  <c r="R403" i="1"/>
  <c r="S403" i="1"/>
  <c r="T403" i="1"/>
  <c r="F404" i="1"/>
  <c r="I404" i="1"/>
  <c r="Q404" i="1"/>
  <c r="R404" i="1"/>
  <c r="S404" i="1"/>
  <c r="T404" i="1"/>
  <c r="F405" i="1"/>
  <c r="I405" i="1"/>
  <c r="Q405" i="1"/>
  <c r="R405" i="1"/>
  <c r="S405" i="1"/>
  <c r="T405" i="1"/>
  <c r="F406" i="1"/>
  <c r="I406" i="1"/>
  <c r="Q406" i="1"/>
  <c r="R406" i="1"/>
  <c r="S406" i="1"/>
  <c r="T406" i="1"/>
  <c r="F407" i="1"/>
  <c r="I407" i="1"/>
  <c r="Q407" i="1"/>
  <c r="R407" i="1"/>
  <c r="S407" i="1"/>
  <c r="T407" i="1"/>
  <c r="F408" i="1"/>
  <c r="I408" i="1"/>
  <c r="Q408" i="1"/>
  <c r="R408" i="1"/>
  <c r="S408" i="1"/>
  <c r="T408" i="1"/>
  <c r="F409" i="1"/>
  <c r="I409" i="1"/>
  <c r="Q409" i="1"/>
  <c r="R409" i="1"/>
  <c r="S409" i="1"/>
  <c r="T409" i="1"/>
  <c r="F410" i="1"/>
  <c r="I410" i="1"/>
  <c r="Q410" i="1"/>
  <c r="R410" i="1"/>
  <c r="S410" i="1"/>
  <c r="T410" i="1"/>
  <c r="F411" i="1"/>
  <c r="I411" i="1"/>
  <c r="Q411" i="1"/>
  <c r="R411" i="1"/>
  <c r="S411" i="1"/>
  <c r="T411" i="1"/>
  <c r="F413" i="1"/>
  <c r="I413" i="1"/>
  <c r="Q413" i="1"/>
  <c r="R413" i="1"/>
  <c r="S413" i="1"/>
  <c r="T413" i="1"/>
  <c r="F414" i="1"/>
  <c r="I414" i="1"/>
  <c r="Q414" i="1"/>
  <c r="R414" i="1"/>
  <c r="S414" i="1"/>
  <c r="T414" i="1"/>
  <c r="F416" i="1"/>
  <c r="I416" i="1"/>
  <c r="Q416" i="1"/>
  <c r="R416" i="1"/>
  <c r="S416" i="1"/>
  <c r="T416" i="1"/>
  <c r="F417" i="1"/>
  <c r="I417" i="1"/>
  <c r="Q417" i="1"/>
  <c r="R417" i="1"/>
  <c r="S417" i="1"/>
  <c r="T417" i="1"/>
  <c r="F418" i="1"/>
  <c r="I418" i="1"/>
  <c r="Q418" i="1"/>
  <c r="R418" i="1"/>
  <c r="S418" i="1"/>
  <c r="T418" i="1"/>
  <c r="F419" i="1"/>
  <c r="I419" i="1"/>
  <c r="Q419" i="1"/>
  <c r="R419" i="1"/>
  <c r="S419" i="1"/>
  <c r="T419" i="1"/>
  <c r="F420" i="1"/>
  <c r="I420" i="1"/>
  <c r="Q420" i="1"/>
  <c r="R420" i="1"/>
  <c r="S420" i="1"/>
  <c r="T420" i="1"/>
  <c r="F421" i="1"/>
  <c r="I421" i="1"/>
  <c r="Q421" i="1"/>
  <c r="R421" i="1"/>
  <c r="S421" i="1"/>
  <c r="T421" i="1"/>
  <c r="F422" i="1"/>
  <c r="I422" i="1"/>
  <c r="Q422" i="1"/>
  <c r="R422" i="1"/>
  <c r="S422" i="1"/>
  <c r="T422" i="1"/>
  <c r="F423" i="1"/>
  <c r="I423" i="1"/>
  <c r="Q423" i="1"/>
  <c r="R423" i="1"/>
  <c r="S423" i="1"/>
  <c r="T423" i="1"/>
  <c r="F424" i="1"/>
  <c r="I424" i="1"/>
  <c r="Q424" i="1"/>
  <c r="R424" i="1"/>
  <c r="S424" i="1"/>
  <c r="T424" i="1"/>
  <c r="F425" i="1"/>
  <c r="I425" i="1"/>
  <c r="Q425" i="1"/>
  <c r="R425" i="1"/>
  <c r="S425" i="1"/>
  <c r="T425" i="1"/>
  <c r="F426" i="1"/>
  <c r="I426" i="1"/>
  <c r="Q426" i="1"/>
  <c r="R426" i="1"/>
  <c r="S426" i="1"/>
  <c r="T426" i="1"/>
  <c r="F427" i="1"/>
  <c r="I427" i="1"/>
  <c r="Q427" i="1"/>
  <c r="R427" i="1"/>
  <c r="S427" i="1"/>
  <c r="T427" i="1"/>
  <c r="F428" i="1"/>
  <c r="I428" i="1"/>
  <c r="Q428" i="1"/>
  <c r="R428" i="1"/>
  <c r="S428" i="1"/>
  <c r="T428" i="1"/>
  <c r="F429" i="1"/>
  <c r="I429" i="1"/>
  <c r="Q429" i="1"/>
  <c r="R429" i="1"/>
  <c r="S429" i="1"/>
  <c r="T429" i="1"/>
  <c r="F430" i="1"/>
  <c r="I430" i="1"/>
  <c r="Q430" i="1"/>
  <c r="R430" i="1"/>
  <c r="S430" i="1"/>
  <c r="T430" i="1"/>
  <c r="F431" i="1"/>
  <c r="I431" i="1"/>
  <c r="Q431" i="1"/>
  <c r="R431" i="1"/>
  <c r="S431" i="1"/>
  <c r="T431" i="1"/>
  <c r="F432" i="1"/>
  <c r="I432" i="1"/>
  <c r="Q432" i="1"/>
  <c r="R432" i="1"/>
  <c r="S432" i="1"/>
  <c r="T432" i="1"/>
  <c r="F433" i="1"/>
  <c r="I433" i="1"/>
  <c r="Q433" i="1"/>
  <c r="R433" i="1"/>
  <c r="S433" i="1"/>
  <c r="T433" i="1"/>
  <c r="F434" i="1"/>
  <c r="I434" i="1"/>
  <c r="Q434" i="1"/>
  <c r="R434" i="1"/>
  <c r="S434" i="1"/>
  <c r="T434" i="1"/>
  <c r="F435" i="1"/>
  <c r="I435" i="1"/>
  <c r="Q435" i="1"/>
  <c r="R435" i="1"/>
  <c r="S435" i="1"/>
  <c r="T435" i="1"/>
  <c r="F436" i="1"/>
  <c r="I436" i="1"/>
  <c r="Q436" i="1"/>
  <c r="R436" i="1"/>
  <c r="S436" i="1"/>
  <c r="T436" i="1"/>
  <c r="F437" i="1"/>
  <c r="I437" i="1"/>
  <c r="Q437" i="1"/>
  <c r="R437" i="1"/>
  <c r="S437" i="1"/>
  <c r="T437" i="1"/>
  <c r="F438" i="1"/>
  <c r="I438" i="1"/>
  <c r="Q438" i="1"/>
  <c r="R438" i="1"/>
  <c r="S438" i="1"/>
  <c r="T438" i="1"/>
  <c r="F439" i="1"/>
  <c r="I439" i="1"/>
  <c r="Q439" i="1"/>
  <c r="R439" i="1"/>
  <c r="S439" i="1"/>
  <c r="T439" i="1"/>
  <c r="F440" i="1"/>
  <c r="I440" i="1"/>
  <c r="Q440" i="1"/>
  <c r="R440" i="1"/>
  <c r="S440" i="1"/>
  <c r="T440" i="1"/>
  <c r="F441" i="1"/>
  <c r="I441" i="1"/>
  <c r="Q441" i="1"/>
  <c r="R441" i="1"/>
  <c r="S441" i="1"/>
  <c r="T441" i="1"/>
  <c r="F442" i="1"/>
  <c r="I442" i="1"/>
  <c r="Q442" i="1"/>
  <c r="R442" i="1"/>
  <c r="S442" i="1"/>
  <c r="T442" i="1"/>
  <c r="F443" i="1"/>
  <c r="I443" i="1"/>
  <c r="Q443" i="1"/>
  <c r="R443" i="1"/>
  <c r="S443" i="1"/>
  <c r="T443" i="1"/>
  <c r="F444" i="1"/>
  <c r="I444" i="1"/>
  <c r="Q444" i="1"/>
  <c r="R444" i="1"/>
  <c r="S444" i="1"/>
  <c r="T444" i="1"/>
  <c r="F445" i="1"/>
  <c r="I445" i="1"/>
  <c r="Q445" i="1"/>
  <c r="R445" i="1"/>
  <c r="S445" i="1"/>
  <c r="T445" i="1"/>
  <c r="F446" i="1"/>
  <c r="I446" i="1"/>
  <c r="Q446" i="1"/>
  <c r="R446" i="1"/>
  <c r="S446" i="1"/>
  <c r="T446" i="1"/>
  <c r="F447" i="1"/>
  <c r="I447" i="1"/>
  <c r="Q447" i="1"/>
  <c r="R447" i="1"/>
  <c r="S447" i="1"/>
  <c r="T447" i="1"/>
  <c r="F448" i="1"/>
  <c r="I448" i="1"/>
  <c r="Q448" i="1"/>
  <c r="R448" i="1"/>
  <c r="S448" i="1"/>
  <c r="T448" i="1"/>
  <c r="F449" i="1"/>
  <c r="I449" i="1"/>
  <c r="Q449" i="1"/>
  <c r="R449" i="1"/>
  <c r="S449" i="1"/>
  <c r="T449" i="1"/>
  <c r="F450" i="1"/>
  <c r="I450" i="1"/>
  <c r="Q450" i="1"/>
  <c r="R450" i="1"/>
  <c r="S450" i="1"/>
  <c r="T450" i="1"/>
  <c r="F451" i="1"/>
  <c r="I451" i="1"/>
  <c r="Q451" i="1"/>
  <c r="R451" i="1"/>
  <c r="S451" i="1"/>
  <c r="T451" i="1"/>
  <c r="F452" i="1"/>
  <c r="I452" i="1"/>
  <c r="Q452" i="1"/>
  <c r="R452" i="1"/>
  <c r="S452" i="1"/>
  <c r="T452" i="1"/>
  <c r="F453" i="1"/>
  <c r="I453" i="1"/>
  <c r="Q453" i="1"/>
  <c r="R453" i="1"/>
  <c r="S453" i="1"/>
  <c r="T453" i="1"/>
  <c r="F454" i="1"/>
  <c r="I454" i="1"/>
  <c r="Q454" i="1"/>
  <c r="R454" i="1"/>
  <c r="S454" i="1"/>
  <c r="T454" i="1"/>
  <c r="F455" i="1"/>
  <c r="I455" i="1"/>
  <c r="Q455" i="1"/>
  <c r="R455" i="1"/>
  <c r="S455" i="1"/>
  <c r="T455" i="1"/>
  <c r="F456" i="1"/>
  <c r="I456" i="1"/>
  <c r="Q456" i="1"/>
  <c r="R456" i="1"/>
  <c r="S456" i="1"/>
  <c r="T456" i="1"/>
  <c r="F457" i="1"/>
  <c r="I457" i="1"/>
  <c r="Q457" i="1"/>
  <c r="R457" i="1"/>
  <c r="S457" i="1"/>
  <c r="T457" i="1"/>
  <c r="F458" i="1"/>
  <c r="I458" i="1"/>
  <c r="Q458" i="1"/>
  <c r="R458" i="1"/>
  <c r="S458" i="1"/>
  <c r="T458" i="1"/>
  <c r="F459" i="1"/>
  <c r="I459" i="1"/>
  <c r="Q459" i="1"/>
  <c r="R459" i="1"/>
  <c r="S459" i="1"/>
  <c r="T459" i="1"/>
  <c r="F460" i="1"/>
  <c r="I460" i="1"/>
  <c r="Q460" i="1"/>
  <c r="R460" i="1"/>
  <c r="S460" i="1"/>
  <c r="T460" i="1"/>
  <c r="F461" i="1"/>
  <c r="I461" i="1"/>
  <c r="Q461" i="1"/>
  <c r="R461" i="1"/>
  <c r="S461" i="1"/>
  <c r="T461" i="1"/>
  <c r="F462" i="1"/>
  <c r="I462" i="1"/>
  <c r="Q462" i="1"/>
  <c r="R462" i="1"/>
  <c r="S462" i="1"/>
  <c r="T462" i="1"/>
  <c r="F463" i="1"/>
  <c r="I463" i="1"/>
  <c r="Q463" i="1"/>
  <c r="R463" i="1"/>
  <c r="S463" i="1"/>
  <c r="T463" i="1"/>
  <c r="F464" i="1"/>
  <c r="I464" i="1"/>
  <c r="Q464" i="1"/>
  <c r="R464" i="1"/>
  <c r="S464" i="1"/>
  <c r="T464" i="1"/>
  <c r="F465" i="1"/>
  <c r="I465" i="1"/>
  <c r="Q465" i="1"/>
  <c r="R465" i="1"/>
  <c r="S465" i="1"/>
  <c r="T465" i="1"/>
  <c r="F466" i="1"/>
  <c r="I466" i="1"/>
  <c r="Q466" i="1"/>
  <c r="R466" i="1"/>
  <c r="S466" i="1"/>
  <c r="T466" i="1"/>
  <c r="F467" i="1"/>
  <c r="I467" i="1"/>
  <c r="Q467" i="1"/>
  <c r="R467" i="1"/>
  <c r="S467" i="1"/>
  <c r="T467" i="1"/>
  <c r="F468" i="1"/>
  <c r="I468" i="1"/>
  <c r="Q468" i="1"/>
  <c r="R468" i="1"/>
  <c r="S468" i="1"/>
  <c r="T468" i="1"/>
  <c r="F469" i="1"/>
  <c r="I469" i="1"/>
  <c r="Q469" i="1"/>
  <c r="R469" i="1"/>
  <c r="S469" i="1"/>
  <c r="T469" i="1"/>
  <c r="F470" i="1"/>
  <c r="I470" i="1"/>
  <c r="Q470" i="1"/>
  <c r="R470" i="1"/>
  <c r="S470" i="1"/>
  <c r="T470" i="1"/>
  <c r="F471" i="1"/>
  <c r="I471" i="1"/>
  <c r="Q471" i="1"/>
  <c r="R471" i="1"/>
  <c r="S471" i="1"/>
  <c r="T471" i="1"/>
  <c r="F472" i="1"/>
  <c r="I472" i="1"/>
  <c r="Q472" i="1"/>
  <c r="R472" i="1"/>
  <c r="S472" i="1"/>
  <c r="T472" i="1"/>
  <c r="F473" i="1"/>
  <c r="I473" i="1"/>
  <c r="Q473" i="1"/>
  <c r="R473" i="1"/>
  <c r="S473" i="1"/>
  <c r="T473" i="1"/>
  <c r="F474" i="1"/>
  <c r="I474" i="1"/>
  <c r="Q474" i="1"/>
  <c r="R474" i="1"/>
  <c r="S474" i="1"/>
  <c r="T474" i="1"/>
  <c r="F475" i="1"/>
  <c r="I475" i="1"/>
  <c r="Q475" i="1"/>
  <c r="R475" i="1"/>
  <c r="S475" i="1"/>
  <c r="T475" i="1"/>
  <c r="F476" i="1"/>
  <c r="I476" i="1"/>
  <c r="Q476" i="1"/>
  <c r="R476" i="1"/>
  <c r="S476" i="1"/>
  <c r="T476" i="1"/>
  <c r="F477" i="1"/>
  <c r="I477" i="1"/>
  <c r="Q477" i="1"/>
  <c r="R477" i="1"/>
  <c r="S477" i="1"/>
  <c r="T477" i="1"/>
  <c r="F478" i="1"/>
  <c r="I478" i="1"/>
  <c r="Q478" i="1"/>
  <c r="R478" i="1"/>
  <c r="S478" i="1"/>
  <c r="T478" i="1"/>
  <c r="F479" i="1"/>
  <c r="I479" i="1"/>
  <c r="Q479" i="1"/>
  <c r="R479" i="1"/>
  <c r="S479" i="1"/>
  <c r="T479" i="1"/>
  <c r="F480" i="1"/>
  <c r="I480" i="1"/>
  <c r="Q480" i="1"/>
  <c r="R480" i="1"/>
  <c r="S480" i="1"/>
  <c r="T480" i="1"/>
  <c r="F481" i="1"/>
  <c r="I481" i="1"/>
  <c r="Q481" i="1"/>
  <c r="R481" i="1"/>
  <c r="S481" i="1"/>
  <c r="T481" i="1"/>
  <c r="F482" i="1"/>
  <c r="I482" i="1"/>
  <c r="Q482" i="1"/>
  <c r="R482" i="1"/>
  <c r="S482" i="1"/>
  <c r="T482" i="1"/>
  <c r="F483" i="1"/>
  <c r="I483" i="1"/>
  <c r="Q483" i="1"/>
  <c r="R483" i="1"/>
  <c r="S483" i="1"/>
  <c r="T483" i="1"/>
  <c r="F484" i="1"/>
  <c r="I484" i="1"/>
  <c r="Q484" i="1"/>
  <c r="R484" i="1"/>
  <c r="S484" i="1"/>
  <c r="T484" i="1"/>
  <c r="F485" i="1"/>
  <c r="I485" i="1"/>
  <c r="Q485" i="1"/>
  <c r="R485" i="1"/>
  <c r="S485" i="1"/>
  <c r="T485" i="1"/>
  <c r="F486" i="1"/>
  <c r="I486" i="1"/>
  <c r="Q486" i="1"/>
  <c r="R486" i="1"/>
  <c r="S486" i="1"/>
  <c r="T486" i="1"/>
  <c r="F487" i="1"/>
  <c r="I487" i="1"/>
  <c r="Q487" i="1"/>
  <c r="R487" i="1"/>
  <c r="S487" i="1"/>
  <c r="T487" i="1"/>
  <c r="F488" i="1"/>
  <c r="I488" i="1"/>
  <c r="Q488" i="1"/>
  <c r="R488" i="1"/>
  <c r="S488" i="1"/>
  <c r="T488" i="1"/>
  <c r="F489" i="1"/>
  <c r="I489" i="1"/>
  <c r="Q489" i="1"/>
  <c r="R489" i="1"/>
  <c r="S489" i="1"/>
  <c r="T489" i="1"/>
  <c r="F490" i="1"/>
  <c r="I490" i="1"/>
  <c r="Q490" i="1"/>
  <c r="R490" i="1"/>
  <c r="S490" i="1"/>
  <c r="T490" i="1"/>
  <c r="F491" i="1"/>
  <c r="I491" i="1"/>
  <c r="Q491" i="1"/>
  <c r="R491" i="1"/>
  <c r="S491" i="1"/>
  <c r="T491" i="1"/>
  <c r="F492" i="1"/>
  <c r="I492" i="1"/>
  <c r="Q492" i="1"/>
  <c r="R492" i="1"/>
  <c r="S492" i="1"/>
  <c r="T492" i="1"/>
  <c r="F493" i="1"/>
  <c r="I493" i="1"/>
  <c r="Q493" i="1"/>
  <c r="R493" i="1"/>
  <c r="S493" i="1"/>
  <c r="T493" i="1"/>
  <c r="F494" i="1"/>
  <c r="I494" i="1"/>
  <c r="Q494" i="1"/>
  <c r="R494" i="1"/>
  <c r="S494" i="1"/>
  <c r="T494" i="1"/>
  <c r="F495" i="1"/>
  <c r="I495" i="1"/>
  <c r="Q495" i="1"/>
  <c r="R495" i="1"/>
  <c r="S495" i="1"/>
  <c r="T495" i="1"/>
  <c r="F496" i="1"/>
  <c r="I496" i="1"/>
  <c r="Q496" i="1"/>
  <c r="R496" i="1"/>
  <c r="S496" i="1"/>
  <c r="T496" i="1"/>
  <c r="F497" i="1"/>
  <c r="I497" i="1"/>
  <c r="Q497" i="1"/>
  <c r="R497" i="1"/>
  <c r="S497" i="1"/>
  <c r="T497" i="1"/>
  <c r="F498" i="1"/>
  <c r="I498" i="1"/>
  <c r="Q498" i="1"/>
  <c r="R498" i="1"/>
  <c r="S498" i="1"/>
  <c r="T498" i="1"/>
  <c r="F499" i="1"/>
  <c r="I499" i="1"/>
  <c r="Q499" i="1"/>
  <c r="R499" i="1"/>
  <c r="S499" i="1"/>
  <c r="T499" i="1"/>
  <c r="F500" i="1"/>
  <c r="I500" i="1"/>
  <c r="Q500" i="1"/>
  <c r="R500" i="1"/>
  <c r="S500" i="1"/>
  <c r="T500" i="1"/>
  <c r="F501" i="1"/>
  <c r="I501" i="1"/>
  <c r="Q501" i="1"/>
  <c r="R501" i="1"/>
  <c r="S501" i="1"/>
  <c r="T501" i="1"/>
  <c r="F502" i="1"/>
  <c r="I502" i="1"/>
  <c r="Q502" i="1"/>
  <c r="R502" i="1"/>
  <c r="S502" i="1"/>
  <c r="T502" i="1"/>
  <c r="F503" i="1"/>
  <c r="I503" i="1"/>
  <c r="Q503" i="1"/>
  <c r="R503" i="1"/>
  <c r="S503" i="1"/>
  <c r="T503" i="1"/>
  <c r="F504" i="1"/>
  <c r="I504" i="1"/>
  <c r="Q504" i="1"/>
  <c r="R504" i="1"/>
  <c r="S504" i="1"/>
  <c r="T504" i="1"/>
  <c r="F505" i="1"/>
  <c r="I505" i="1"/>
  <c r="Q505" i="1"/>
  <c r="R505" i="1"/>
  <c r="S505" i="1"/>
  <c r="T505" i="1"/>
  <c r="F506" i="1"/>
  <c r="I506" i="1"/>
  <c r="Q506" i="1"/>
  <c r="R506" i="1"/>
  <c r="S506" i="1"/>
  <c r="T506" i="1"/>
  <c r="F507" i="1"/>
  <c r="I507" i="1"/>
  <c r="Q507" i="1"/>
  <c r="R507" i="1"/>
  <c r="S507" i="1"/>
  <c r="T507" i="1"/>
  <c r="F508" i="1"/>
  <c r="I508" i="1"/>
  <c r="Q508" i="1"/>
  <c r="R508" i="1"/>
  <c r="S508" i="1"/>
  <c r="T508" i="1"/>
  <c r="F509" i="1"/>
  <c r="I509" i="1"/>
  <c r="Q509" i="1"/>
  <c r="R509" i="1"/>
  <c r="S509" i="1"/>
  <c r="T509" i="1"/>
  <c r="F510" i="1"/>
  <c r="I510" i="1"/>
  <c r="Q510" i="1"/>
  <c r="R510" i="1"/>
  <c r="S510" i="1"/>
  <c r="T510" i="1"/>
  <c r="F511" i="1"/>
  <c r="I511" i="1"/>
  <c r="Q511" i="1"/>
  <c r="R511" i="1"/>
  <c r="S511" i="1"/>
  <c r="T511" i="1"/>
  <c r="F512" i="1"/>
  <c r="I512" i="1"/>
  <c r="Q512" i="1"/>
  <c r="R512" i="1"/>
  <c r="S512" i="1"/>
  <c r="T512" i="1"/>
  <c r="F513" i="1"/>
  <c r="I513" i="1"/>
  <c r="Q513" i="1"/>
  <c r="R513" i="1"/>
  <c r="S513" i="1"/>
  <c r="T513" i="1"/>
  <c r="F514" i="1"/>
  <c r="I514" i="1"/>
  <c r="Q514" i="1"/>
  <c r="R514" i="1"/>
  <c r="S514" i="1"/>
  <c r="T514" i="1"/>
  <c r="F515" i="1"/>
  <c r="I515" i="1"/>
  <c r="Q515" i="1"/>
  <c r="R515" i="1"/>
  <c r="S515" i="1"/>
  <c r="T515" i="1"/>
  <c r="F516" i="1"/>
  <c r="I516" i="1"/>
  <c r="Q516" i="1"/>
  <c r="R516" i="1"/>
  <c r="S516" i="1"/>
  <c r="T516" i="1"/>
  <c r="F517" i="1"/>
  <c r="I517" i="1"/>
  <c r="Q517" i="1"/>
  <c r="R517" i="1"/>
  <c r="S517" i="1"/>
  <c r="T517" i="1"/>
  <c r="F518" i="1"/>
  <c r="I518" i="1"/>
  <c r="Q518" i="1"/>
  <c r="R518" i="1"/>
  <c r="S518" i="1"/>
  <c r="T518" i="1"/>
  <c r="F519" i="1"/>
  <c r="I519" i="1"/>
  <c r="Q519" i="1"/>
  <c r="R519" i="1"/>
  <c r="S519" i="1"/>
  <c r="T519" i="1"/>
  <c r="F520" i="1"/>
  <c r="I520" i="1"/>
  <c r="Q520" i="1"/>
  <c r="R520" i="1"/>
  <c r="S520" i="1"/>
  <c r="T520" i="1"/>
  <c r="F521" i="1"/>
  <c r="I521" i="1"/>
  <c r="Q521" i="1"/>
  <c r="R521" i="1"/>
  <c r="S521" i="1"/>
  <c r="T521" i="1"/>
  <c r="F522" i="1"/>
  <c r="I522" i="1"/>
  <c r="Q522" i="1"/>
  <c r="R522" i="1"/>
  <c r="S522" i="1"/>
  <c r="T522" i="1"/>
  <c r="F523" i="1"/>
  <c r="I523" i="1"/>
  <c r="Q523" i="1"/>
  <c r="R523" i="1"/>
  <c r="S523" i="1"/>
  <c r="T523" i="1"/>
  <c r="F524" i="1"/>
  <c r="I524" i="1"/>
  <c r="Q524" i="1"/>
  <c r="R524" i="1"/>
  <c r="S524" i="1"/>
  <c r="T524" i="1"/>
  <c r="F525" i="1"/>
  <c r="I525" i="1"/>
  <c r="Q525" i="1"/>
  <c r="R525" i="1"/>
  <c r="S525" i="1"/>
  <c r="T525" i="1"/>
  <c r="F526" i="1"/>
  <c r="I526" i="1"/>
  <c r="Q526" i="1"/>
  <c r="R526" i="1"/>
  <c r="S526" i="1"/>
  <c r="T526" i="1"/>
  <c r="F527" i="1"/>
  <c r="I527" i="1"/>
  <c r="Q527" i="1"/>
  <c r="R527" i="1"/>
  <c r="S527" i="1"/>
  <c r="T527" i="1"/>
  <c r="F528" i="1"/>
  <c r="I528" i="1"/>
  <c r="Q528" i="1"/>
  <c r="R528" i="1"/>
  <c r="S528" i="1"/>
  <c r="T528" i="1"/>
  <c r="F529" i="1"/>
  <c r="I529" i="1"/>
  <c r="Q529" i="1"/>
  <c r="R529" i="1"/>
  <c r="S529" i="1"/>
  <c r="T529" i="1"/>
  <c r="F530" i="1"/>
  <c r="I530" i="1"/>
  <c r="Q530" i="1"/>
  <c r="R530" i="1"/>
  <c r="S530" i="1"/>
  <c r="T530" i="1"/>
  <c r="F531" i="1"/>
  <c r="I531" i="1"/>
  <c r="Q531" i="1"/>
  <c r="R531" i="1"/>
  <c r="S531" i="1"/>
  <c r="T531" i="1"/>
  <c r="F532" i="1"/>
  <c r="I532" i="1"/>
  <c r="Q532" i="1"/>
  <c r="R532" i="1"/>
  <c r="S532" i="1"/>
  <c r="T532" i="1"/>
  <c r="F534" i="1"/>
  <c r="I534" i="1"/>
  <c r="Q534" i="1"/>
  <c r="R534" i="1"/>
  <c r="S534" i="1"/>
  <c r="T534" i="1"/>
  <c r="F535" i="1"/>
  <c r="I535" i="1"/>
  <c r="Q535" i="1"/>
  <c r="R535" i="1"/>
  <c r="S535" i="1"/>
  <c r="T535" i="1"/>
  <c r="F536" i="1"/>
  <c r="I536" i="1"/>
  <c r="Q536" i="1"/>
  <c r="R536" i="1"/>
  <c r="S536" i="1"/>
  <c r="T536" i="1"/>
  <c r="F537" i="1"/>
  <c r="I537" i="1"/>
  <c r="Q537" i="1"/>
  <c r="R537" i="1"/>
  <c r="S537" i="1"/>
  <c r="T537" i="1"/>
  <c r="F538" i="1"/>
  <c r="I538" i="1"/>
  <c r="Q538" i="1"/>
  <c r="R538" i="1"/>
  <c r="S538" i="1"/>
  <c r="T538" i="1"/>
  <c r="F539" i="1"/>
  <c r="I539" i="1"/>
  <c r="Q539" i="1"/>
  <c r="R539" i="1"/>
  <c r="S539" i="1"/>
  <c r="T539" i="1"/>
  <c r="F540" i="1"/>
  <c r="I540" i="1"/>
  <c r="Q540" i="1"/>
  <c r="R540" i="1"/>
  <c r="S540" i="1"/>
  <c r="T540" i="1"/>
  <c r="F541" i="1"/>
  <c r="I541" i="1"/>
  <c r="Q541" i="1"/>
  <c r="R541" i="1"/>
  <c r="S541" i="1"/>
  <c r="T541" i="1"/>
  <c r="F542" i="1"/>
  <c r="I542" i="1"/>
  <c r="Q542" i="1"/>
  <c r="R542" i="1"/>
  <c r="S542" i="1"/>
  <c r="T542" i="1"/>
  <c r="F543" i="1"/>
  <c r="I543" i="1"/>
  <c r="Q543" i="1"/>
  <c r="R543" i="1"/>
  <c r="S543" i="1"/>
  <c r="T543" i="1"/>
  <c r="F544" i="1"/>
  <c r="I544" i="1"/>
  <c r="Q544" i="1"/>
  <c r="R544" i="1"/>
  <c r="S544" i="1"/>
  <c r="T544" i="1"/>
  <c r="F545" i="1"/>
  <c r="I545" i="1"/>
  <c r="Q545" i="1"/>
  <c r="R545" i="1"/>
  <c r="S545" i="1"/>
  <c r="T545" i="1"/>
  <c r="F546" i="1"/>
  <c r="I546" i="1"/>
  <c r="Q546" i="1"/>
  <c r="R546" i="1"/>
  <c r="S546" i="1"/>
  <c r="T546" i="1"/>
  <c r="F547" i="1"/>
  <c r="I547" i="1"/>
  <c r="Q547" i="1"/>
  <c r="R547" i="1"/>
  <c r="S547" i="1"/>
  <c r="T547" i="1"/>
  <c r="F548" i="1"/>
  <c r="I548" i="1"/>
  <c r="Q548" i="1"/>
  <c r="R548" i="1"/>
  <c r="S548" i="1"/>
  <c r="T548" i="1"/>
  <c r="F549" i="1"/>
  <c r="I549" i="1"/>
  <c r="Q549" i="1"/>
  <c r="R549" i="1"/>
  <c r="S549" i="1"/>
  <c r="T549" i="1"/>
  <c r="F550" i="1"/>
  <c r="I550" i="1"/>
  <c r="Q550" i="1"/>
  <c r="R550" i="1"/>
  <c r="S550" i="1"/>
  <c r="T550" i="1"/>
  <c r="F551" i="1"/>
  <c r="I551" i="1"/>
  <c r="Q551" i="1"/>
  <c r="R551" i="1"/>
  <c r="S551" i="1"/>
  <c r="T551" i="1"/>
  <c r="F552" i="1"/>
  <c r="I552" i="1"/>
  <c r="Q552" i="1"/>
  <c r="R552" i="1"/>
  <c r="S552" i="1"/>
  <c r="T552" i="1"/>
  <c r="F553" i="1"/>
  <c r="I553" i="1"/>
  <c r="Q553" i="1"/>
  <c r="R553" i="1"/>
  <c r="S553" i="1"/>
  <c r="T553" i="1"/>
  <c r="F554" i="1"/>
  <c r="I554" i="1"/>
  <c r="Q554" i="1"/>
  <c r="R554" i="1"/>
  <c r="S554" i="1"/>
  <c r="T554" i="1"/>
  <c r="F555" i="1"/>
  <c r="I555" i="1"/>
  <c r="Q555" i="1"/>
  <c r="R555" i="1"/>
  <c r="S555" i="1"/>
  <c r="T555" i="1"/>
  <c r="F556" i="1"/>
  <c r="I556" i="1"/>
  <c r="Q556" i="1"/>
  <c r="R556" i="1"/>
  <c r="S556" i="1"/>
  <c r="T556" i="1"/>
  <c r="F557" i="1"/>
  <c r="I557" i="1"/>
  <c r="Q557" i="1"/>
  <c r="R557" i="1"/>
  <c r="S557" i="1"/>
  <c r="T557" i="1"/>
  <c r="F558" i="1"/>
  <c r="I558" i="1"/>
  <c r="Q558" i="1"/>
  <c r="R558" i="1"/>
  <c r="S558" i="1"/>
  <c r="T558" i="1"/>
  <c r="F559" i="1"/>
  <c r="I559" i="1"/>
  <c r="Q559" i="1"/>
  <c r="R559" i="1"/>
  <c r="S559" i="1"/>
  <c r="T559" i="1"/>
  <c r="F560" i="1"/>
  <c r="I560" i="1"/>
  <c r="Q560" i="1"/>
  <c r="R560" i="1"/>
  <c r="S560" i="1"/>
  <c r="T560" i="1"/>
  <c r="F561" i="1"/>
  <c r="I561" i="1"/>
  <c r="Q561" i="1"/>
  <c r="R561" i="1"/>
  <c r="S561" i="1"/>
  <c r="T561" i="1"/>
  <c r="F562" i="1"/>
  <c r="I562" i="1"/>
  <c r="Q562" i="1"/>
  <c r="R562" i="1"/>
  <c r="S562" i="1"/>
  <c r="T562" i="1"/>
  <c r="F563" i="1"/>
  <c r="I563" i="1"/>
  <c r="Q563" i="1"/>
  <c r="R563" i="1"/>
  <c r="S563" i="1"/>
  <c r="T563" i="1"/>
  <c r="F564" i="1"/>
  <c r="I564" i="1"/>
  <c r="Q564" i="1"/>
  <c r="R564" i="1"/>
  <c r="S564" i="1"/>
  <c r="T564" i="1"/>
  <c r="F565" i="1"/>
  <c r="I565" i="1"/>
  <c r="Q565" i="1"/>
  <c r="R565" i="1"/>
  <c r="S565" i="1"/>
  <c r="T565" i="1"/>
  <c r="F566" i="1"/>
  <c r="I566" i="1"/>
  <c r="Q566" i="1"/>
  <c r="R566" i="1"/>
  <c r="S566" i="1"/>
  <c r="T566" i="1"/>
  <c r="F567" i="1"/>
  <c r="I567" i="1"/>
  <c r="Q567" i="1"/>
  <c r="R567" i="1"/>
  <c r="S567" i="1"/>
  <c r="T567" i="1"/>
  <c r="F568" i="1"/>
  <c r="I568" i="1"/>
  <c r="Q568" i="1"/>
  <c r="R568" i="1"/>
  <c r="S568" i="1"/>
  <c r="T568" i="1"/>
  <c r="F569" i="1"/>
  <c r="I569" i="1"/>
  <c r="Q569" i="1"/>
  <c r="R569" i="1"/>
  <c r="S569" i="1"/>
  <c r="T569" i="1"/>
  <c r="F570" i="1"/>
  <c r="I570" i="1"/>
  <c r="Q570" i="1"/>
  <c r="R570" i="1"/>
  <c r="S570" i="1"/>
  <c r="T570" i="1"/>
  <c r="F571" i="1"/>
  <c r="I571" i="1"/>
  <c r="Q571" i="1"/>
  <c r="R571" i="1"/>
  <c r="S571" i="1"/>
  <c r="T571" i="1"/>
  <c r="F572" i="1"/>
  <c r="I572" i="1"/>
  <c r="Q572" i="1"/>
  <c r="R572" i="1"/>
  <c r="S572" i="1"/>
  <c r="T572" i="1"/>
  <c r="F573" i="1"/>
  <c r="I573" i="1"/>
  <c r="Q573" i="1"/>
  <c r="R573" i="1"/>
  <c r="S573" i="1"/>
  <c r="T573" i="1"/>
  <c r="F574" i="1"/>
  <c r="I574" i="1"/>
  <c r="Q574" i="1"/>
  <c r="R574" i="1"/>
  <c r="S574" i="1"/>
  <c r="T574" i="1"/>
  <c r="F575" i="1"/>
  <c r="I575" i="1"/>
  <c r="Q575" i="1"/>
  <c r="R575" i="1"/>
  <c r="S575" i="1"/>
  <c r="T575" i="1"/>
  <c r="F576" i="1"/>
  <c r="I576" i="1"/>
  <c r="Q576" i="1"/>
  <c r="R576" i="1"/>
  <c r="S576" i="1"/>
  <c r="T576" i="1"/>
  <c r="F577" i="1"/>
  <c r="I577" i="1"/>
  <c r="Q577" i="1"/>
  <c r="R577" i="1"/>
  <c r="S577" i="1"/>
  <c r="T577" i="1"/>
  <c r="F578" i="1"/>
  <c r="I578" i="1"/>
  <c r="Q578" i="1"/>
  <c r="R578" i="1"/>
  <c r="S578" i="1"/>
  <c r="T578" i="1"/>
  <c r="F579" i="1"/>
  <c r="I579" i="1"/>
  <c r="Q579" i="1"/>
  <c r="R579" i="1"/>
  <c r="S579" i="1"/>
  <c r="T579" i="1"/>
  <c r="F580" i="1"/>
  <c r="I580" i="1"/>
  <c r="Q580" i="1"/>
  <c r="R580" i="1"/>
  <c r="S580" i="1"/>
  <c r="T580" i="1"/>
  <c r="F581" i="1"/>
  <c r="I581" i="1"/>
  <c r="Q581" i="1"/>
  <c r="R581" i="1"/>
  <c r="S581" i="1"/>
  <c r="T581" i="1"/>
  <c r="F582" i="1"/>
  <c r="I582" i="1"/>
  <c r="Q582" i="1"/>
  <c r="R582" i="1"/>
  <c r="S582" i="1"/>
  <c r="T582" i="1"/>
  <c r="F583" i="1"/>
  <c r="I583" i="1"/>
  <c r="Q583" i="1"/>
  <c r="R583" i="1"/>
  <c r="S583" i="1"/>
  <c r="T583" i="1"/>
  <c r="F584" i="1"/>
  <c r="I584" i="1"/>
  <c r="Q584" i="1"/>
  <c r="R584" i="1"/>
  <c r="S584" i="1"/>
  <c r="T584" i="1"/>
  <c r="F585" i="1"/>
  <c r="I585" i="1"/>
  <c r="Q585" i="1"/>
  <c r="R585" i="1"/>
  <c r="S585" i="1"/>
  <c r="T585" i="1"/>
  <c r="F586" i="1"/>
  <c r="I586" i="1"/>
  <c r="Q586" i="1"/>
  <c r="R586" i="1"/>
  <c r="S586" i="1"/>
  <c r="T586" i="1"/>
  <c r="F587" i="1"/>
  <c r="I587" i="1"/>
  <c r="Q587" i="1"/>
  <c r="R587" i="1"/>
  <c r="S587" i="1"/>
  <c r="T587" i="1"/>
  <c r="F588" i="1"/>
  <c r="I588" i="1"/>
  <c r="Q588" i="1"/>
  <c r="R588" i="1"/>
  <c r="S588" i="1"/>
  <c r="T588" i="1"/>
  <c r="F589" i="1"/>
  <c r="I589" i="1"/>
  <c r="Q589" i="1"/>
  <c r="R589" i="1"/>
  <c r="S589" i="1"/>
  <c r="T589" i="1"/>
  <c r="F590" i="1"/>
  <c r="I590" i="1"/>
  <c r="Q590" i="1"/>
  <c r="R590" i="1"/>
  <c r="S590" i="1"/>
  <c r="T590" i="1"/>
  <c r="F591" i="1"/>
  <c r="I591" i="1"/>
  <c r="Q591" i="1"/>
  <c r="R591" i="1"/>
  <c r="S591" i="1"/>
  <c r="T591" i="1"/>
  <c r="F592" i="1"/>
  <c r="I592" i="1"/>
  <c r="Q592" i="1"/>
  <c r="R592" i="1"/>
  <c r="S592" i="1"/>
  <c r="T592" i="1"/>
  <c r="F593" i="1"/>
  <c r="I593" i="1"/>
  <c r="Q593" i="1"/>
  <c r="R593" i="1"/>
  <c r="S593" i="1"/>
  <c r="T593" i="1"/>
  <c r="F594" i="1"/>
  <c r="I594" i="1"/>
  <c r="Q594" i="1"/>
  <c r="R594" i="1"/>
  <c r="S594" i="1"/>
  <c r="T594" i="1"/>
  <c r="F595" i="1"/>
  <c r="I595" i="1"/>
  <c r="Q595" i="1"/>
  <c r="R595" i="1"/>
  <c r="S595" i="1"/>
  <c r="T595" i="1"/>
  <c r="F596" i="1"/>
  <c r="I596" i="1"/>
  <c r="Q596" i="1"/>
  <c r="R596" i="1"/>
  <c r="S596" i="1"/>
  <c r="T596" i="1"/>
  <c r="F597" i="1"/>
  <c r="I597" i="1"/>
  <c r="Q597" i="1"/>
  <c r="R597" i="1"/>
  <c r="S597" i="1"/>
  <c r="T597" i="1"/>
  <c r="F598" i="1"/>
  <c r="I598" i="1"/>
  <c r="Q598" i="1"/>
  <c r="R598" i="1"/>
  <c r="S598" i="1"/>
  <c r="T598" i="1"/>
  <c r="F599" i="1"/>
  <c r="I599" i="1"/>
  <c r="Q599" i="1"/>
  <c r="R599" i="1"/>
  <c r="S599" i="1"/>
  <c r="T599" i="1"/>
  <c r="F600" i="1"/>
  <c r="I600" i="1"/>
  <c r="Q600" i="1"/>
  <c r="R600" i="1"/>
  <c r="S600" i="1"/>
  <c r="T600" i="1"/>
  <c r="F601" i="1"/>
  <c r="I601" i="1"/>
  <c r="Q601" i="1"/>
  <c r="R601" i="1"/>
  <c r="S601" i="1"/>
  <c r="T601" i="1"/>
  <c r="F602" i="1"/>
  <c r="I602" i="1"/>
  <c r="Q602" i="1"/>
  <c r="R602" i="1"/>
  <c r="S602" i="1"/>
  <c r="T602" i="1"/>
  <c r="F603" i="1"/>
  <c r="I603" i="1"/>
  <c r="Q603" i="1"/>
  <c r="R603" i="1"/>
  <c r="S603" i="1"/>
  <c r="T603" i="1"/>
  <c r="F604" i="1"/>
  <c r="I604" i="1"/>
  <c r="Q604" i="1"/>
  <c r="R604" i="1"/>
  <c r="S604" i="1"/>
  <c r="T604" i="1"/>
  <c r="F605" i="1"/>
  <c r="I605" i="1"/>
  <c r="Q605" i="1"/>
  <c r="R605" i="1"/>
  <c r="S605" i="1"/>
  <c r="T605" i="1"/>
  <c r="F606" i="1"/>
  <c r="I606" i="1"/>
  <c r="Q606" i="1"/>
  <c r="R606" i="1"/>
  <c r="S606" i="1"/>
  <c r="T606" i="1"/>
  <c r="F607" i="1"/>
  <c r="I607" i="1"/>
  <c r="Q607" i="1"/>
  <c r="R607" i="1"/>
  <c r="S607" i="1"/>
  <c r="T607" i="1"/>
  <c r="F608" i="1"/>
  <c r="I608" i="1"/>
  <c r="Q608" i="1"/>
  <c r="R608" i="1"/>
  <c r="S608" i="1"/>
  <c r="T608" i="1"/>
  <c r="F609" i="1"/>
  <c r="I609" i="1"/>
  <c r="Q609" i="1"/>
  <c r="R609" i="1"/>
  <c r="S609" i="1"/>
  <c r="T609" i="1"/>
  <c r="F610" i="1"/>
  <c r="I610" i="1"/>
  <c r="Q610" i="1"/>
  <c r="R610" i="1"/>
  <c r="S610" i="1"/>
  <c r="T610" i="1"/>
  <c r="F611" i="1"/>
  <c r="I611" i="1"/>
  <c r="Q611" i="1"/>
  <c r="R611" i="1"/>
  <c r="S611" i="1"/>
  <c r="T611" i="1"/>
  <c r="F612" i="1"/>
  <c r="I612" i="1"/>
  <c r="Q612" i="1"/>
  <c r="R612" i="1"/>
  <c r="S612" i="1"/>
  <c r="T612" i="1"/>
  <c r="F613" i="1"/>
  <c r="I613" i="1"/>
  <c r="Q613" i="1"/>
  <c r="R613" i="1"/>
  <c r="S613" i="1"/>
  <c r="T613" i="1"/>
  <c r="F614" i="1"/>
  <c r="I614" i="1"/>
  <c r="Q614" i="1"/>
  <c r="R614" i="1"/>
  <c r="S614" i="1"/>
  <c r="T614" i="1"/>
  <c r="F615" i="1"/>
  <c r="I615" i="1"/>
  <c r="Q615" i="1"/>
  <c r="R615" i="1"/>
  <c r="S615" i="1"/>
  <c r="T615" i="1"/>
  <c r="F616" i="1"/>
  <c r="I616" i="1"/>
  <c r="Q616" i="1"/>
  <c r="R616" i="1"/>
  <c r="S616" i="1"/>
  <c r="T616" i="1"/>
  <c r="F617" i="1"/>
  <c r="I617" i="1"/>
  <c r="Q617" i="1"/>
  <c r="R617" i="1"/>
  <c r="S617" i="1"/>
  <c r="T617" i="1"/>
  <c r="F618" i="1"/>
  <c r="I618" i="1"/>
  <c r="Q618" i="1"/>
  <c r="R618" i="1"/>
  <c r="S618" i="1"/>
  <c r="T618" i="1"/>
  <c r="F619" i="1"/>
  <c r="I619" i="1"/>
  <c r="Q619" i="1"/>
  <c r="R619" i="1"/>
  <c r="S619" i="1"/>
  <c r="T619" i="1"/>
  <c r="F620" i="1"/>
  <c r="I620" i="1"/>
  <c r="Q620" i="1"/>
  <c r="R620" i="1"/>
  <c r="S620" i="1"/>
  <c r="T620" i="1"/>
  <c r="F621" i="1"/>
  <c r="I621" i="1"/>
  <c r="Q621" i="1"/>
  <c r="R621" i="1"/>
  <c r="S621" i="1"/>
  <c r="T621" i="1"/>
  <c r="F622" i="1"/>
  <c r="I622" i="1"/>
  <c r="Q622" i="1"/>
  <c r="R622" i="1"/>
  <c r="S622" i="1"/>
  <c r="T622" i="1"/>
  <c r="F623" i="1"/>
  <c r="I623" i="1"/>
  <c r="Q623" i="1"/>
  <c r="R623" i="1"/>
  <c r="S623" i="1"/>
  <c r="T623" i="1"/>
  <c r="F624" i="1"/>
  <c r="I624" i="1"/>
  <c r="Q624" i="1"/>
  <c r="R624" i="1"/>
  <c r="S624" i="1"/>
  <c r="T624" i="1"/>
  <c r="F625" i="1"/>
  <c r="I625" i="1"/>
  <c r="Q625" i="1"/>
  <c r="R625" i="1"/>
  <c r="S625" i="1"/>
  <c r="T625" i="1"/>
  <c r="F626" i="1"/>
  <c r="I626" i="1"/>
  <c r="Q626" i="1"/>
  <c r="R626" i="1"/>
  <c r="S626" i="1"/>
  <c r="T626" i="1"/>
  <c r="F627" i="1"/>
  <c r="I627" i="1"/>
  <c r="Q627" i="1"/>
  <c r="R627" i="1"/>
  <c r="S627" i="1"/>
  <c r="T627" i="1"/>
  <c r="F628" i="1"/>
  <c r="I628" i="1"/>
  <c r="Q628" i="1"/>
  <c r="R628" i="1"/>
  <c r="S628" i="1"/>
  <c r="T628" i="1"/>
  <c r="F629" i="1"/>
  <c r="I629" i="1"/>
  <c r="Q629" i="1"/>
  <c r="R629" i="1"/>
  <c r="S629" i="1"/>
  <c r="T629" i="1"/>
  <c r="F630" i="1"/>
  <c r="I630" i="1"/>
  <c r="Q630" i="1"/>
  <c r="R630" i="1"/>
  <c r="S630" i="1"/>
  <c r="T630" i="1"/>
  <c r="F631" i="1"/>
  <c r="I631" i="1"/>
  <c r="Q631" i="1"/>
  <c r="R631" i="1"/>
  <c r="S631" i="1"/>
  <c r="T631" i="1"/>
  <c r="F632" i="1"/>
  <c r="I632" i="1"/>
  <c r="Q632" i="1"/>
  <c r="R632" i="1"/>
  <c r="S632" i="1"/>
  <c r="T632" i="1"/>
  <c r="F633" i="1"/>
  <c r="I633" i="1"/>
  <c r="Q633" i="1"/>
  <c r="R633" i="1"/>
  <c r="S633" i="1"/>
  <c r="T633" i="1"/>
  <c r="F635" i="1"/>
  <c r="I635" i="1"/>
  <c r="Q635" i="1"/>
  <c r="R635" i="1"/>
  <c r="S635" i="1"/>
  <c r="T635" i="1"/>
  <c r="F636" i="1"/>
  <c r="I636" i="1"/>
  <c r="Q636" i="1"/>
  <c r="R636" i="1"/>
  <c r="S636" i="1"/>
  <c r="T636" i="1"/>
  <c r="F637" i="1"/>
  <c r="I637" i="1"/>
  <c r="Q637" i="1"/>
  <c r="R637" i="1"/>
  <c r="S637" i="1"/>
  <c r="T637" i="1"/>
  <c r="F638" i="1"/>
  <c r="I638" i="1"/>
  <c r="Q638" i="1"/>
  <c r="R638" i="1"/>
  <c r="S638" i="1"/>
  <c r="T638" i="1"/>
  <c r="F639" i="1"/>
  <c r="I639" i="1"/>
  <c r="Q639" i="1"/>
  <c r="R639" i="1"/>
  <c r="S639" i="1"/>
  <c r="T639" i="1"/>
  <c r="F640" i="1"/>
  <c r="I640" i="1"/>
  <c r="Q640" i="1"/>
  <c r="R640" i="1"/>
  <c r="S640" i="1"/>
  <c r="T640" i="1"/>
  <c r="F642" i="1"/>
  <c r="I642" i="1"/>
  <c r="Q642" i="1"/>
  <c r="R642" i="1"/>
  <c r="S642" i="1"/>
  <c r="T642" i="1"/>
  <c r="F643" i="1"/>
  <c r="I643" i="1"/>
  <c r="Q643" i="1"/>
  <c r="R643" i="1"/>
  <c r="S643" i="1"/>
  <c r="T643" i="1"/>
  <c r="F644" i="1"/>
  <c r="I644" i="1"/>
  <c r="Q644" i="1"/>
  <c r="R644" i="1"/>
  <c r="S644" i="1"/>
  <c r="T644" i="1"/>
  <c r="F645" i="1"/>
  <c r="I645" i="1"/>
  <c r="Q645" i="1"/>
  <c r="R645" i="1"/>
  <c r="S645" i="1"/>
  <c r="T645" i="1"/>
  <c r="F646" i="1"/>
  <c r="I646" i="1"/>
  <c r="Q646" i="1"/>
  <c r="R646" i="1"/>
  <c r="S646" i="1"/>
  <c r="T646" i="1"/>
  <c r="F647" i="1"/>
  <c r="I647" i="1"/>
  <c r="Q647" i="1"/>
  <c r="R647" i="1"/>
  <c r="S647" i="1"/>
  <c r="T647" i="1"/>
  <c r="F648" i="1"/>
  <c r="I648" i="1"/>
  <c r="Q648" i="1"/>
  <c r="R648" i="1"/>
  <c r="S648" i="1"/>
  <c r="T648" i="1"/>
  <c r="F649" i="1"/>
  <c r="I649" i="1"/>
  <c r="Q649" i="1"/>
  <c r="R649" i="1"/>
  <c r="S649" i="1"/>
  <c r="T649" i="1"/>
  <c r="F650" i="1"/>
  <c r="I650" i="1"/>
  <c r="Q650" i="1"/>
  <c r="R650" i="1"/>
  <c r="S650" i="1"/>
  <c r="T650" i="1"/>
  <c r="F651" i="1"/>
  <c r="I651" i="1"/>
  <c r="Q651" i="1"/>
  <c r="R651" i="1"/>
  <c r="S651" i="1"/>
  <c r="T651" i="1"/>
  <c r="F652" i="1"/>
  <c r="I652" i="1"/>
  <c r="Q652" i="1"/>
  <c r="R652" i="1"/>
  <c r="S652" i="1"/>
  <c r="T652" i="1"/>
  <c r="F653" i="1"/>
  <c r="I653" i="1"/>
  <c r="Q653" i="1"/>
  <c r="R653" i="1"/>
  <c r="S653" i="1"/>
  <c r="T653" i="1"/>
  <c r="F654" i="1"/>
  <c r="I654" i="1"/>
  <c r="Q654" i="1"/>
  <c r="R654" i="1"/>
  <c r="S654" i="1"/>
  <c r="T654" i="1"/>
  <c r="F655" i="1"/>
  <c r="I655" i="1"/>
  <c r="Q655" i="1"/>
  <c r="R655" i="1"/>
  <c r="S655" i="1"/>
  <c r="T655" i="1"/>
  <c r="F656" i="1"/>
  <c r="I656" i="1"/>
  <c r="Q656" i="1"/>
  <c r="R656" i="1"/>
  <c r="S656" i="1"/>
  <c r="T656" i="1"/>
  <c r="F657" i="1"/>
  <c r="I657" i="1"/>
  <c r="Q657" i="1"/>
  <c r="R657" i="1"/>
  <c r="S657" i="1"/>
  <c r="T657" i="1"/>
  <c r="F658" i="1"/>
  <c r="I658" i="1"/>
  <c r="Q658" i="1"/>
  <c r="R658" i="1"/>
  <c r="S658" i="1"/>
  <c r="T658" i="1"/>
  <c r="F659" i="1"/>
  <c r="I659" i="1"/>
  <c r="Q659" i="1"/>
  <c r="R659" i="1"/>
  <c r="S659" i="1"/>
  <c r="T659" i="1"/>
  <c r="F660" i="1"/>
  <c r="I660" i="1"/>
  <c r="Q660" i="1"/>
  <c r="R660" i="1"/>
  <c r="S660" i="1"/>
  <c r="T660" i="1"/>
  <c r="F661" i="1"/>
  <c r="I661" i="1"/>
  <c r="Q661" i="1"/>
  <c r="R661" i="1"/>
  <c r="S661" i="1"/>
  <c r="T661" i="1"/>
  <c r="F662" i="1"/>
  <c r="I662" i="1"/>
  <c r="Q662" i="1"/>
  <c r="R662" i="1"/>
  <c r="S662" i="1"/>
  <c r="T662" i="1"/>
  <c r="F663" i="1"/>
  <c r="I663" i="1"/>
  <c r="Q663" i="1"/>
  <c r="R663" i="1"/>
  <c r="S663" i="1"/>
  <c r="T663" i="1"/>
  <c r="F664" i="1"/>
  <c r="I664" i="1"/>
  <c r="Q664" i="1"/>
  <c r="R664" i="1"/>
  <c r="S664" i="1"/>
  <c r="T664" i="1"/>
  <c r="F665" i="1"/>
  <c r="I665" i="1"/>
  <c r="Q665" i="1"/>
  <c r="R665" i="1"/>
  <c r="S665" i="1"/>
  <c r="T665" i="1"/>
  <c r="F666" i="1"/>
  <c r="I666" i="1"/>
  <c r="Q666" i="1"/>
  <c r="R666" i="1"/>
  <c r="S666" i="1"/>
  <c r="T666" i="1"/>
  <c r="F667" i="1"/>
  <c r="I667" i="1"/>
  <c r="Q667" i="1"/>
  <c r="R667" i="1"/>
  <c r="S667" i="1"/>
  <c r="T667" i="1"/>
  <c r="F668" i="1"/>
  <c r="I668" i="1"/>
  <c r="Q668" i="1"/>
  <c r="R668" i="1"/>
  <c r="S668" i="1"/>
  <c r="T668" i="1"/>
  <c r="F669" i="1"/>
  <c r="I669" i="1"/>
  <c r="Q669" i="1"/>
  <c r="R669" i="1"/>
  <c r="S669" i="1"/>
  <c r="T669" i="1"/>
  <c r="F670" i="1"/>
  <c r="I670" i="1"/>
  <c r="Q670" i="1"/>
  <c r="R670" i="1"/>
  <c r="S670" i="1"/>
  <c r="T670" i="1"/>
  <c r="F671" i="1"/>
  <c r="I671" i="1"/>
  <c r="Q671" i="1"/>
  <c r="R671" i="1"/>
  <c r="S671" i="1"/>
  <c r="T671" i="1"/>
  <c r="F672" i="1"/>
  <c r="I672" i="1"/>
  <c r="Q672" i="1"/>
  <c r="R672" i="1"/>
  <c r="S672" i="1"/>
  <c r="T672" i="1"/>
  <c r="F673" i="1"/>
  <c r="I673" i="1"/>
  <c r="Q673" i="1"/>
  <c r="R673" i="1"/>
  <c r="S673" i="1"/>
  <c r="T673" i="1"/>
  <c r="F674" i="1"/>
  <c r="I674" i="1"/>
  <c r="Q674" i="1"/>
  <c r="R674" i="1"/>
  <c r="S674" i="1"/>
  <c r="T674" i="1"/>
  <c r="F675" i="1"/>
  <c r="I675" i="1"/>
  <c r="Q675" i="1"/>
  <c r="R675" i="1"/>
  <c r="S675" i="1"/>
  <c r="T675" i="1"/>
  <c r="F676" i="1"/>
  <c r="I676" i="1"/>
  <c r="Q676" i="1"/>
  <c r="R676" i="1"/>
  <c r="S676" i="1"/>
  <c r="T676" i="1"/>
  <c r="F677" i="1"/>
  <c r="I677" i="1"/>
  <c r="Q677" i="1"/>
  <c r="R677" i="1"/>
  <c r="S677" i="1"/>
  <c r="T677" i="1"/>
  <c r="F678" i="1"/>
  <c r="I678" i="1"/>
  <c r="Q678" i="1"/>
  <c r="R678" i="1"/>
  <c r="S678" i="1"/>
  <c r="T678" i="1"/>
  <c r="F679" i="1"/>
  <c r="I679" i="1"/>
  <c r="Q679" i="1"/>
  <c r="R679" i="1"/>
  <c r="S679" i="1"/>
  <c r="T679" i="1"/>
  <c r="F680" i="1"/>
  <c r="I680" i="1"/>
  <c r="Q680" i="1"/>
  <c r="R680" i="1"/>
  <c r="S680" i="1"/>
  <c r="T680" i="1"/>
  <c r="F681" i="1"/>
  <c r="I681" i="1"/>
  <c r="Q681" i="1"/>
  <c r="R681" i="1"/>
  <c r="S681" i="1"/>
  <c r="T681" i="1"/>
  <c r="F682" i="1"/>
  <c r="I682" i="1"/>
  <c r="Q682" i="1"/>
  <c r="R682" i="1"/>
  <c r="S682" i="1"/>
  <c r="T682" i="1"/>
  <c r="F683" i="1"/>
  <c r="I683" i="1"/>
  <c r="Q683" i="1"/>
  <c r="R683" i="1"/>
  <c r="S683" i="1"/>
  <c r="T683" i="1"/>
  <c r="F684" i="1"/>
  <c r="I684" i="1"/>
  <c r="Q684" i="1"/>
  <c r="R684" i="1"/>
  <c r="S684" i="1"/>
  <c r="T684" i="1"/>
  <c r="F685" i="1"/>
  <c r="I685" i="1"/>
  <c r="Q685" i="1"/>
  <c r="R685" i="1"/>
  <c r="S685" i="1"/>
  <c r="T685" i="1"/>
  <c r="F686" i="1"/>
  <c r="I686" i="1"/>
  <c r="Q686" i="1"/>
  <c r="R686" i="1"/>
  <c r="S686" i="1"/>
  <c r="T686" i="1"/>
  <c r="F687" i="1"/>
  <c r="I687" i="1"/>
  <c r="Q687" i="1"/>
  <c r="R687" i="1"/>
  <c r="S687" i="1"/>
  <c r="T687" i="1"/>
  <c r="F688" i="1"/>
  <c r="I688" i="1"/>
  <c r="Q688" i="1"/>
  <c r="R688" i="1"/>
  <c r="S688" i="1"/>
  <c r="T688" i="1"/>
  <c r="F689" i="1"/>
  <c r="I689" i="1"/>
  <c r="Q689" i="1"/>
  <c r="R689" i="1"/>
  <c r="S689" i="1"/>
  <c r="T689" i="1"/>
  <c r="F690" i="1"/>
  <c r="I690" i="1"/>
  <c r="Q690" i="1"/>
  <c r="R690" i="1"/>
  <c r="S690" i="1"/>
  <c r="T690" i="1"/>
  <c r="F691" i="1"/>
  <c r="I691" i="1"/>
  <c r="Q691" i="1"/>
  <c r="R691" i="1"/>
  <c r="S691" i="1"/>
  <c r="T691" i="1"/>
  <c r="F692" i="1"/>
  <c r="I692" i="1"/>
  <c r="Q692" i="1"/>
  <c r="R692" i="1"/>
  <c r="S692" i="1"/>
  <c r="T692" i="1"/>
  <c r="F693" i="1"/>
  <c r="I693" i="1"/>
  <c r="Q693" i="1"/>
  <c r="R693" i="1"/>
  <c r="S693" i="1"/>
  <c r="T693" i="1"/>
  <c r="F694" i="1"/>
  <c r="I694" i="1"/>
  <c r="Q694" i="1"/>
  <c r="R694" i="1"/>
  <c r="S694" i="1"/>
  <c r="T694" i="1"/>
  <c r="F695" i="1"/>
  <c r="I695" i="1"/>
  <c r="Q695" i="1"/>
  <c r="R695" i="1"/>
  <c r="S695" i="1"/>
  <c r="T695" i="1"/>
  <c r="F696" i="1"/>
  <c r="I696" i="1"/>
  <c r="Q696" i="1"/>
  <c r="R696" i="1"/>
  <c r="S696" i="1"/>
  <c r="T696" i="1"/>
  <c r="F697" i="1"/>
  <c r="I697" i="1"/>
  <c r="Q697" i="1"/>
  <c r="R697" i="1"/>
  <c r="S697" i="1"/>
  <c r="T697" i="1"/>
  <c r="F698" i="1"/>
  <c r="I698" i="1"/>
  <c r="Q698" i="1"/>
  <c r="R698" i="1"/>
  <c r="S698" i="1"/>
  <c r="T698" i="1"/>
  <c r="F699" i="1"/>
  <c r="I699" i="1"/>
  <c r="Q699" i="1"/>
  <c r="R699" i="1"/>
  <c r="S699" i="1"/>
  <c r="T699" i="1"/>
  <c r="F700" i="1"/>
  <c r="I700" i="1"/>
  <c r="Q700" i="1"/>
  <c r="R700" i="1"/>
  <c r="S700" i="1"/>
  <c r="T700" i="1"/>
  <c r="F701" i="1"/>
  <c r="I701" i="1"/>
  <c r="Q701" i="1"/>
  <c r="R701" i="1"/>
  <c r="S701" i="1"/>
  <c r="T701" i="1"/>
  <c r="F702" i="1"/>
  <c r="I702" i="1"/>
  <c r="Q702" i="1"/>
  <c r="R702" i="1"/>
  <c r="S702" i="1"/>
  <c r="T702" i="1"/>
  <c r="F703" i="1"/>
  <c r="I703" i="1"/>
  <c r="Q703" i="1"/>
  <c r="R703" i="1"/>
  <c r="S703" i="1"/>
  <c r="T703" i="1"/>
  <c r="F704" i="1"/>
  <c r="I704" i="1"/>
  <c r="Q704" i="1"/>
  <c r="R704" i="1"/>
  <c r="S704" i="1"/>
  <c r="T704" i="1"/>
  <c r="F705" i="1"/>
  <c r="I705" i="1"/>
  <c r="Q705" i="1"/>
  <c r="R705" i="1"/>
  <c r="S705" i="1"/>
  <c r="T705" i="1"/>
  <c r="F706" i="1"/>
  <c r="I706" i="1"/>
  <c r="Q706" i="1"/>
  <c r="R706" i="1"/>
  <c r="S706" i="1"/>
  <c r="T706" i="1"/>
  <c r="F707" i="1"/>
  <c r="I707" i="1"/>
  <c r="Q707" i="1"/>
  <c r="R707" i="1"/>
  <c r="S707" i="1"/>
  <c r="T707" i="1"/>
  <c r="F708" i="1"/>
  <c r="I708" i="1"/>
  <c r="Q708" i="1"/>
  <c r="R708" i="1"/>
  <c r="S708" i="1"/>
  <c r="T708" i="1"/>
  <c r="F709" i="1"/>
  <c r="I709" i="1"/>
  <c r="Q709" i="1"/>
  <c r="R709" i="1"/>
  <c r="S709" i="1"/>
  <c r="T709" i="1"/>
  <c r="F710" i="1"/>
  <c r="I710" i="1"/>
  <c r="Q710" i="1"/>
  <c r="R710" i="1"/>
  <c r="S710" i="1"/>
  <c r="T710" i="1"/>
  <c r="F711" i="1"/>
  <c r="I711" i="1"/>
  <c r="Q711" i="1"/>
  <c r="R711" i="1"/>
  <c r="S711" i="1"/>
  <c r="T711" i="1"/>
  <c r="F712" i="1"/>
  <c r="I712" i="1"/>
  <c r="Q712" i="1"/>
  <c r="R712" i="1"/>
  <c r="S712" i="1"/>
  <c r="T712" i="1"/>
  <c r="F713" i="1"/>
  <c r="I713" i="1"/>
  <c r="Q713" i="1"/>
  <c r="R713" i="1"/>
  <c r="S713" i="1"/>
  <c r="T713" i="1"/>
  <c r="F714" i="1"/>
  <c r="I714" i="1"/>
  <c r="Q714" i="1"/>
  <c r="R714" i="1"/>
  <c r="S714" i="1"/>
  <c r="T714" i="1"/>
  <c r="F715" i="1"/>
  <c r="I715" i="1"/>
  <c r="Q715" i="1"/>
  <c r="R715" i="1"/>
  <c r="S715" i="1"/>
  <c r="T715" i="1"/>
  <c r="F716" i="1"/>
  <c r="I716" i="1"/>
  <c r="Q716" i="1"/>
  <c r="R716" i="1"/>
  <c r="S716" i="1"/>
  <c r="T716" i="1"/>
  <c r="F717" i="1"/>
  <c r="I717" i="1"/>
  <c r="Q717" i="1"/>
  <c r="R717" i="1"/>
  <c r="S717" i="1"/>
  <c r="T717" i="1"/>
  <c r="F718" i="1"/>
  <c r="I718" i="1"/>
  <c r="Q718" i="1"/>
  <c r="R718" i="1"/>
  <c r="S718" i="1"/>
  <c r="T718" i="1"/>
  <c r="F719" i="1"/>
  <c r="I719" i="1"/>
  <c r="Q719" i="1"/>
  <c r="R719" i="1"/>
  <c r="S719" i="1"/>
  <c r="T719" i="1"/>
  <c r="F720" i="1"/>
  <c r="I720" i="1"/>
  <c r="Q720" i="1"/>
  <c r="R720" i="1"/>
  <c r="S720" i="1"/>
  <c r="T720" i="1"/>
  <c r="F721" i="1"/>
  <c r="I721" i="1"/>
  <c r="Q721" i="1"/>
  <c r="R721" i="1"/>
  <c r="S721" i="1"/>
  <c r="T721" i="1"/>
  <c r="F722" i="1"/>
  <c r="I722" i="1"/>
  <c r="Q722" i="1"/>
  <c r="R722" i="1"/>
  <c r="S722" i="1"/>
  <c r="T722" i="1"/>
  <c r="F723" i="1"/>
  <c r="I723" i="1"/>
  <c r="Q723" i="1"/>
  <c r="R723" i="1"/>
  <c r="S723" i="1"/>
  <c r="T723" i="1"/>
  <c r="F724" i="1"/>
  <c r="I724" i="1"/>
  <c r="Q724" i="1"/>
  <c r="R724" i="1"/>
  <c r="S724" i="1"/>
  <c r="T724" i="1"/>
  <c r="F725" i="1"/>
  <c r="I725" i="1"/>
  <c r="Q725" i="1"/>
  <c r="R725" i="1"/>
  <c r="S725" i="1"/>
  <c r="T725" i="1"/>
  <c r="F726" i="1"/>
  <c r="I726" i="1"/>
  <c r="Q726" i="1"/>
  <c r="R726" i="1"/>
  <c r="S726" i="1"/>
  <c r="T726" i="1"/>
  <c r="F727" i="1"/>
  <c r="I727" i="1"/>
  <c r="Q727" i="1"/>
  <c r="R727" i="1"/>
  <c r="S727" i="1"/>
  <c r="T727" i="1"/>
  <c r="F728" i="1"/>
  <c r="I728" i="1"/>
  <c r="Q728" i="1"/>
  <c r="R728" i="1"/>
  <c r="S728" i="1"/>
  <c r="T728" i="1"/>
  <c r="F729" i="1"/>
  <c r="I729" i="1"/>
  <c r="Q729" i="1"/>
  <c r="R729" i="1"/>
  <c r="S729" i="1"/>
  <c r="T729" i="1"/>
  <c r="F730" i="1"/>
  <c r="I730" i="1"/>
  <c r="Q730" i="1"/>
  <c r="R730" i="1"/>
  <c r="S730" i="1"/>
  <c r="T730" i="1"/>
  <c r="F731" i="1"/>
  <c r="I731" i="1"/>
  <c r="Q731" i="1"/>
  <c r="R731" i="1"/>
  <c r="S731" i="1"/>
  <c r="T731" i="1"/>
  <c r="F732" i="1"/>
  <c r="I732" i="1"/>
  <c r="Q732" i="1"/>
  <c r="R732" i="1"/>
  <c r="S732" i="1"/>
  <c r="T732" i="1"/>
  <c r="F733" i="1"/>
  <c r="I733" i="1"/>
  <c r="Q733" i="1"/>
  <c r="R733" i="1"/>
  <c r="S733" i="1"/>
  <c r="T733" i="1"/>
  <c r="F734" i="1"/>
  <c r="I734" i="1"/>
  <c r="Q734" i="1"/>
  <c r="R734" i="1"/>
  <c r="S734" i="1"/>
  <c r="T734" i="1"/>
  <c r="F735" i="1"/>
  <c r="I735" i="1"/>
  <c r="Q735" i="1"/>
  <c r="R735" i="1"/>
  <c r="S735" i="1"/>
  <c r="T735" i="1"/>
  <c r="F736" i="1"/>
  <c r="I736" i="1"/>
  <c r="Q736" i="1"/>
  <c r="R736" i="1"/>
  <c r="S736" i="1"/>
  <c r="T736" i="1"/>
  <c r="F737" i="1"/>
  <c r="I737" i="1"/>
  <c r="Q737" i="1"/>
  <c r="R737" i="1"/>
  <c r="S737" i="1"/>
  <c r="T737" i="1"/>
  <c r="F738" i="1"/>
  <c r="I738" i="1"/>
  <c r="Q738" i="1"/>
  <c r="R738" i="1"/>
  <c r="S738" i="1"/>
  <c r="T738" i="1"/>
  <c r="F739" i="1"/>
  <c r="I739" i="1"/>
  <c r="Q739" i="1"/>
  <c r="R739" i="1"/>
  <c r="S739" i="1"/>
  <c r="T739" i="1"/>
  <c r="F740" i="1"/>
  <c r="I740" i="1"/>
  <c r="Q740" i="1"/>
  <c r="R740" i="1"/>
  <c r="S740" i="1"/>
  <c r="T740" i="1"/>
  <c r="F741" i="1"/>
  <c r="I741" i="1"/>
  <c r="Q741" i="1"/>
  <c r="R741" i="1"/>
  <c r="S741" i="1"/>
  <c r="T741" i="1"/>
  <c r="F742" i="1"/>
  <c r="I742" i="1"/>
  <c r="Q742" i="1"/>
  <c r="R742" i="1"/>
  <c r="S742" i="1"/>
  <c r="T742" i="1"/>
  <c r="F743" i="1"/>
  <c r="I743" i="1"/>
  <c r="Q743" i="1"/>
  <c r="R743" i="1"/>
  <c r="S743" i="1"/>
  <c r="T743" i="1"/>
  <c r="F744" i="1"/>
  <c r="I744" i="1"/>
  <c r="Q744" i="1"/>
  <c r="R744" i="1"/>
  <c r="S744" i="1"/>
  <c r="T744" i="1"/>
  <c r="F745" i="1"/>
  <c r="I745" i="1"/>
  <c r="Q745" i="1"/>
  <c r="R745" i="1"/>
  <c r="S745" i="1"/>
  <c r="T745" i="1"/>
  <c r="F746" i="1"/>
  <c r="I746" i="1"/>
  <c r="Q746" i="1"/>
  <c r="R746" i="1"/>
  <c r="S746" i="1"/>
  <c r="T746" i="1"/>
  <c r="F747" i="1"/>
  <c r="I747" i="1"/>
  <c r="Q747" i="1"/>
  <c r="R747" i="1"/>
  <c r="S747" i="1"/>
  <c r="T747" i="1"/>
  <c r="F748" i="1"/>
  <c r="I748" i="1"/>
  <c r="Q748" i="1"/>
  <c r="R748" i="1"/>
  <c r="S748" i="1"/>
  <c r="T748" i="1"/>
  <c r="F749" i="1"/>
  <c r="I749" i="1"/>
  <c r="Q749" i="1"/>
  <c r="R749" i="1"/>
  <c r="S749" i="1"/>
  <c r="T749" i="1"/>
  <c r="F750" i="1"/>
  <c r="I750" i="1"/>
  <c r="Q750" i="1"/>
  <c r="R750" i="1"/>
  <c r="S750" i="1"/>
  <c r="T750" i="1"/>
  <c r="F751" i="1"/>
  <c r="I751" i="1"/>
  <c r="Q751" i="1"/>
  <c r="R751" i="1"/>
  <c r="S751" i="1"/>
  <c r="T751" i="1"/>
  <c r="F752" i="1"/>
  <c r="I752" i="1"/>
  <c r="Q752" i="1"/>
  <c r="R752" i="1"/>
  <c r="S752" i="1"/>
  <c r="T752" i="1"/>
  <c r="F753" i="1"/>
  <c r="I753" i="1"/>
  <c r="Q753" i="1"/>
  <c r="R753" i="1"/>
  <c r="S753" i="1"/>
  <c r="T753" i="1"/>
  <c r="F754" i="1"/>
  <c r="I754" i="1"/>
  <c r="Q754" i="1"/>
  <c r="R754" i="1"/>
  <c r="S754" i="1"/>
  <c r="T754" i="1"/>
  <c r="F755" i="1"/>
  <c r="I755" i="1"/>
  <c r="Q755" i="1"/>
  <c r="R755" i="1"/>
  <c r="S755" i="1"/>
  <c r="T755" i="1"/>
  <c r="F756" i="1"/>
  <c r="I756" i="1"/>
  <c r="Q756" i="1"/>
  <c r="R756" i="1"/>
  <c r="S756" i="1"/>
  <c r="T756" i="1"/>
  <c r="F757" i="1"/>
  <c r="I757" i="1"/>
  <c r="Q757" i="1"/>
  <c r="R757" i="1"/>
  <c r="S757" i="1"/>
  <c r="T757" i="1"/>
  <c r="F758" i="1"/>
  <c r="I758" i="1"/>
  <c r="Q758" i="1"/>
  <c r="R758" i="1"/>
  <c r="S758" i="1"/>
  <c r="T758" i="1"/>
  <c r="F759" i="1"/>
  <c r="I759" i="1"/>
  <c r="Q759" i="1"/>
  <c r="R759" i="1"/>
  <c r="S759" i="1"/>
  <c r="T759" i="1"/>
  <c r="F760" i="1"/>
  <c r="I760" i="1"/>
  <c r="Q760" i="1"/>
  <c r="R760" i="1"/>
  <c r="S760" i="1"/>
  <c r="T760" i="1"/>
  <c r="F761" i="1"/>
  <c r="I761" i="1"/>
  <c r="Q761" i="1"/>
  <c r="R761" i="1"/>
  <c r="S761" i="1"/>
  <c r="T761" i="1"/>
  <c r="F762" i="1"/>
  <c r="I762" i="1"/>
  <c r="Q762" i="1"/>
  <c r="R762" i="1"/>
  <c r="S762" i="1"/>
  <c r="T762" i="1"/>
  <c r="F763" i="1"/>
  <c r="I763" i="1"/>
  <c r="Q763" i="1"/>
  <c r="R763" i="1"/>
  <c r="S763" i="1"/>
  <c r="T763" i="1"/>
  <c r="F764" i="1"/>
  <c r="I764" i="1"/>
  <c r="Q764" i="1"/>
  <c r="R764" i="1"/>
  <c r="S764" i="1"/>
  <c r="T764" i="1"/>
  <c r="F765" i="1"/>
  <c r="I765" i="1"/>
  <c r="Q765" i="1"/>
  <c r="R765" i="1"/>
  <c r="S765" i="1"/>
  <c r="T765" i="1"/>
  <c r="F766" i="1"/>
  <c r="I766" i="1"/>
  <c r="Q766" i="1"/>
  <c r="R766" i="1"/>
  <c r="S766" i="1"/>
  <c r="T766" i="1"/>
  <c r="F767" i="1"/>
  <c r="I767" i="1"/>
  <c r="Q767" i="1"/>
  <c r="R767" i="1"/>
  <c r="S767" i="1"/>
  <c r="T767" i="1"/>
  <c r="F768" i="1"/>
  <c r="I768" i="1"/>
  <c r="Q768" i="1"/>
  <c r="R768" i="1"/>
  <c r="S768" i="1"/>
  <c r="T768" i="1"/>
  <c r="F769" i="1"/>
  <c r="I769" i="1"/>
  <c r="Q769" i="1"/>
  <c r="R769" i="1"/>
  <c r="S769" i="1"/>
  <c r="T769" i="1"/>
  <c r="F770" i="1"/>
  <c r="I770" i="1"/>
  <c r="Q770" i="1"/>
  <c r="R770" i="1"/>
  <c r="S770" i="1"/>
  <c r="T770" i="1"/>
  <c r="F771" i="1"/>
  <c r="I771" i="1"/>
  <c r="Q771" i="1"/>
  <c r="R771" i="1"/>
  <c r="S771" i="1"/>
  <c r="T771" i="1"/>
  <c r="F772" i="1"/>
  <c r="I772" i="1"/>
  <c r="Q772" i="1"/>
  <c r="R772" i="1"/>
  <c r="S772" i="1"/>
  <c r="T772" i="1"/>
  <c r="F773" i="1"/>
  <c r="I773" i="1"/>
  <c r="Q773" i="1"/>
  <c r="R773" i="1"/>
  <c r="S773" i="1"/>
  <c r="T773" i="1"/>
  <c r="F774" i="1"/>
  <c r="I774" i="1"/>
  <c r="Q774" i="1"/>
  <c r="R774" i="1"/>
  <c r="S774" i="1"/>
  <c r="T774" i="1"/>
  <c r="F775" i="1"/>
  <c r="I775" i="1"/>
  <c r="Q775" i="1"/>
  <c r="R775" i="1"/>
  <c r="S775" i="1"/>
  <c r="T775" i="1"/>
  <c r="F776" i="1"/>
  <c r="I776" i="1"/>
  <c r="Q776" i="1"/>
  <c r="R776" i="1"/>
  <c r="S776" i="1"/>
  <c r="T776" i="1"/>
  <c r="F777" i="1"/>
  <c r="I777" i="1"/>
  <c r="Q777" i="1"/>
  <c r="R777" i="1"/>
  <c r="S777" i="1"/>
  <c r="T777" i="1"/>
  <c r="F778" i="1"/>
  <c r="I778" i="1"/>
  <c r="Q778" i="1"/>
  <c r="R778" i="1"/>
  <c r="S778" i="1"/>
  <c r="T778" i="1"/>
  <c r="F779" i="1"/>
  <c r="I779" i="1"/>
  <c r="Q779" i="1"/>
  <c r="R779" i="1"/>
  <c r="S779" i="1"/>
  <c r="T779" i="1"/>
  <c r="F780" i="1"/>
  <c r="I780" i="1"/>
  <c r="Q780" i="1"/>
  <c r="R780" i="1"/>
  <c r="S780" i="1"/>
  <c r="T780" i="1"/>
  <c r="F781" i="1"/>
  <c r="I781" i="1"/>
  <c r="Q781" i="1"/>
  <c r="R781" i="1"/>
  <c r="S781" i="1"/>
  <c r="T781" i="1"/>
  <c r="F782" i="1"/>
  <c r="I782" i="1"/>
  <c r="Q782" i="1"/>
  <c r="R782" i="1"/>
  <c r="S782" i="1"/>
  <c r="T782" i="1"/>
  <c r="F783" i="1"/>
  <c r="I783" i="1"/>
  <c r="Q783" i="1"/>
  <c r="R783" i="1"/>
  <c r="S783" i="1"/>
  <c r="T783" i="1"/>
  <c r="F784" i="1"/>
  <c r="I784" i="1"/>
  <c r="Q784" i="1"/>
  <c r="R784" i="1"/>
  <c r="S784" i="1"/>
  <c r="T784" i="1"/>
  <c r="F785" i="1"/>
  <c r="I785" i="1"/>
  <c r="Q785" i="1"/>
  <c r="R785" i="1"/>
  <c r="S785" i="1"/>
  <c r="T785" i="1"/>
  <c r="F786" i="1"/>
  <c r="I786" i="1"/>
  <c r="Q786" i="1"/>
  <c r="R786" i="1"/>
  <c r="S786" i="1"/>
  <c r="T786" i="1"/>
  <c r="F787" i="1"/>
  <c r="I787" i="1"/>
  <c r="Q787" i="1"/>
  <c r="R787" i="1"/>
  <c r="S787" i="1"/>
  <c r="T787" i="1"/>
  <c r="F788" i="1"/>
  <c r="I788" i="1"/>
  <c r="Q788" i="1"/>
  <c r="R788" i="1"/>
  <c r="S788" i="1"/>
  <c r="T788" i="1"/>
  <c r="F789" i="1"/>
  <c r="I789" i="1"/>
  <c r="Q789" i="1"/>
  <c r="R789" i="1"/>
  <c r="S789" i="1"/>
  <c r="T789" i="1"/>
  <c r="F791" i="1"/>
  <c r="I791" i="1"/>
  <c r="Q791" i="1"/>
  <c r="R791" i="1"/>
  <c r="S791" i="1"/>
  <c r="T791" i="1"/>
  <c r="F792" i="1"/>
  <c r="I792" i="1"/>
  <c r="Q792" i="1"/>
  <c r="R792" i="1"/>
  <c r="S792" i="1"/>
  <c r="T792" i="1"/>
  <c r="F793" i="1"/>
  <c r="I793" i="1"/>
  <c r="Q793" i="1"/>
  <c r="R793" i="1"/>
  <c r="S793" i="1"/>
  <c r="T793" i="1"/>
  <c r="F794" i="1"/>
  <c r="I794" i="1"/>
  <c r="Q794" i="1"/>
  <c r="R794" i="1"/>
  <c r="S794" i="1"/>
  <c r="T794" i="1"/>
  <c r="F795" i="1"/>
  <c r="I795" i="1"/>
  <c r="Q795" i="1"/>
  <c r="R795" i="1"/>
  <c r="S795" i="1"/>
  <c r="T795" i="1"/>
  <c r="F796" i="1"/>
  <c r="I796" i="1"/>
  <c r="Q796" i="1"/>
  <c r="R796" i="1"/>
  <c r="S796" i="1"/>
  <c r="T796" i="1"/>
  <c r="F797" i="1"/>
  <c r="I797" i="1"/>
  <c r="Q797" i="1"/>
  <c r="R797" i="1"/>
  <c r="S797" i="1"/>
  <c r="T797" i="1"/>
  <c r="F798" i="1"/>
  <c r="I798" i="1"/>
  <c r="Q798" i="1"/>
  <c r="R798" i="1"/>
  <c r="S798" i="1"/>
  <c r="T798" i="1"/>
  <c r="F799" i="1"/>
  <c r="I799" i="1"/>
  <c r="Q799" i="1"/>
  <c r="R799" i="1"/>
  <c r="S799" i="1"/>
  <c r="T799" i="1"/>
  <c r="F800" i="1"/>
  <c r="I800" i="1"/>
  <c r="Q800" i="1"/>
  <c r="R800" i="1"/>
  <c r="S800" i="1"/>
  <c r="T800" i="1"/>
  <c r="F801" i="1"/>
  <c r="I801" i="1"/>
  <c r="Q801" i="1"/>
  <c r="R801" i="1"/>
  <c r="S801" i="1"/>
  <c r="T801" i="1"/>
  <c r="F802" i="1"/>
  <c r="I802" i="1"/>
  <c r="Q802" i="1"/>
  <c r="R802" i="1"/>
  <c r="S802" i="1"/>
  <c r="T802" i="1"/>
  <c r="F803" i="1"/>
  <c r="I803" i="1"/>
  <c r="Q803" i="1"/>
  <c r="R803" i="1"/>
  <c r="S803" i="1"/>
  <c r="T803" i="1"/>
  <c r="F804" i="1"/>
  <c r="I804" i="1"/>
  <c r="Q804" i="1"/>
  <c r="R804" i="1"/>
  <c r="S804" i="1"/>
  <c r="T804" i="1"/>
  <c r="F805" i="1"/>
  <c r="I805" i="1"/>
  <c r="Q805" i="1"/>
  <c r="R805" i="1"/>
  <c r="S805" i="1"/>
  <c r="T805" i="1"/>
  <c r="F806" i="1"/>
  <c r="I806" i="1"/>
  <c r="Q806" i="1"/>
  <c r="R806" i="1"/>
  <c r="S806" i="1"/>
  <c r="T806" i="1"/>
  <c r="F807" i="1"/>
  <c r="I807" i="1"/>
  <c r="Q807" i="1"/>
  <c r="R807" i="1"/>
  <c r="S807" i="1"/>
  <c r="T807" i="1"/>
  <c r="F808" i="1"/>
  <c r="I808" i="1"/>
  <c r="Q808" i="1"/>
  <c r="R808" i="1"/>
  <c r="S808" i="1"/>
  <c r="T808" i="1"/>
  <c r="F809" i="1"/>
  <c r="I809" i="1"/>
  <c r="Q809" i="1"/>
  <c r="R809" i="1"/>
  <c r="S809" i="1"/>
  <c r="T809" i="1"/>
  <c r="F810" i="1"/>
  <c r="I810" i="1"/>
  <c r="Q810" i="1"/>
  <c r="R810" i="1"/>
  <c r="S810" i="1"/>
  <c r="T810" i="1"/>
  <c r="F811" i="1"/>
  <c r="I811" i="1"/>
  <c r="Q811" i="1"/>
  <c r="R811" i="1"/>
  <c r="S811" i="1"/>
  <c r="T811" i="1"/>
  <c r="F812" i="1"/>
  <c r="I812" i="1"/>
  <c r="Q812" i="1"/>
  <c r="R812" i="1"/>
  <c r="S812" i="1"/>
  <c r="T812" i="1"/>
  <c r="F813" i="1"/>
  <c r="I813" i="1"/>
  <c r="Q813" i="1"/>
  <c r="R813" i="1"/>
  <c r="S813" i="1"/>
  <c r="T813" i="1"/>
  <c r="F814" i="1"/>
  <c r="I814" i="1"/>
  <c r="Q814" i="1"/>
  <c r="R814" i="1"/>
  <c r="S814" i="1"/>
  <c r="T814" i="1"/>
  <c r="F815" i="1"/>
  <c r="I815" i="1"/>
  <c r="Q815" i="1"/>
  <c r="R815" i="1"/>
  <c r="S815" i="1"/>
  <c r="T815" i="1"/>
  <c r="F816" i="1"/>
  <c r="I816" i="1"/>
  <c r="Q816" i="1"/>
  <c r="R816" i="1"/>
  <c r="S816" i="1"/>
  <c r="T816" i="1"/>
  <c r="F817" i="1"/>
  <c r="I817" i="1"/>
  <c r="Q817" i="1"/>
  <c r="R817" i="1"/>
  <c r="S817" i="1"/>
  <c r="T817" i="1"/>
  <c r="F818" i="1"/>
  <c r="I818" i="1"/>
  <c r="Q818" i="1"/>
  <c r="R818" i="1"/>
  <c r="S818" i="1"/>
  <c r="T818" i="1"/>
  <c r="F819" i="1"/>
  <c r="I819" i="1"/>
  <c r="Q819" i="1"/>
  <c r="R819" i="1"/>
  <c r="S819" i="1"/>
  <c r="T819" i="1"/>
  <c r="F820" i="1"/>
  <c r="I820" i="1"/>
  <c r="Q820" i="1"/>
  <c r="R820" i="1"/>
  <c r="S820" i="1"/>
  <c r="T820" i="1"/>
  <c r="F821" i="1"/>
  <c r="I821" i="1"/>
  <c r="Q821" i="1"/>
  <c r="R821" i="1"/>
  <c r="S821" i="1"/>
  <c r="T821" i="1"/>
  <c r="F822" i="1"/>
  <c r="I822" i="1"/>
  <c r="Q822" i="1"/>
  <c r="R822" i="1"/>
  <c r="S822" i="1"/>
  <c r="T822" i="1"/>
  <c r="F823" i="1"/>
  <c r="I823" i="1"/>
  <c r="Q823" i="1"/>
  <c r="R823" i="1"/>
  <c r="S823" i="1"/>
  <c r="T823" i="1"/>
  <c r="F824" i="1"/>
  <c r="I824" i="1"/>
  <c r="Q824" i="1"/>
  <c r="R824" i="1"/>
  <c r="S824" i="1"/>
  <c r="T824" i="1"/>
  <c r="F825" i="1"/>
  <c r="I825" i="1"/>
  <c r="Q825" i="1"/>
  <c r="R825" i="1"/>
  <c r="S825" i="1"/>
  <c r="T825" i="1"/>
  <c r="F826" i="1"/>
  <c r="I826" i="1"/>
  <c r="Q826" i="1"/>
  <c r="R826" i="1"/>
  <c r="S826" i="1"/>
  <c r="T826" i="1"/>
  <c r="F827" i="1"/>
  <c r="I827" i="1"/>
  <c r="Q827" i="1"/>
  <c r="R827" i="1"/>
  <c r="S827" i="1"/>
  <c r="T827" i="1"/>
  <c r="F828" i="1"/>
  <c r="I828" i="1"/>
  <c r="Q828" i="1"/>
  <c r="R828" i="1"/>
  <c r="S828" i="1"/>
  <c r="T828" i="1"/>
  <c r="F829" i="1"/>
  <c r="I829" i="1"/>
  <c r="Q829" i="1"/>
  <c r="R829" i="1"/>
  <c r="S829" i="1"/>
  <c r="T829" i="1"/>
  <c r="F830" i="1"/>
  <c r="I830" i="1"/>
  <c r="Q830" i="1"/>
  <c r="R830" i="1"/>
  <c r="S830" i="1"/>
  <c r="T830" i="1"/>
  <c r="F831" i="1"/>
  <c r="I831" i="1"/>
  <c r="Q831" i="1"/>
  <c r="R831" i="1"/>
  <c r="S831" i="1"/>
  <c r="T831" i="1"/>
  <c r="F832" i="1"/>
  <c r="I832" i="1"/>
  <c r="Q832" i="1"/>
  <c r="R832" i="1"/>
  <c r="S832" i="1"/>
  <c r="T832" i="1"/>
  <c r="F833" i="1"/>
  <c r="I833" i="1"/>
  <c r="Q833" i="1"/>
  <c r="R833" i="1"/>
  <c r="S833" i="1"/>
  <c r="T833" i="1"/>
  <c r="F834" i="1"/>
  <c r="I834" i="1"/>
  <c r="Q834" i="1"/>
  <c r="R834" i="1"/>
  <c r="S834" i="1"/>
  <c r="T834" i="1"/>
  <c r="F835" i="1"/>
  <c r="I835" i="1"/>
  <c r="Q835" i="1"/>
  <c r="R835" i="1"/>
  <c r="S835" i="1"/>
  <c r="T835" i="1"/>
  <c r="F836" i="1"/>
  <c r="I836" i="1"/>
  <c r="Q836" i="1"/>
  <c r="R836" i="1"/>
  <c r="S836" i="1"/>
  <c r="T836" i="1"/>
  <c r="F837" i="1"/>
  <c r="I837" i="1"/>
  <c r="Q837" i="1"/>
  <c r="R837" i="1"/>
  <c r="S837" i="1"/>
  <c r="T837" i="1"/>
  <c r="F838" i="1"/>
  <c r="I838" i="1"/>
  <c r="Q838" i="1"/>
  <c r="R838" i="1"/>
  <c r="S838" i="1"/>
  <c r="T838" i="1"/>
  <c r="F839" i="1"/>
  <c r="I839" i="1"/>
  <c r="Q839" i="1"/>
  <c r="R839" i="1"/>
  <c r="S839" i="1"/>
  <c r="T839" i="1"/>
  <c r="F840" i="1"/>
  <c r="I840" i="1"/>
  <c r="Q840" i="1"/>
  <c r="R840" i="1"/>
  <c r="S840" i="1"/>
  <c r="T840" i="1"/>
  <c r="F841" i="1"/>
  <c r="I841" i="1"/>
  <c r="Q841" i="1"/>
  <c r="R841" i="1"/>
  <c r="S841" i="1"/>
  <c r="T841" i="1"/>
  <c r="F842" i="1"/>
  <c r="I842" i="1"/>
  <c r="Q842" i="1"/>
  <c r="R842" i="1"/>
  <c r="S842" i="1"/>
  <c r="T842" i="1"/>
  <c r="F843" i="1"/>
  <c r="I843" i="1"/>
  <c r="Q843" i="1"/>
  <c r="R843" i="1"/>
  <c r="S843" i="1"/>
  <c r="T843" i="1"/>
  <c r="F844" i="1"/>
  <c r="I844" i="1"/>
  <c r="Q844" i="1"/>
  <c r="R844" i="1"/>
  <c r="S844" i="1"/>
  <c r="T844" i="1"/>
  <c r="F845" i="1"/>
  <c r="I845" i="1"/>
  <c r="Q845" i="1"/>
  <c r="R845" i="1"/>
  <c r="S845" i="1"/>
  <c r="T845" i="1"/>
  <c r="F846" i="1"/>
  <c r="I846" i="1"/>
  <c r="Q846" i="1"/>
  <c r="R846" i="1"/>
  <c r="S846" i="1"/>
  <c r="T846" i="1"/>
  <c r="F847" i="1"/>
  <c r="I847" i="1"/>
  <c r="Q847" i="1"/>
  <c r="R847" i="1"/>
  <c r="S847" i="1"/>
  <c r="T847" i="1"/>
  <c r="F848" i="1"/>
  <c r="I848" i="1"/>
  <c r="Q848" i="1"/>
  <c r="R848" i="1"/>
  <c r="S848" i="1"/>
  <c r="T848" i="1"/>
  <c r="F849" i="1"/>
  <c r="I849" i="1"/>
  <c r="Q849" i="1"/>
  <c r="R849" i="1"/>
  <c r="S849" i="1"/>
  <c r="T849" i="1"/>
  <c r="F850" i="1"/>
  <c r="I850" i="1"/>
  <c r="Q850" i="1"/>
  <c r="R850" i="1"/>
  <c r="S850" i="1"/>
  <c r="T850" i="1"/>
  <c r="F851" i="1"/>
  <c r="I851" i="1"/>
  <c r="Q851" i="1"/>
  <c r="R851" i="1"/>
  <c r="S851" i="1"/>
  <c r="T851" i="1"/>
  <c r="F852" i="1"/>
  <c r="I852" i="1"/>
  <c r="Q852" i="1"/>
  <c r="R852" i="1"/>
  <c r="S852" i="1"/>
  <c r="T852" i="1"/>
  <c r="F853" i="1"/>
  <c r="I853" i="1"/>
  <c r="Q853" i="1"/>
  <c r="R853" i="1"/>
  <c r="S853" i="1"/>
  <c r="T853" i="1"/>
  <c r="F854" i="1"/>
  <c r="I854" i="1"/>
  <c r="Q854" i="1"/>
  <c r="R854" i="1"/>
  <c r="S854" i="1"/>
  <c r="T854" i="1"/>
  <c r="F855" i="1"/>
  <c r="I855" i="1"/>
  <c r="Q855" i="1"/>
  <c r="R855" i="1"/>
  <c r="S855" i="1"/>
  <c r="T855" i="1"/>
  <c r="F856" i="1"/>
  <c r="I856" i="1"/>
  <c r="Q856" i="1"/>
  <c r="R856" i="1"/>
  <c r="S856" i="1"/>
  <c r="T856" i="1"/>
  <c r="F857" i="1"/>
  <c r="I857" i="1"/>
  <c r="Q857" i="1"/>
  <c r="R857" i="1"/>
  <c r="S857" i="1"/>
  <c r="T857" i="1"/>
  <c r="F858" i="1"/>
  <c r="I858" i="1"/>
  <c r="Q858" i="1"/>
  <c r="R858" i="1"/>
  <c r="S858" i="1"/>
  <c r="T858" i="1"/>
  <c r="F859" i="1"/>
  <c r="I859" i="1"/>
  <c r="Q859" i="1"/>
  <c r="R859" i="1"/>
  <c r="S859" i="1"/>
  <c r="T859" i="1"/>
  <c r="F860" i="1"/>
  <c r="I860" i="1"/>
  <c r="Q860" i="1"/>
  <c r="R860" i="1"/>
  <c r="S860" i="1"/>
  <c r="T860" i="1"/>
  <c r="F861" i="1"/>
  <c r="I861" i="1"/>
  <c r="Q861" i="1"/>
  <c r="R861" i="1"/>
  <c r="S861" i="1"/>
  <c r="T861" i="1"/>
  <c r="F862" i="1"/>
  <c r="I862" i="1"/>
  <c r="Q862" i="1"/>
  <c r="R862" i="1"/>
  <c r="S862" i="1"/>
  <c r="T862" i="1"/>
  <c r="F863" i="1"/>
  <c r="I863" i="1"/>
  <c r="Q863" i="1"/>
  <c r="R863" i="1"/>
  <c r="S863" i="1"/>
  <c r="T863" i="1"/>
  <c r="F864" i="1"/>
  <c r="I864" i="1"/>
  <c r="Q864" i="1"/>
  <c r="R864" i="1"/>
  <c r="S864" i="1"/>
  <c r="T864" i="1"/>
  <c r="F865" i="1"/>
  <c r="I865" i="1"/>
  <c r="Q865" i="1"/>
  <c r="R865" i="1"/>
  <c r="S865" i="1"/>
  <c r="T865" i="1"/>
  <c r="F866" i="1"/>
  <c r="I866" i="1"/>
  <c r="Q866" i="1"/>
  <c r="R866" i="1"/>
  <c r="S866" i="1"/>
  <c r="T866" i="1"/>
  <c r="F867" i="1"/>
  <c r="I867" i="1"/>
  <c r="Q867" i="1"/>
  <c r="R867" i="1"/>
  <c r="S867" i="1"/>
  <c r="T867" i="1"/>
  <c r="F868" i="1"/>
  <c r="I868" i="1"/>
  <c r="Q868" i="1"/>
  <c r="R868" i="1"/>
  <c r="S868" i="1"/>
  <c r="T868" i="1"/>
  <c r="F869" i="1"/>
  <c r="I869" i="1"/>
  <c r="Q869" i="1"/>
  <c r="R869" i="1"/>
  <c r="S869" i="1"/>
  <c r="T869" i="1"/>
  <c r="F870" i="1"/>
  <c r="I870" i="1"/>
  <c r="Q870" i="1"/>
  <c r="R870" i="1"/>
  <c r="S870" i="1"/>
  <c r="T870" i="1"/>
  <c r="F871" i="1"/>
  <c r="I871" i="1"/>
  <c r="Q871" i="1"/>
  <c r="R871" i="1"/>
  <c r="S871" i="1"/>
  <c r="T871" i="1"/>
  <c r="F872" i="1"/>
  <c r="I872" i="1"/>
  <c r="Q872" i="1"/>
  <c r="R872" i="1"/>
  <c r="S872" i="1"/>
  <c r="T872" i="1"/>
  <c r="F873" i="1"/>
  <c r="I873" i="1"/>
  <c r="Q873" i="1"/>
  <c r="R873" i="1"/>
  <c r="S873" i="1"/>
  <c r="T873" i="1"/>
  <c r="F874" i="1"/>
  <c r="I874" i="1"/>
  <c r="Q874" i="1"/>
  <c r="R874" i="1"/>
  <c r="S874" i="1"/>
  <c r="T874" i="1"/>
  <c r="F875" i="1"/>
  <c r="I875" i="1"/>
  <c r="Q875" i="1"/>
  <c r="R875" i="1"/>
  <c r="S875" i="1"/>
  <c r="T875" i="1"/>
  <c r="F876" i="1"/>
  <c r="I876" i="1"/>
  <c r="Q876" i="1"/>
  <c r="R876" i="1"/>
  <c r="S876" i="1"/>
  <c r="T876" i="1"/>
  <c r="F877" i="1"/>
  <c r="I877" i="1"/>
  <c r="Q877" i="1"/>
  <c r="R877" i="1"/>
  <c r="S877" i="1"/>
  <c r="T877" i="1"/>
  <c r="F878" i="1"/>
  <c r="I878" i="1"/>
  <c r="Q878" i="1"/>
  <c r="R878" i="1"/>
  <c r="S878" i="1"/>
  <c r="T878" i="1"/>
  <c r="F879" i="1"/>
  <c r="I879" i="1"/>
  <c r="Q879" i="1"/>
  <c r="R879" i="1"/>
  <c r="S879" i="1"/>
  <c r="T879" i="1"/>
  <c r="F880" i="1"/>
  <c r="I880" i="1"/>
  <c r="Q880" i="1"/>
  <c r="R880" i="1"/>
  <c r="S880" i="1"/>
  <c r="T880" i="1"/>
  <c r="F881" i="1"/>
  <c r="I881" i="1"/>
  <c r="Q881" i="1"/>
  <c r="R881" i="1"/>
  <c r="S881" i="1"/>
  <c r="T881" i="1"/>
  <c r="F882" i="1"/>
  <c r="I882" i="1"/>
  <c r="Q882" i="1"/>
  <c r="R882" i="1"/>
  <c r="S882" i="1"/>
  <c r="T882" i="1"/>
  <c r="F883" i="1"/>
  <c r="I883" i="1"/>
  <c r="Q883" i="1"/>
  <c r="R883" i="1"/>
  <c r="S883" i="1"/>
  <c r="T883" i="1"/>
  <c r="F884" i="1"/>
  <c r="I884" i="1"/>
  <c r="Q884" i="1"/>
  <c r="R884" i="1"/>
  <c r="S884" i="1"/>
  <c r="T884" i="1"/>
  <c r="F885" i="1"/>
  <c r="I885" i="1"/>
  <c r="Q885" i="1"/>
  <c r="R885" i="1"/>
  <c r="S885" i="1"/>
  <c r="T885" i="1"/>
  <c r="F886" i="1"/>
  <c r="I886" i="1"/>
  <c r="Q886" i="1"/>
  <c r="R886" i="1"/>
  <c r="S886" i="1"/>
  <c r="T886" i="1"/>
  <c r="F887" i="1"/>
  <c r="I887" i="1"/>
  <c r="Q887" i="1"/>
  <c r="R887" i="1"/>
  <c r="S887" i="1"/>
  <c r="T887" i="1"/>
  <c r="F888" i="1"/>
  <c r="I888" i="1"/>
  <c r="Q888" i="1"/>
  <c r="R888" i="1"/>
  <c r="S888" i="1"/>
  <c r="T888" i="1"/>
  <c r="F889" i="1"/>
  <c r="I889" i="1"/>
  <c r="Q889" i="1"/>
  <c r="R889" i="1"/>
  <c r="S889" i="1"/>
  <c r="T889" i="1"/>
  <c r="F890" i="1"/>
  <c r="I890" i="1"/>
  <c r="Q890" i="1"/>
  <c r="R890" i="1"/>
  <c r="S890" i="1"/>
  <c r="T890" i="1"/>
  <c r="F891" i="1"/>
  <c r="I891" i="1"/>
  <c r="Q891" i="1"/>
  <c r="R891" i="1"/>
  <c r="S891" i="1"/>
  <c r="T891" i="1"/>
  <c r="F892" i="1"/>
  <c r="I892" i="1"/>
  <c r="Q892" i="1"/>
  <c r="R892" i="1"/>
  <c r="S892" i="1"/>
  <c r="T892" i="1"/>
  <c r="F893" i="1"/>
  <c r="I893" i="1"/>
  <c r="Q893" i="1"/>
  <c r="R893" i="1"/>
  <c r="S893" i="1"/>
  <c r="T893" i="1"/>
  <c r="F894" i="1"/>
  <c r="I894" i="1"/>
  <c r="Q894" i="1"/>
  <c r="R894" i="1"/>
  <c r="S894" i="1"/>
  <c r="T894" i="1"/>
  <c r="F895" i="1"/>
  <c r="I895" i="1"/>
  <c r="Q895" i="1"/>
  <c r="R895" i="1"/>
  <c r="S895" i="1"/>
  <c r="T895" i="1"/>
  <c r="F896" i="1"/>
  <c r="I896" i="1"/>
  <c r="Q896" i="1"/>
  <c r="R896" i="1"/>
  <c r="S896" i="1"/>
  <c r="T896" i="1"/>
  <c r="F897" i="1"/>
  <c r="I897" i="1"/>
  <c r="Q897" i="1"/>
  <c r="R897" i="1"/>
  <c r="S897" i="1"/>
  <c r="T897" i="1"/>
  <c r="F898" i="1"/>
  <c r="I898" i="1"/>
  <c r="Q898" i="1"/>
  <c r="R898" i="1"/>
  <c r="S898" i="1"/>
  <c r="T898" i="1"/>
  <c r="F899" i="1"/>
  <c r="I899" i="1"/>
  <c r="Q899" i="1"/>
  <c r="R899" i="1"/>
  <c r="S899" i="1"/>
  <c r="T899" i="1"/>
  <c r="F900" i="1"/>
  <c r="I900" i="1"/>
  <c r="Q900" i="1"/>
  <c r="R900" i="1"/>
  <c r="S900" i="1"/>
  <c r="T900" i="1"/>
  <c r="F901" i="1"/>
  <c r="I901" i="1"/>
  <c r="Q901" i="1"/>
  <c r="R901" i="1"/>
  <c r="S901" i="1"/>
  <c r="T901" i="1"/>
  <c r="F902" i="1"/>
  <c r="I902" i="1"/>
  <c r="Q902" i="1"/>
  <c r="R902" i="1"/>
  <c r="S902" i="1"/>
  <c r="T902" i="1"/>
  <c r="F903" i="1"/>
  <c r="I903" i="1"/>
  <c r="Q903" i="1"/>
  <c r="R903" i="1"/>
  <c r="S903" i="1"/>
  <c r="T903" i="1"/>
  <c r="F904" i="1"/>
  <c r="I904" i="1"/>
  <c r="Q904" i="1"/>
  <c r="R904" i="1"/>
  <c r="S904" i="1"/>
  <c r="T904" i="1"/>
  <c r="F906" i="1"/>
  <c r="I906" i="1"/>
  <c r="Q906" i="1"/>
  <c r="R906" i="1"/>
  <c r="S906" i="1"/>
  <c r="T906" i="1"/>
  <c r="F907" i="1"/>
  <c r="I907" i="1"/>
  <c r="Q907" i="1"/>
  <c r="R907" i="1"/>
  <c r="S907" i="1"/>
  <c r="T907" i="1"/>
  <c r="F908" i="1"/>
  <c r="I908" i="1"/>
  <c r="Q908" i="1"/>
  <c r="R908" i="1"/>
  <c r="S908" i="1"/>
  <c r="T908" i="1"/>
  <c r="F909" i="1"/>
  <c r="I909" i="1"/>
  <c r="Q909" i="1"/>
  <c r="R909" i="1"/>
  <c r="S909" i="1"/>
  <c r="T909" i="1"/>
  <c r="F910" i="1"/>
  <c r="I910" i="1"/>
  <c r="Q910" i="1"/>
  <c r="R910" i="1"/>
  <c r="S910" i="1"/>
  <c r="T910" i="1"/>
  <c r="F911" i="1"/>
  <c r="I911" i="1"/>
  <c r="Q911" i="1"/>
  <c r="R911" i="1"/>
  <c r="S911" i="1"/>
  <c r="T911" i="1"/>
  <c r="F912" i="1"/>
  <c r="I912" i="1"/>
  <c r="Q912" i="1"/>
  <c r="R912" i="1"/>
  <c r="S912" i="1"/>
  <c r="T912" i="1"/>
  <c r="F913" i="1"/>
  <c r="I913" i="1"/>
  <c r="Q913" i="1"/>
  <c r="R913" i="1"/>
  <c r="S913" i="1"/>
  <c r="T913" i="1"/>
  <c r="F914" i="1"/>
  <c r="I914" i="1"/>
  <c r="Q914" i="1"/>
  <c r="R914" i="1"/>
  <c r="S914" i="1"/>
  <c r="T914" i="1"/>
  <c r="F915" i="1"/>
  <c r="I915" i="1"/>
  <c r="Q915" i="1"/>
  <c r="R915" i="1"/>
  <c r="S915" i="1"/>
  <c r="T915" i="1"/>
  <c r="F916" i="1"/>
  <c r="I916" i="1"/>
  <c r="Q916" i="1"/>
  <c r="R916" i="1"/>
  <c r="S916" i="1"/>
  <c r="T916" i="1"/>
  <c r="F917" i="1"/>
  <c r="I917" i="1"/>
  <c r="Q917" i="1"/>
  <c r="R917" i="1"/>
  <c r="S917" i="1"/>
  <c r="T917" i="1"/>
  <c r="F918" i="1"/>
  <c r="I918" i="1"/>
  <c r="Q918" i="1"/>
  <c r="R918" i="1"/>
  <c r="S918" i="1"/>
  <c r="T918" i="1"/>
  <c r="F920" i="1"/>
  <c r="I920" i="1"/>
  <c r="Q920" i="1"/>
  <c r="R920" i="1"/>
  <c r="S920" i="1"/>
  <c r="T920" i="1"/>
  <c r="F921" i="1"/>
  <c r="I921" i="1"/>
  <c r="Q921" i="1"/>
  <c r="R921" i="1"/>
  <c r="S921" i="1"/>
  <c r="T921" i="1"/>
  <c r="F922" i="1"/>
  <c r="I922" i="1"/>
  <c r="Q922" i="1"/>
  <c r="R922" i="1"/>
  <c r="S922" i="1"/>
  <c r="T922" i="1"/>
  <c r="F923" i="1"/>
  <c r="I923" i="1"/>
  <c r="Q923" i="1"/>
  <c r="R923" i="1"/>
  <c r="S923" i="1"/>
  <c r="T923" i="1"/>
  <c r="F924" i="1"/>
  <c r="I924" i="1"/>
  <c r="Q924" i="1"/>
  <c r="R924" i="1"/>
  <c r="S924" i="1"/>
  <c r="T924" i="1"/>
  <c r="F925" i="1"/>
  <c r="I925" i="1"/>
  <c r="Q925" i="1"/>
  <c r="R925" i="1"/>
  <c r="S925" i="1"/>
  <c r="T925" i="1"/>
  <c r="F926" i="1"/>
  <c r="I926" i="1"/>
  <c r="Q926" i="1"/>
  <c r="R926" i="1"/>
  <c r="S926" i="1"/>
  <c r="T926" i="1"/>
  <c r="F927" i="1"/>
  <c r="I927" i="1"/>
  <c r="Q927" i="1"/>
  <c r="R927" i="1"/>
  <c r="S927" i="1"/>
  <c r="T927" i="1"/>
  <c r="F928" i="1"/>
  <c r="I928" i="1"/>
  <c r="Q928" i="1"/>
  <c r="R928" i="1"/>
  <c r="S928" i="1"/>
  <c r="T928" i="1"/>
  <c r="F929" i="1"/>
  <c r="I929" i="1"/>
  <c r="Q929" i="1"/>
  <c r="R929" i="1"/>
  <c r="S929" i="1"/>
  <c r="T929" i="1"/>
  <c r="F930" i="1"/>
  <c r="I930" i="1"/>
  <c r="Q930" i="1"/>
  <c r="R930" i="1"/>
  <c r="S930" i="1"/>
  <c r="T930" i="1"/>
  <c r="F931" i="1"/>
  <c r="I931" i="1"/>
  <c r="Q931" i="1"/>
  <c r="R931" i="1"/>
  <c r="S931" i="1"/>
  <c r="T931" i="1"/>
  <c r="F932" i="1"/>
  <c r="I932" i="1"/>
  <c r="Q932" i="1"/>
  <c r="R932" i="1"/>
  <c r="S932" i="1"/>
  <c r="T932" i="1"/>
  <c r="F933" i="1"/>
  <c r="I933" i="1"/>
  <c r="Q933" i="1"/>
  <c r="R933" i="1"/>
  <c r="S933" i="1"/>
  <c r="T933" i="1"/>
  <c r="F934" i="1"/>
  <c r="I934" i="1"/>
  <c r="Q934" i="1"/>
  <c r="R934" i="1"/>
  <c r="S934" i="1"/>
  <c r="T934" i="1"/>
  <c r="F935" i="1"/>
  <c r="I935" i="1"/>
  <c r="Q935" i="1"/>
  <c r="R935" i="1"/>
  <c r="S935" i="1"/>
  <c r="T935" i="1"/>
  <c r="F936" i="1"/>
  <c r="I936" i="1"/>
  <c r="Q936" i="1"/>
  <c r="R936" i="1"/>
  <c r="S936" i="1"/>
  <c r="T936" i="1"/>
  <c r="F937" i="1"/>
  <c r="I937" i="1"/>
  <c r="Q937" i="1"/>
  <c r="R937" i="1"/>
  <c r="S937" i="1"/>
  <c r="T937" i="1"/>
  <c r="F938" i="1"/>
  <c r="I938" i="1"/>
  <c r="Q938" i="1"/>
  <c r="R938" i="1"/>
  <c r="S938" i="1"/>
  <c r="T938" i="1"/>
  <c r="F939" i="1"/>
  <c r="I939" i="1"/>
  <c r="Q939" i="1"/>
  <c r="R939" i="1"/>
  <c r="S939" i="1"/>
  <c r="T939" i="1"/>
  <c r="F940" i="1"/>
  <c r="I940" i="1"/>
  <c r="Q940" i="1"/>
  <c r="R940" i="1"/>
  <c r="S940" i="1"/>
  <c r="T940" i="1"/>
  <c r="F941" i="1"/>
  <c r="I941" i="1"/>
  <c r="Q941" i="1"/>
  <c r="R941" i="1"/>
  <c r="S941" i="1"/>
  <c r="T941" i="1"/>
  <c r="F943" i="1"/>
  <c r="I943" i="1"/>
  <c r="Q943" i="1"/>
  <c r="R943" i="1"/>
  <c r="S943" i="1"/>
  <c r="T943" i="1"/>
  <c r="F944" i="1"/>
  <c r="I944" i="1"/>
  <c r="Q944" i="1"/>
  <c r="R944" i="1"/>
  <c r="S944" i="1"/>
  <c r="T944" i="1"/>
  <c r="F945" i="1"/>
  <c r="I945" i="1"/>
  <c r="Q945" i="1"/>
  <c r="R945" i="1"/>
  <c r="S945" i="1"/>
  <c r="T945" i="1"/>
  <c r="F946" i="1"/>
  <c r="I946" i="1"/>
  <c r="Q946" i="1"/>
  <c r="R946" i="1"/>
  <c r="S946" i="1"/>
  <c r="T946" i="1"/>
  <c r="F947" i="1"/>
  <c r="I947" i="1"/>
  <c r="Q947" i="1"/>
  <c r="R947" i="1"/>
  <c r="S947" i="1"/>
  <c r="T947" i="1"/>
  <c r="F948" i="1"/>
  <c r="I948" i="1"/>
  <c r="Q948" i="1"/>
  <c r="R948" i="1"/>
  <c r="S948" i="1"/>
  <c r="T948" i="1"/>
  <c r="F949" i="1"/>
  <c r="I949" i="1"/>
  <c r="Q949" i="1"/>
  <c r="R949" i="1"/>
  <c r="S949" i="1"/>
  <c r="T949" i="1"/>
  <c r="F950" i="1"/>
  <c r="I950" i="1"/>
  <c r="Q950" i="1"/>
  <c r="R950" i="1"/>
  <c r="S950" i="1"/>
  <c r="T950" i="1"/>
  <c r="F951" i="1"/>
  <c r="I951" i="1"/>
  <c r="Q951" i="1"/>
  <c r="R951" i="1"/>
  <c r="S951" i="1"/>
  <c r="T951" i="1"/>
  <c r="F952" i="1"/>
  <c r="I952" i="1"/>
  <c r="Q952" i="1"/>
  <c r="R952" i="1"/>
  <c r="S952" i="1"/>
  <c r="T952" i="1"/>
  <c r="F953" i="1"/>
  <c r="I953" i="1"/>
  <c r="Q953" i="1"/>
  <c r="R953" i="1"/>
  <c r="S953" i="1"/>
  <c r="T953" i="1"/>
  <c r="F954" i="1"/>
  <c r="I954" i="1"/>
  <c r="Q954" i="1"/>
  <c r="R954" i="1"/>
  <c r="S954" i="1"/>
  <c r="T954" i="1"/>
  <c r="F955" i="1"/>
  <c r="I955" i="1"/>
  <c r="Q955" i="1"/>
  <c r="R955" i="1"/>
  <c r="S955" i="1"/>
  <c r="T955" i="1"/>
  <c r="F956" i="1"/>
  <c r="I956" i="1"/>
  <c r="Q956" i="1"/>
  <c r="R956" i="1"/>
  <c r="S956" i="1"/>
  <c r="T956" i="1"/>
  <c r="F957" i="1"/>
  <c r="I957" i="1"/>
  <c r="Q957" i="1"/>
  <c r="R957" i="1"/>
  <c r="S957" i="1"/>
  <c r="T957" i="1"/>
  <c r="F958" i="1"/>
  <c r="I958" i="1"/>
  <c r="Q958" i="1"/>
  <c r="R958" i="1"/>
  <c r="S958" i="1"/>
  <c r="T958" i="1"/>
  <c r="F959" i="1"/>
  <c r="I959" i="1"/>
  <c r="Q959" i="1"/>
  <c r="R959" i="1"/>
  <c r="S959" i="1"/>
  <c r="T959" i="1"/>
  <c r="F960" i="1"/>
  <c r="I960" i="1"/>
  <c r="Q960" i="1"/>
  <c r="R960" i="1"/>
  <c r="S960" i="1"/>
  <c r="T960" i="1"/>
  <c r="F961" i="1"/>
  <c r="I961" i="1"/>
  <c r="Q961" i="1"/>
  <c r="R961" i="1"/>
  <c r="S961" i="1"/>
  <c r="T961" i="1"/>
  <c r="F962" i="1"/>
  <c r="I962" i="1"/>
  <c r="Q962" i="1"/>
  <c r="R962" i="1"/>
  <c r="S962" i="1"/>
  <c r="T962" i="1"/>
  <c r="F963" i="1"/>
  <c r="I963" i="1"/>
  <c r="Q963" i="1"/>
  <c r="R963" i="1"/>
  <c r="S963" i="1"/>
  <c r="T963" i="1"/>
  <c r="F964" i="1"/>
  <c r="I964" i="1"/>
  <c r="Q964" i="1"/>
  <c r="R964" i="1"/>
  <c r="S964" i="1"/>
  <c r="T964" i="1"/>
  <c r="F965" i="1"/>
  <c r="I965" i="1"/>
  <c r="Q965" i="1"/>
  <c r="R965" i="1"/>
  <c r="S965" i="1"/>
  <c r="T965" i="1"/>
  <c r="F966" i="1"/>
  <c r="I966" i="1"/>
  <c r="Q966" i="1"/>
  <c r="R966" i="1"/>
  <c r="S966" i="1"/>
  <c r="T966" i="1"/>
  <c r="F967" i="1"/>
  <c r="I967" i="1"/>
  <c r="Q967" i="1"/>
  <c r="R967" i="1"/>
  <c r="S967" i="1"/>
  <c r="T967" i="1"/>
  <c r="F968" i="1"/>
  <c r="I968" i="1"/>
  <c r="Q968" i="1"/>
  <c r="R968" i="1"/>
  <c r="S968" i="1"/>
  <c r="T968" i="1"/>
  <c r="F969" i="1"/>
  <c r="I969" i="1"/>
  <c r="Q969" i="1"/>
  <c r="R969" i="1"/>
  <c r="S969" i="1"/>
  <c r="T969" i="1"/>
  <c r="F970" i="1"/>
  <c r="I970" i="1"/>
  <c r="Q970" i="1"/>
  <c r="R970" i="1"/>
  <c r="S970" i="1"/>
  <c r="T970" i="1"/>
  <c r="F971" i="1"/>
  <c r="I971" i="1"/>
  <c r="Q971" i="1"/>
  <c r="R971" i="1"/>
  <c r="S971" i="1"/>
  <c r="T971" i="1"/>
  <c r="F972" i="1"/>
  <c r="I972" i="1"/>
  <c r="Q972" i="1"/>
  <c r="R972" i="1"/>
  <c r="S972" i="1"/>
  <c r="T972" i="1"/>
  <c r="F973" i="1"/>
  <c r="I973" i="1"/>
  <c r="Q973" i="1"/>
  <c r="R973" i="1"/>
  <c r="S973" i="1"/>
  <c r="T973" i="1"/>
  <c r="F974" i="1"/>
  <c r="I974" i="1"/>
  <c r="Q974" i="1"/>
  <c r="R974" i="1"/>
  <c r="S974" i="1"/>
  <c r="T974" i="1"/>
  <c r="F975" i="1"/>
  <c r="I975" i="1"/>
  <c r="Q975" i="1"/>
  <c r="R975" i="1"/>
  <c r="S975" i="1"/>
  <c r="T975" i="1"/>
  <c r="F976" i="1"/>
  <c r="I976" i="1"/>
  <c r="Q976" i="1"/>
  <c r="R976" i="1"/>
  <c r="S976" i="1"/>
  <c r="T976" i="1"/>
  <c r="F977" i="1"/>
  <c r="I977" i="1"/>
  <c r="Q977" i="1"/>
  <c r="R977" i="1"/>
  <c r="S977" i="1"/>
  <c r="T977" i="1"/>
  <c r="F978" i="1"/>
  <c r="I978" i="1"/>
  <c r="Q978" i="1"/>
  <c r="R978" i="1"/>
  <c r="S978" i="1"/>
  <c r="T978" i="1"/>
  <c r="F979" i="1"/>
  <c r="I979" i="1"/>
  <c r="Q979" i="1"/>
  <c r="R979" i="1"/>
  <c r="S979" i="1"/>
  <c r="T979" i="1"/>
  <c r="F980" i="1"/>
  <c r="I980" i="1"/>
  <c r="Q980" i="1"/>
  <c r="R980" i="1"/>
  <c r="S980" i="1"/>
  <c r="T980" i="1"/>
  <c r="F981" i="1"/>
  <c r="I981" i="1"/>
  <c r="Q981" i="1"/>
  <c r="R981" i="1"/>
  <c r="S981" i="1"/>
  <c r="T981" i="1"/>
  <c r="F982" i="1"/>
  <c r="I982" i="1"/>
  <c r="Q982" i="1"/>
  <c r="R982" i="1"/>
  <c r="S982" i="1"/>
  <c r="T982" i="1"/>
  <c r="F983" i="1"/>
  <c r="I983" i="1"/>
  <c r="Q983" i="1"/>
  <c r="R983" i="1"/>
  <c r="S983" i="1"/>
  <c r="T983" i="1"/>
  <c r="F984" i="1"/>
  <c r="I984" i="1"/>
  <c r="Q984" i="1"/>
  <c r="R984" i="1"/>
  <c r="S984" i="1"/>
  <c r="T984" i="1"/>
  <c r="F985" i="1"/>
  <c r="I985" i="1"/>
  <c r="Q985" i="1"/>
  <c r="R985" i="1"/>
  <c r="S985" i="1"/>
  <c r="T985" i="1"/>
  <c r="F986" i="1"/>
  <c r="I986" i="1"/>
  <c r="Q986" i="1"/>
  <c r="R986" i="1"/>
  <c r="S986" i="1"/>
  <c r="T986" i="1"/>
  <c r="F987" i="1"/>
  <c r="I987" i="1"/>
  <c r="Q987" i="1"/>
  <c r="R987" i="1"/>
  <c r="S987" i="1"/>
  <c r="T987" i="1"/>
  <c r="F988" i="1"/>
  <c r="I988" i="1"/>
  <c r="Q988" i="1"/>
  <c r="R988" i="1"/>
  <c r="S988" i="1"/>
  <c r="T988" i="1"/>
  <c r="F989" i="1"/>
  <c r="I989" i="1"/>
  <c r="Q989" i="1"/>
  <c r="R989" i="1"/>
  <c r="S989" i="1"/>
  <c r="T989" i="1"/>
  <c r="F990" i="1"/>
  <c r="I990" i="1"/>
  <c r="Q990" i="1"/>
  <c r="R990" i="1"/>
  <c r="S990" i="1"/>
  <c r="T990" i="1"/>
  <c r="F991" i="1"/>
  <c r="I991" i="1"/>
  <c r="Q991" i="1"/>
  <c r="R991" i="1"/>
  <c r="S991" i="1"/>
  <c r="T991" i="1"/>
  <c r="F992" i="1"/>
  <c r="I992" i="1"/>
  <c r="Q992" i="1"/>
  <c r="R992" i="1"/>
  <c r="S992" i="1"/>
  <c r="T992" i="1"/>
  <c r="F993" i="1"/>
  <c r="I993" i="1"/>
  <c r="Q993" i="1"/>
  <c r="R993" i="1"/>
  <c r="S993" i="1"/>
  <c r="T993" i="1"/>
  <c r="F994" i="1"/>
  <c r="I994" i="1"/>
  <c r="Q994" i="1"/>
  <c r="R994" i="1"/>
  <c r="S994" i="1"/>
  <c r="T994" i="1"/>
  <c r="F995" i="1"/>
  <c r="I995" i="1"/>
  <c r="Q995" i="1"/>
  <c r="R995" i="1"/>
  <c r="S995" i="1"/>
  <c r="T995" i="1"/>
  <c r="F996" i="1"/>
  <c r="I996" i="1"/>
  <c r="Q996" i="1"/>
  <c r="R996" i="1"/>
  <c r="S996" i="1"/>
  <c r="T996" i="1"/>
  <c r="F997" i="1"/>
  <c r="I997" i="1"/>
  <c r="Q997" i="1"/>
  <c r="R997" i="1"/>
  <c r="S997" i="1"/>
  <c r="T997" i="1"/>
  <c r="F998" i="1"/>
  <c r="I998" i="1"/>
  <c r="Q998" i="1"/>
  <c r="R998" i="1"/>
  <c r="S998" i="1"/>
  <c r="T998" i="1"/>
  <c r="F999" i="1"/>
  <c r="I999" i="1"/>
  <c r="Q999" i="1"/>
  <c r="R999" i="1"/>
  <c r="S999" i="1"/>
  <c r="T999" i="1"/>
  <c r="F1000" i="1"/>
  <c r="I1000" i="1"/>
  <c r="Q1000" i="1"/>
  <c r="R1000" i="1"/>
  <c r="S1000" i="1"/>
  <c r="T1000" i="1"/>
  <c r="F1001" i="1"/>
  <c r="I1001" i="1"/>
  <c r="Q1001" i="1"/>
  <c r="R1001" i="1"/>
  <c r="S1001" i="1"/>
  <c r="T1001" i="1"/>
  <c r="I12" i="11"/>
  <c r="I17" i="11"/>
  <c r="I16" i="11"/>
  <c r="I15" i="11"/>
  <c r="I14" i="11"/>
  <c r="I13" i="11"/>
  <c r="I3" i="11"/>
  <c r="I8" i="11"/>
  <c r="I7" i="11"/>
  <c r="I6" i="11"/>
  <c r="I5" i="11"/>
  <c r="I4" i="11"/>
  <c r="D12" i="9"/>
  <c r="D11" i="9"/>
  <c r="D10" i="9"/>
  <c r="D9" i="9"/>
  <c r="D8" i="9"/>
  <c r="D7" i="9"/>
  <c r="D6" i="9"/>
  <c r="D5" i="9"/>
  <c r="D4" i="9"/>
  <c r="D3" i="9"/>
  <c r="D2" i="9"/>
  <c r="D13" i="9"/>
  <c r="C2" i="9"/>
  <c r="B2" i="9"/>
  <c r="C13" i="9"/>
  <c r="C12" i="9"/>
  <c r="C11" i="9"/>
  <c r="C10" i="9"/>
  <c r="C9" i="9"/>
  <c r="C8" i="9"/>
  <c r="C7" i="9"/>
  <c r="C5" i="9"/>
  <c r="C6" i="9"/>
  <c r="C4" i="9"/>
  <c r="C3" i="9"/>
  <c r="B4" i="9"/>
  <c r="B5" i="9"/>
  <c r="B6" i="9"/>
  <c r="B7" i="9"/>
  <c r="E7" i="9"/>
  <c r="B8" i="9"/>
  <c r="B9" i="9"/>
  <c r="B10" i="9"/>
  <c r="B11" i="9"/>
  <c r="E11" i="9"/>
  <c r="B12" i="9"/>
  <c r="B13" i="9"/>
  <c r="B3" i="9"/>
  <c r="T10" i="1"/>
  <c r="T211" i="1"/>
  <c r="T273" i="1"/>
  <c r="T331" i="1"/>
  <c r="T357" i="1"/>
  <c r="T412" i="1"/>
  <c r="T415" i="1"/>
  <c r="T533" i="1"/>
  <c r="T634" i="1"/>
  <c r="T641" i="1"/>
  <c r="T790" i="1"/>
  <c r="T905" i="1"/>
  <c r="T919" i="1"/>
  <c r="T942" i="1"/>
  <c r="S10" i="1"/>
  <c r="S211" i="1"/>
  <c r="S273" i="1"/>
  <c r="S331" i="1"/>
  <c r="S357" i="1"/>
  <c r="S412" i="1"/>
  <c r="S415" i="1"/>
  <c r="S533" i="1"/>
  <c r="S634" i="1"/>
  <c r="S641" i="1"/>
  <c r="S790" i="1"/>
  <c r="S905" i="1"/>
  <c r="S919" i="1"/>
  <c r="S942" i="1"/>
  <c r="R10" i="1"/>
  <c r="R211" i="1"/>
  <c r="R273" i="1"/>
  <c r="R331" i="1"/>
  <c r="R357" i="1"/>
  <c r="R412" i="1"/>
  <c r="R415" i="1"/>
  <c r="R533" i="1"/>
  <c r="R634" i="1"/>
  <c r="R641" i="1"/>
  <c r="R790" i="1"/>
  <c r="R905" i="1"/>
  <c r="R919" i="1"/>
  <c r="R942" i="1"/>
  <c r="Q10" i="1"/>
  <c r="Q211" i="1"/>
  <c r="Q273" i="1"/>
  <c r="Q331" i="1"/>
  <c r="Q357" i="1"/>
  <c r="Q412" i="1"/>
  <c r="Q415" i="1"/>
  <c r="Q533" i="1"/>
  <c r="Q634" i="1"/>
  <c r="Q641" i="1"/>
  <c r="Q790" i="1"/>
  <c r="Q905" i="1"/>
  <c r="Q919" i="1"/>
  <c r="Q942" i="1"/>
  <c r="F10" i="1"/>
  <c r="F211" i="1"/>
  <c r="F273" i="1"/>
  <c r="F331" i="1"/>
  <c r="F357" i="1"/>
  <c r="F412" i="1"/>
  <c r="F415" i="1"/>
  <c r="F533" i="1"/>
  <c r="F634" i="1"/>
  <c r="F641" i="1"/>
  <c r="F790" i="1"/>
  <c r="F905" i="1"/>
  <c r="F919" i="1"/>
  <c r="F942" i="1"/>
  <c r="I10" i="1"/>
  <c r="I211" i="1"/>
  <c r="I273" i="1"/>
  <c r="I331" i="1"/>
  <c r="I357" i="1"/>
  <c r="I412" i="1"/>
  <c r="I415" i="1"/>
  <c r="I533" i="1"/>
  <c r="I634" i="1"/>
  <c r="I641" i="1"/>
  <c r="I790" i="1"/>
  <c r="I905" i="1"/>
  <c r="I919" i="1"/>
  <c r="I942" i="1"/>
  <c r="E13" i="9"/>
  <c r="E9" i="9"/>
  <c r="H9" i="9"/>
  <c r="E12" i="9"/>
  <c r="G12" i="9"/>
  <c r="E3" i="9"/>
  <c r="F3" i="9"/>
  <c r="E10" i="9"/>
  <c r="F10" i="9"/>
  <c r="E6" i="9"/>
  <c r="F6" i="9"/>
  <c r="E8" i="9"/>
  <c r="G8" i="9"/>
  <c r="E5" i="9"/>
  <c r="G5" i="9"/>
  <c r="H11" i="9"/>
  <c r="G11" i="9"/>
  <c r="F11" i="9"/>
  <c r="H7" i="9"/>
  <c r="G7" i="9"/>
  <c r="F7" i="9"/>
  <c r="H8" i="9"/>
  <c r="H12" i="9"/>
  <c r="F13" i="9"/>
  <c r="H13" i="9"/>
  <c r="G13" i="9"/>
  <c r="F9" i="9"/>
  <c r="E4" i="9"/>
  <c r="F4" i="9"/>
  <c r="E2" i="9"/>
  <c r="G2" i="9"/>
  <c r="G9" i="9"/>
  <c r="G3" i="9"/>
  <c r="H5" i="9"/>
  <c r="F12" i="9"/>
  <c r="H3" i="9"/>
  <c r="F5" i="9"/>
  <c r="G6" i="9"/>
  <c r="F2" i="9"/>
  <c r="G10" i="9"/>
  <c r="H6" i="9"/>
  <c r="F8" i="9"/>
  <c r="H10" i="9"/>
  <c r="H2" i="9"/>
  <c r="H4" i="9"/>
  <c r="G4" i="9"/>
</calcChain>
</file>

<file path=xl/sharedStrings.xml><?xml version="1.0" encoding="utf-8"?>
<sst xmlns="http://schemas.openxmlformats.org/spreadsheetml/2006/main" count="7072" uniqueCount="2118">
  <si>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</si>
  <si>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</si>
  <si>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</si>
  <si>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</si>
  <si>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</si>
  <si>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</si>
  <si>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</si>
  <si>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</si>
  <si>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</si>
  <si>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</si>
  <si>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</si>
  <si>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</si>
  <si>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</si>
  <si>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</si>
  <si>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</si>
  <si>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</si>
  <si>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</si>
  <si>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</si>
  <si>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</si>
  <si>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</si>
  <si>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</si>
  <si>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</si>
  <si>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</si>
  <si>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</si>
  <si>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</si>
  <si>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</si>
  <si>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</si>
  <si>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</si>
  <si>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</si>
  <si>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</si>
  <si>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</si>
  <si>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</si>
  <si>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</si>
  <si>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</si>
  <si>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</si>
  <si>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</si>
  <si>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</si>
  <si>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</si>
  <si>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</si>
  <si>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</si>
  <si>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</si>
  <si>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</si>
  <si>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</si>
  <si>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</si>
  <si>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</si>
  <si>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</si>
  <si>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</si>
  <si>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</si>
  <si>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</si>
  <si>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</si>
  <si>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</si>
  <si>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</si>
  <si>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</si>
  <si>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</si>
  <si>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</si>
  <si>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</si>
  <si>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</si>
  <si>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</si>
  <si>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</si>
  <si>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</si>
  <si>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</si>
  <si>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</si>
  <si>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</si>
  <si>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</si>
  <si>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</si>
  <si>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</si>
  <si>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</si>
  <si>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</si>
  <si>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</si>
  <si>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</si>
  <si>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</si>
  <si>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</si>
  <si>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</si>
  <si>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</si>
  <si>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</si>
  <si>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</si>
  <si>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</si>
  <si>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</si>
  <si>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</si>
  <si>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</si>
  <si>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</si>
  <si>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</si>
  <si>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</si>
  <si>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</si>
  <si>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</si>
  <si>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</si>
  <si>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</si>
  <si>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</si>
  <si>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</si>
  <si>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</si>
  <si>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</si>
  <si>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</si>
  <si>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</si>
  <si>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</si>
  <si>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</si>
  <si>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</si>
  <si>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</si>
  <si>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</si>
  <si>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</si>
  <si>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</si>
  <si>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</si>
  <si>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</si>
  <si>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</si>
  <si>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</si>
  <si>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</si>
  <si>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</si>
  <si>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</si>
  <si>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</si>
  <si>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</si>
  <si>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</si>
  <si>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</si>
  <si>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</si>
  <si>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</si>
  <si>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</si>
  <si>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</si>
  <si>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</si>
  <si>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</si>
  <si>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</si>
  <si>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</si>
  <si>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</si>
  <si>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</si>
  <si>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</si>
  <si>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</si>
  <si>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</si>
  <si>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</si>
  <si>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</si>
  <si>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</si>
  <si>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</si>
  <si>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</si>
  <si>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</si>
  <si>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</si>
  <si>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</si>
  <si>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</si>
  <si>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</si>
  <si>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</si>
  <si>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</si>
  <si>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</si>
  <si>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</si>
  <si>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</si>
  <si>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</si>
  <si>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</si>
  <si>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</si>
  <si>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</si>
  <si>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</si>
  <si>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</si>
  <si>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</si>
  <si>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</si>
  <si>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</si>
  <si>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</si>
  <si>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</si>
  <si>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</si>
  <si>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</si>
  <si>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</si>
  <si>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</si>
  <si>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</si>
  <si>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</si>
  <si>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</si>
  <si>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</si>
  <si>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</si>
  <si>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</si>
  <si>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</si>
  <si>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</si>
  <si>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</si>
  <si>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</si>
  <si>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</si>
  <si>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</si>
  <si>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</si>
  <si>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</si>
  <si>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</si>
  <si>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</si>
  <si>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</si>
  <si>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</si>
  <si>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</si>
  <si>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</si>
  <si>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</si>
  <si>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</si>
  <si>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</si>
  <si>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</si>
  <si>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</si>
  <si>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</si>
  <si>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</si>
  <si>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</si>
  <si>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</si>
  <si>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</si>
  <si>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</si>
  <si>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</si>
  <si>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</si>
  <si>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</si>
  <si>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</si>
  <si>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</si>
  <si>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</si>
  <si>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</si>
  <si>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</si>
  <si>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</si>
  <si>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</si>
  <si>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</si>
  <si>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</si>
  <si>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</si>
  <si>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</si>
  <si>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</si>
  <si>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</si>
  <si>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</si>
  <si>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</si>
  <si>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</si>
  <si>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</si>
  <si>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</si>
  <si>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</si>
  <si>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</si>
  <si>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</si>
  <si>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</si>
  <si>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</si>
  <si>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</si>
  <si>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</si>
  <si>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</si>
  <si>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</si>
  <si>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</si>
  <si>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</si>
  <si>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</si>
  <si>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</si>
  <si>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</si>
  <si>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</si>
  <si>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</si>
  <si>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</si>
  <si>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</si>
  <si>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</si>
  <si>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</si>
  <si>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</si>
  <si>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</si>
  <si>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</si>
  <si>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</si>
  <si>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</si>
  <si>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</si>
  <si>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</si>
  <si>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</si>
  <si>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</si>
  <si>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</si>
  <si>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</si>
  <si>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</si>
  <si>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</si>
  <si>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</si>
  <si>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</si>
  <si>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</si>
  <si>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</si>
  <si>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</si>
  <si>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</si>
  <si>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</si>
  <si>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</si>
  <si>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</si>
  <si>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</si>
  <si>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</si>
  <si>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</si>
  <si>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</si>
  <si>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</si>
  <si>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</si>
  <si>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</si>
  <si>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</si>
  <si>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</si>
  <si>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</si>
  <si>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</si>
  <si>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</si>
  <si>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</si>
  <si>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</si>
  <si>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</si>
  <si>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</si>
  <si>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</si>
  <si>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</si>
  <si>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</si>
  <si>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</si>
  <si>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</si>
  <si>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</si>
  <si>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</si>
  <si>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</si>
  <si>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</si>
  <si>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</si>
  <si>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</si>
  <si>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</si>
  <si>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</si>
  <si>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</si>
  <si>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</si>
  <si>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</si>
  <si>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</si>
  <si>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</si>
  <si>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</si>
  <si>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</si>
  <si>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</si>
  <si>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</si>
  <si>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</si>
  <si>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</si>
  <si>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</si>
  <si>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</si>
  <si>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</si>
  <si>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</si>
  <si>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</si>
  <si>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</si>
  <si>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</si>
  <si>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</si>
  <si>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</si>
  <si>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</si>
  <si>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</si>
  <si>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</si>
  <si>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</si>
  <si>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</si>
  <si>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</si>
  <si>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</si>
  <si>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</si>
  <si>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</si>
  <si>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</si>
  <si>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</si>
  <si>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</si>
  <si>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</si>
  <si>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</si>
  <si>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</si>
  <si>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</si>
  <si>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</si>
  <si>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</si>
  <si>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</si>
  <si>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</si>
  <si>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</si>
  <si>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</si>
  <si>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</si>
  <si>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</si>
  <si>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</si>
  <si>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</si>
  <si>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</si>
  <si>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</si>
  <si>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</si>
  <si>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</si>
  <si>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</si>
  <si>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</si>
  <si>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</si>
  <si>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</si>
  <si>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</si>
  <si>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</si>
  <si>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</si>
  <si>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</si>
  <si>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</si>
  <si>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</si>
  <si>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</si>
  <si>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</si>
  <si>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</si>
  <si>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</si>
  <si>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</si>
  <si>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</si>
  <si>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</si>
  <si>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</si>
  <si>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</si>
  <si>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</si>
  <si>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</si>
  <si>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</si>
  <si>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</si>
  <si>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</si>
  <si>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</si>
  <si>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</si>
  <si>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</si>
  <si>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</si>
  <si>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</si>
  <si>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</si>
  <si>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</si>
  <si>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</si>
  <si>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</si>
  <si>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</si>
  <si>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</si>
  <si>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</si>
  <si>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</si>
  <si>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</si>
  <si>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</si>
  <si>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</si>
  <si>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</si>
  <si>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</si>
  <si>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</si>
  <si>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</si>
  <si>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</si>
  <si>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</si>
  <si>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</si>
  <si>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</si>
  <si>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</si>
  <si>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</si>
  <si>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</si>
  <si>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</si>
  <si>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</si>
  <si>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</si>
  <si>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</si>
  <si>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</si>
  <si>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</si>
  <si>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</si>
  <si>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</si>
  <si>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</si>
  <si>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</si>
  <si>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</si>
  <si>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</si>
  <si>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</si>
  <si>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</si>
  <si>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</si>
  <si>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</si>
  <si>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</si>
  <si>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</si>
  <si>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</si>
  <si>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</si>
  <si>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</si>
  <si>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</si>
  <si>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</si>
  <si>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</si>
  <si>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</si>
  <si>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</si>
  <si>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</si>
  <si>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</si>
  <si>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</si>
  <si>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</si>
  <si>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</si>
  <si>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</si>
  <si>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</si>
  <si>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</si>
  <si>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</si>
  <si>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</si>
  <si>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</si>
  <si>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</si>
  <si>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</si>
  <si>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</si>
  <si>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</si>
  <si>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</si>
  <si>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</si>
  <si>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</si>
  <si>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</si>
  <si>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</si>
  <si>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</si>
  <si>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</si>
  <si>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</si>
  <si>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</si>
  <si>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</si>
  <si>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</si>
  <si>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</si>
  <si>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</si>
  <si>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</si>
  <si>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</si>
  <si>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</si>
  <si>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</si>
  <si>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</si>
  <si>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</si>
  <si>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</si>
  <si>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</si>
  <si>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</si>
  <si>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</si>
  <si>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</si>
  <si>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</si>
  <si>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</si>
  <si>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</si>
  <si>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</si>
  <si>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</si>
  <si>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</si>
  <si>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</si>
  <si>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</si>
  <si>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</si>
  <si>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</si>
  <si>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</si>
  <si>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</si>
  <si>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</si>
  <si>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</si>
  <si>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</si>
  <si>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</si>
  <si>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</si>
  <si>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</si>
  <si>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</si>
  <si>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</si>
  <si>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</si>
  <si>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</si>
  <si>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</si>
  <si>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</si>
  <si>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</si>
  <si>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</si>
  <si>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</si>
  <si>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</si>
  <si>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</si>
  <si>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</si>
  <si>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</si>
  <si>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</si>
  <si>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</si>
  <si>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</si>
  <si>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</si>
  <si>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</si>
  <si>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</si>
  <si>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</si>
  <si>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</si>
  <si>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</si>
  <si>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</si>
  <si>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</si>
  <si>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</si>
  <si>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</si>
  <si>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</si>
  <si>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</si>
  <si>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</si>
  <si>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</si>
  <si>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</si>
  <si>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</si>
  <si>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</si>
  <si>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</si>
  <si>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</si>
  <si>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</si>
  <si>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</si>
  <si>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</si>
  <si>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</si>
  <si>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</si>
  <si>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</si>
  <si>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</si>
  <si>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</si>
  <si>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</si>
  <si>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</si>
  <si>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</si>
  <si>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</si>
  <si>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</si>
  <si>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</si>
  <si>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</si>
  <si>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</si>
  <si>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</si>
  <si>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</si>
  <si>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</si>
  <si>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</si>
  <si>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</si>
  <si>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</si>
  <si>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</si>
  <si>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</si>
  <si>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</si>
  <si>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</si>
  <si>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</si>
  <si>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</si>
  <si>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</si>
  <si>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</si>
  <si>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</si>
  <si>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</si>
  <si>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</si>
  <si>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</si>
  <si>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</si>
  <si>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</si>
  <si>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</si>
  <si>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</si>
  <si>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</si>
  <si>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</si>
  <si>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</si>
  <si>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</si>
  <si>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</si>
  <si>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</si>
  <si>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</si>
  <si>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</si>
  <si>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</si>
  <si>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</si>
  <si>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</si>
  <si>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</si>
  <si>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</si>
  <si>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</si>
  <si>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</si>
  <si>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</si>
  <si>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</si>
  <si>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</si>
  <si>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</si>
  <si>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</si>
  <si>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</si>
  <si>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</si>
  <si>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</si>
  <si>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</si>
  <si>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</si>
  <si>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</si>
  <si>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</si>
  <si>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</si>
  <si>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</si>
  <si>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</si>
  <si>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</si>
  <si>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</si>
  <si>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</si>
  <si>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</si>
  <si>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</si>
  <si>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</si>
  <si>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</si>
  <si>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</si>
  <si>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</si>
  <si>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</si>
  <si>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</si>
  <si>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</si>
  <si>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</si>
  <si>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</si>
  <si>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</si>
  <si>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</si>
  <si>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</si>
  <si>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</si>
  <si>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</si>
  <si>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</si>
  <si>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</si>
  <si>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</si>
  <si>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</si>
  <si>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</si>
  <si>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</si>
  <si>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</si>
  <si>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</si>
  <si>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</si>
  <si>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</si>
  <si>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</si>
  <si>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</si>
  <si>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</si>
  <si>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</si>
  <si>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</si>
  <si>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</si>
  <si>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</si>
  <si>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</si>
  <si>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</si>
  <si>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</si>
  <si>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</si>
  <si>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</si>
  <si>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</si>
  <si>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</si>
  <si>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</si>
  <si>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</si>
  <si>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</si>
  <si>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</si>
  <si>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</si>
  <si>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</si>
  <si>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</si>
  <si>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</si>
  <si>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</si>
  <si>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</si>
  <si>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</si>
  <si>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</si>
  <si>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</si>
  <si>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</si>
  <si>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</si>
  <si>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</si>
  <si>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</si>
  <si>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</si>
  <si>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</si>
  <si>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</si>
  <si>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</si>
  <si>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</si>
  <si>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</si>
  <si>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</si>
  <si>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</si>
  <si>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</si>
  <si>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</si>
  <si>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</si>
  <si>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</si>
  <si>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</si>
  <si>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</si>
  <si>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</si>
  <si>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</si>
  <si>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</si>
  <si>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</si>
  <si>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</si>
  <si>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</si>
  <si>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</si>
  <si>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</si>
  <si>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</si>
  <si>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</si>
  <si>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</si>
  <si>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</si>
  <si>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</si>
  <si>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</si>
  <si>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</si>
  <si>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</si>
  <si>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</si>
  <si>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</si>
  <si>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</si>
  <si>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</si>
  <si>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</si>
  <si>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</si>
  <si>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</si>
  <si>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</si>
  <si>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</si>
  <si>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</si>
  <si>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</si>
  <si>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</si>
  <si>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</si>
  <si>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</si>
  <si>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</si>
  <si>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</si>
  <si>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</si>
  <si>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</si>
  <si>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</si>
  <si>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</si>
  <si>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</si>
  <si>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</si>
  <si>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</si>
  <si>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</si>
  <si>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</si>
  <si>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</si>
  <si>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</si>
  <si>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</si>
  <si>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</si>
  <si>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</si>
  <si>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</si>
  <si>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</si>
  <si>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</si>
  <si>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</si>
  <si>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</si>
  <si>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</si>
  <si>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</si>
  <si>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</si>
  <si>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</si>
  <si>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</si>
  <si>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</si>
  <si>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</si>
  <si>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</si>
  <si>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</si>
  <si>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</si>
  <si>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</si>
  <si>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</si>
  <si>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</si>
  <si>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</si>
  <si>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</si>
  <si>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</si>
  <si>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</si>
  <si>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</si>
  <si>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</si>
  <si>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</si>
  <si>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</si>
  <si>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</si>
  <si>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</si>
  <si>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</si>
  <si>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</si>
  <si>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</si>
  <si>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</si>
  <si>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</si>
  <si>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</si>
  <si>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</si>
  <si>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</si>
  <si>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</si>
  <si>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</si>
  <si>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</si>
  <si>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</si>
  <si>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</si>
  <si>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</si>
  <si>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</si>
  <si>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</si>
  <si>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</si>
  <si>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</si>
  <si>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</si>
  <si>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</si>
  <si>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</si>
  <si>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</si>
  <si>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</si>
  <si>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</si>
  <si>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</si>
  <si>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</si>
  <si>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</si>
  <si>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</si>
  <si>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</si>
  <si>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</si>
  <si>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</si>
  <si>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</si>
  <si>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</si>
  <si>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</si>
  <si>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</si>
  <si>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</si>
  <si>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</si>
  <si>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</si>
  <si>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</si>
  <si>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</si>
  <si>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</si>
  <si>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</si>
  <si>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</si>
  <si>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</si>
  <si>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</si>
  <si>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</si>
  <si>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</si>
  <si>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</si>
  <si>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</si>
  <si>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</si>
  <si>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</si>
  <si>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</si>
  <si>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</si>
  <si>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</si>
  <si>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</si>
  <si>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</si>
  <si>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</si>
  <si>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</si>
  <si>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</si>
  <si>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</si>
  <si>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</si>
  <si>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</si>
  <si>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</si>
  <si>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</si>
  <si>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</si>
  <si>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</si>
  <si>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</si>
  <si>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</si>
  <si>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</si>
  <si>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</si>
  <si>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</si>
  <si>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</si>
  <si>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</si>
  <si>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</si>
  <si>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</si>
  <si>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</si>
  <si>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</si>
  <si>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</si>
  <si>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</si>
  <si>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</si>
  <si>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</si>
  <si>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</si>
  <si>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</si>
  <si>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</si>
  <si>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</si>
  <si>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</si>
  <si>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</si>
  <si>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</si>
  <si>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</si>
  <si>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</si>
  <si>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</si>
  <si>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</si>
  <si>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</si>
  <si>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</si>
  <si>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</si>
  <si>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</si>
  <si>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</si>
  <si>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</si>
  <si>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</si>
  <si>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</si>
  <si>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</si>
  <si>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</si>
  <si>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</si>
  <si>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</si>
  <si>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</si>
  <si>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</si>
  <si>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</si>
  <si>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</si>
  <si>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</si>
  <si>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</si>
  <si>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</si>
  <si>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</si>
  <si>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</si>
  <si>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</si>
  <si>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</si>
  <si>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</si>
  <si>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</si>
  <si>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</si>
  <si>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</si>
  <si>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</si>
  <si>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</si>
  <si>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</si>
  <si>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</si>
  <si>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</si>
  <si>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</si>
  <si>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</si>
  <si>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</si>
  <si>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</si>
  <si>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</si>
  <si>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</si>
  <si>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</si>
  <si>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</si>
  <si>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</si>
  <si>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</si>
  <si>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</si>
  <si>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</si>
  <si>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</si>
  <si>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</si>
  <si>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</si>
  <si>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</si>
  <si>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</si>
  <si>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</si>
  <si>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</si>
  <si>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</si>
  <si>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</si>
  <si>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</si>
  <si>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</si>
  <si>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</si>
  <si>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</si>
  <si>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</si>
  <si>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</si>
  <si>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</si>
  <si>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</si>
  <si>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</si>
  <si>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</si>
  <si>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</si>
  <si>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</si>
  <si>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</si>
  <si>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</si>
  <si>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</si>
  <si>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</si>
  <si>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</si>
  <si>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</si>
  <si>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</si>
  <si>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</si>
  <si>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</si>
  <si>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</si>
  <si>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</si>
  <si>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</si>
  <si>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</si>
  <si>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</si>
  <si>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</si>
  <si>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</si>
  <si>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</si>
  <si>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</si>
  <si>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</si>
  <si>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</si>
  <si>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</si>
  <si>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</si>
  <si>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</si>
  <si>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</si>
  <si>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</si>
  <si>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</si>
  <si>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</si>
  <si>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</si>
  <si>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</si>
  <si>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</si>
  <si>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</si>
  <si>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</si>
  <si>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</si>
  <si>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</si>
  <si>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</si>
  <si>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</si>
  <si>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</si>
  <si>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</si>
  <si>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</si>
  <si>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</si>
  <si>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</si>
  <si>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</si>
  <si>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</si>
  <si>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</si>
  <si>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</si>
  <si>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</si>
  <si>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</si>
  <si>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</si>
  <si>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</si>
  <si>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</si>
  <si>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</si>
  <si>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</si>
  <si>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</si>
  <si>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</si>
  <si>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</si>
  <si>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</si>
  <si>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</si>
  <si>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</si>
  <si>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</si>
  <si>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</si>
  <si>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</si>
  <si>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</si>
  <si>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</si>
  <si>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</si>
  <si>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</si>
  <si>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</si>
  <si>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</si>
  <si>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</si>
  <si>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</si>
  <si>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</si>
  <si>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</si>
  <si>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</si>
  <si>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</si>
  <si>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</si>
  <si>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</si>
  <si>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</si>
  <si>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</si>
  <si>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</si>
  <si>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</si>
  <si>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</si>
  <si>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</si>
  <si>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</si>
  <si>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</si>
  <si>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</si>
  <si>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</si>
  <si>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</si>
  <si>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</si>
  <si>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</si>
  <si>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</si>
  <si>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</si>
  <si>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</si>
  <si>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</si>
  <si>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</si>
  <si>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</si>
  <si>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</si>
  <si>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</si>
  <si>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</si>
  <si>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</si>
  <si>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</si>
  <si>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</si>
  <si>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</si>
  <si>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</si>
  <si>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</si>
  <si>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</si>
  <si>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</si>
  <si>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</si>
  <si>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</si>
  <si>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</si>
  <si>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</si>
  <si>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</si>
  <si>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</si>
  <si>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</si>
  <si>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</si>
  <si>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</si>
  <si>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</si>
  <si>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</si>
  <si>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</si>
  <si>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</si>
  <si>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</si>
  <si>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</si>
  <si>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</si>
  <si>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</si>
  <si>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</si>
  <si>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</si>
  <si>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</si>
  <si>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</si>
  <si>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</si>
  <si>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</si>
  <si>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</si>
  <si>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</si>
  <si>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</si>
  <si>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</si>
  <si>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</si>
  <si>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</si>
  <si>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</si>
  <si>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</si>
  <si>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</si>
  <si>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</si>
  <si>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</si>
  <si>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</si>
  <si>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</si>
  <si>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</si>
  <si>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</si>
  <si>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</si>
  <si>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</si>
  <si>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</si>
  <si>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</si>
  <si>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</si>
  <si>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</si>
  <si>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</si>
  <si>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</si>
  <si>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</si>
  <si>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</si>
  <si>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</si>
  <si>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</si>
  <si>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</si>
  <si>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</si>
  <si>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</si>
  <si>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</si>
  <si>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</si>
  <si>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</si>
  <si>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</si>
  <si>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</si>
  <si>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</si>
  <si>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</si>
  <si>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</si>
  <si>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</si>
  <si>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</si>
  <si>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</si>
  <si>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</si>
  <si>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</si>
  <si>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</si>
  <si>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</si>
  <si>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</si>
  <si>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</si>
  <si>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</si>
  <si>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</si>
  <si>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</si>
  <si>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</si>
  <si>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</si>
  <si>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</si>
  <si>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</si>
  <si>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</si>
  <si>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</si>
  <si>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</si>
  <si>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</si>
  <si>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</si>
  <si>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</si>
  <si>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</si>
  <si>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</si>
  <si>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</si>
  <si>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</si>
  <si>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</si>
  <si>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</si>
  <si>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</si>
  <si>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</si>
  <si>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</si>
  <si>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</si>
  <si>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</si>
  <si>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</si>
  <si>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</si>
  <si>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</si>
  <si>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</si>
  <si>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</si>
  <si>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</si>
  <si>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</si>
  <si>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</si>
  <si>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</si>
  <si>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</si>
  <si>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</si>
  <si>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</si>
  <si>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</si>
  <si>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</si>
  <si>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</si>
  <si>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</si>
  <si>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</si>
  <si>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</si>
  <si>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</si>
  <si>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</si>
  <si>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</si>
  <si>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</si>
  <si>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</si>
  <si>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</si>
  <si>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</si>
  <si>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</si>
  <si>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</si>
  <si>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</si>
  <si>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</si>
  <si>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</si>
  <si>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</si>
  <si>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</si>
  <si>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</si>
  <si>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</si>
  <si>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</si>
  <si>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</si>
  <si>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</si>
  <si>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</si>
  <si>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</si>
  <si>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</si>
  <si>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</si>
  <si>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</si>
  <si>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</si>
  <si>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</si>
  <si>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</si>
  <si>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</si>
  <si>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</si>
  <si>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</si>
  <si>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</si>
  <si>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</si>
  <si>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</si>
  <si>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</si>
  <si>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</si>
  <si>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</si>
  <si>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</si>
  <si>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</si>
  <si>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</si>
  <si>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</si>
  <si>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</si>
  <si>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</si>
  <si>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</si>
  <si>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</si>
  <si>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</si>
  <si>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</si>
  <si>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</si>
  <si>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</si>
  <si>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</si>
  <si>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</si>
  <si>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</si>
  <si>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</si>
  <si>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</si>
  <si>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</si>
  <si>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</si>
  <si>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</si>
  <si>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</si>
  <si>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</si>
  <si>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</si>
  <si>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</si>
  <si>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</si>
  <si>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</si>
  <si>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</si>
  <si>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</si>
  <si>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</si>
  <si>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</si>
  <si>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</si>
  <si>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</si>
  <si>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</si>
  <si>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</si>
  <si>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</si>
  <si>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</si>
  <si>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</si>
  <si>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</si>
  <si>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</si>
  <si>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</si>
  <si>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</si>
  <si>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</si>
  <si>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</si>
  <si>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</si>
  <si>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</si>
  <si>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</si>
  <si>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</si>
  <si>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</si>
  <si>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</si>
  <si>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</si>
  <si>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</si>
  <si>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</si>
  <si>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</si>
  <si>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</si>
  <si>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</si>
  <si>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</si>
  <si>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</si>
  <si>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</si>
  <si>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</si>
  <si>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</si>
  <si>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</si>
  <si>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</si>
  <si>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</si>
  <si>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</si>
  <si>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</si>
  <si>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</si>
  <si>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</si>
  <si>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</si>
  <si>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</si>
  <si>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</si>
  <si>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</si>
  <si>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</si>
  <si>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</si>
  <si>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</si>
  <si>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</si>
  <si>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</si>
  <si>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</si>
  <si>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</si>
  <si>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</si>
  <si>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</si>
  <si>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</si>
  <si>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</si>
  <si>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</si>
  <si>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</si>
  <si>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</si>
  <si>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</si>
  <si>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</si>
  <si>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</si>
  <si>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</si>
  <si>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</si>
  <si>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</si>
  <si>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</si>
  <si>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</si>
  <si>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</si>
  <si>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</si>
  <si>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</si>
  <si>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</si>
  <si>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</si>
  <si>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</si>
  <si>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</si>
  <si>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</si>
  <si>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</si>
  <si>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</si>
  <si>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</si>
  <si>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</si>
  <si>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</si>
  <si>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</si>
  <si>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</si>
  <si>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</si>
  <si>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</si>
  <si>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</si>
  <si>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</si>
  <si>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</si>
  <si>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</si>
  <si>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</si>
  <si>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</si>
  <si>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</si>
  <si>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</si>
  <si>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</si>
  <si>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</si>
  <si>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</si>
  <si>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</si>
  <si>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</si>
  <si>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</si>
  <si>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</si>
  <si>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</si>
  <si>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</si>
  <si>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</si>
  <si>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</si>
  <si>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</si>
  <si>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</si>
  <si>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</si>
  <si>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</si>
  <si>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</si>
  <si>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</si>
  <si>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</si>
  <si>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</si>
  <si>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</si>
  <si>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</si>
  <si>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</si>
  <si>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</si>
  <si>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</si>
  <si>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</si>
  <si>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</si>
  <si>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</si>
  <si>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</si>
  <si>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</si>
  <si>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</si>
  <si>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</si>
  <si>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</si>
  <si>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</si>
  <si>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</si>
  <si>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</si>
  <si>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</si>
  <si>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</si>
  <si>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</si>
  <si>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</si>
  <si>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</si>
  <si>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</si>
  <si>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</si>
  <si>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</si>
  <si>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</si>
  <si>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</si>
  <si>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</si>
  <si>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</si>
  <si>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</si>
  <si>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</si>
  <si>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</si>
  <si>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</si>
  <si>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</si>
  <si>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</si>
  <si>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</si>
  <si>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</si>
  <si>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</si>
  <si>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</si>
  <si>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</si>
  <si>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</si>
  <si>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</si>
  <si>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</si>
  <si>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</si>
  <si>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</si>
  <si>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</si>
  <si>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</si>
  <si>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</si>
  <si>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</si>
  <si>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</si>
  <si>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</si>
  <si>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</si>
  <si>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</si>
  <si>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</si>
  <si>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</si>
  <si>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</si>
  <si>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</si>
  <si>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</si>
  <si>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</si>
  <si>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</si>
  <si>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</si>
  <si>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</si>
  <si>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</si>
  <si>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</si>
  <si>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</si>
  <si>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</si>
  <si>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</si>
  <si>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</si>
  <si>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</si>
  <si>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</si>
  <si>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</si>
  <si>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</si>
  <si>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</si>
  <si>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</si>
  <si>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</si>
  <si>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</si>
  <si>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</si>
  <si>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</si>
  <si>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</si>
  <si>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</si>
  <si>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</si>
  <si>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</si>
  <si>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</si>
  <si>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</si>
  <si>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</si>
  <si>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</si>
  <si>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</si>
  <si>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</si>
  <si>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</si>
  <si>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</si>
  <si>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</si>
  <si>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</si>
  <si>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</si>
  <si>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</si>
  <si>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</si>
  <si>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</si>
  <si>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</si>
  <si>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</si>
  <si>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</si>
  <si>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</si>
  <si>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</si>
  <si>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</si>
  <si>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</si>
  <si>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</si>
  <si>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</si>
  <si>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</si>
  <si>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</si>
  <si>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</si>
  <si>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</si>
  <si>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</si>
  <si>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</si>
  <si>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</si>
  <si>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</si>
  <si>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</si>
  <si>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</si>
  <si>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</si>
  <si>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</si>
  <si>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</si>
  <si>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</si>
  <si>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</si>
  <si>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</si>
  <si>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</si>
  <si>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</si>
  <si>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</si>
  <si>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</si>
  <si>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</si>
  <si>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</si>
  <si>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</si>
  <si>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</si>
  <si>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</si>
  <si>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</si>
  <si>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</si>
  <si>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</si>
  <si>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</si>
  <si>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</si>
  <si>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</si>
  <si>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</si>
  <si>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</si>
  <si>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</si>
  <si>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</si>
  <si>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</si>
  <si>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</si>
  <si>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</si>
  <si>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</si>
  <si>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</si>
  <si>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</si>
  <si>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</si>
  <si>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</si>
  <si>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</si>
  <si>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</si>
  <si>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</si>
  <si>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</si>
  <si>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</si>
  <si>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</si>
  <si>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</si>
  <si>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</si>
  <si>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</si>
  <si>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</si>
  <si>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</si>
  <si>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</si>
  <si>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</si>
  <si>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</si>
  <si>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</si>
  <si>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</si>
  <si>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</si>
  <si>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</si>
  <si>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</si>
  <si>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</si>
  <si>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</si>
  <si>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</si>
  <si>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</si>
  <si>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</si>
  <si>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</si>
  <si>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</si>
  <si>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</si>
  <si>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</si>
  <si>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</si>
  <si>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</si>
  <si>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</si>
  <si>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</si>
  <si>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</si>
  <si>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</si>
  <si>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</si>
  <si>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</si>
  <si>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</si>
  <si>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</si>
  <si>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</si>
  <si>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</si>
  <si>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</si>
  <si>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</si>
  <si>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</si>
  <si>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</si>
  <si>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</si>
  <si>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</si>
  <si>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</si>
  <si>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</si>
  <si>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</si>
  <si>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</si>
  <si>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</si>
  <si>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</si>
  <si>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</si>
  <si>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</si>
  <si>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</si>
  <si>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</si>
  <si>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</si>
  <si>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</si>
  <si>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</si>
  <si>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</si>
  <si>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</si>
  <si>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</si>
  <si>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</si>
  <si>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</si>
  <si>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</si>
  <si>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</si>
  <si>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</si>
  <si>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</si>
  <si>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</si>
  <si>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</si>
  <si>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</si>
  <si>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</si>
  <si>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</si>
  <si>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</si>
  <si>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</si>
  <si>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</si>
  <si>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</si>
  <si>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</si>
  <si>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</si>
  <si>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</si>
  <si>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</si>
  <si>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</si>
  <si>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</si>
  <si>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</si>
  <si>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</si>
  <si>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</si>
  <si>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</si>
  <si>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</si>
  <si>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</si>
  <si>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</si>
  <si>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</si>
  <si>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</si>
  <si>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</si>
  <si>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</si>
  <si>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</si>
  <si>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</si>
  <si>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</si>
  <si>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</si>
  <si>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</si>
  <si>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</si>
  <si>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</si>
  <si>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</si>
  <si>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</si>
  <si>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</si>
  <si>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</si>
  <si>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</si>
  <si>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</si>
  <si>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</si>
  <si>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</si>
  <si>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</si>
  <si>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</si>
  <si>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</si>
  <si>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</si>
  <si>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</si>
  <si>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</si>
  <si>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</si>
  <si>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</si>
  <si>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</si>
  <si>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</si>
  <si>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</si>
  <si>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</si>
  <si>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</si>
  <si>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</si>
  <si>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</si>
  <si>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</si>
  <si>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</si>
  <si>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</si>
  <si>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</si>
  <si>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</si>
  <si>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</si>
  <si>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</si>
  <si>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</si>
  <si>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</si>
  <si>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</si>
  <si>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</si>
  <si>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</si>
  <si>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</si>
  <si>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</si>
  <si>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</si>
  <si>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</si>
  <si>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</si>
  <si>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</si>
  <si>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</si>
  <si>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</si>
  <si>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</si>
  <si>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</si>
  <si>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</si>
  <si>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</si>
  <si>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</si>
  <si>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</si>
  <si>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</si>
  <si>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</si>
  <si>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</si>
  <si>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</si>
  <si>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</si>
  <si>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</si>
  <si>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</si>
  <si>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</si>
  <si>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</si>
  <si>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</si>
  <si>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</si>
  <si>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</si>
  <si>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</si>
  <si>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</si>
  <si>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</si>
  <si>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</si>
  <si>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</si>
  <si>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</si>
  <si>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</si>
  <si>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</si>
  <si>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</si>
  <si>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</si>
  <si>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</si>
  <si>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</si>
  <si>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</si>
  <si>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</si>
  <si>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</si>
  <si>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</si>
  <si>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</si>
  <si>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</si>
  <si>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</si>
  <si>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</si>
  <si>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</si>
  <si>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</si>
  <si>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</si>
  <si>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</si>
  <si>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</si>
  <si>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</si>
  <si>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</si>
  <si>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</si>
  <si>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</si>
  <si>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</si>
  <si>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</si>
  <si>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</si>
  <si>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</si>
  <si>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</si>
  <si>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</si>
  <si>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</si>
  <si>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</si>
  <si>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</si>
  <si>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</si>
  <si>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</si>
  <si>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</si>
  <si>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</si>
  <si>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</si>
  <si>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</si>
  <si>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</si>
  <si>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</si>
  <si>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</si>
  <si>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</si>
  <si>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</si>
  <si>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</si>
  <si>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</si>
  <si>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</si>
  <si>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</si>
  <si>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</si>
  <si>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</si>
  <si>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</si>
  <si>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</si>
  <si>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</si>
  <si>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</si>
  <si>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</si>
  <si>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</si>
  <si>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</si>
  <si>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</si>
  <si>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</si>
  <si>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</si>
  <si>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</si>
  <si>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</si>
  <si>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</si>
  <si>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</si>
  <si>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</si>
  <si>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</si>
  <si>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</si>
  <si>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</si>
  <si>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</si>
  <si>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</si>
  <si>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</si>
  <si>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</si>
  <si>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</si>
  <si>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</si>
  <si>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</si>
  <si>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</si>
  <si>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</si>
  <si>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</si>
  <si>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</si>
  <si>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</si>
  <si>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</si>
  <si>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</si>
  <si>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</si>
  <si>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</si>
  <si>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</si>
  <si>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</si>
  <si>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</si>
  <si>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</si>
  <si>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</si>
  <si>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</si>
  <si>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</si>
  <si>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</si>
  <si>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</si>
  <si>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</si>
  <si>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</si>
  <si>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</si>
  <si>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</si>
  <si>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</si>
  <si>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</si>
  <si>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</si>
  <si>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</si>
  <si>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</si>
  <si>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</si>
  <si>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</si>
  <si>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</si>
  <si>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</si>
  <si>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</si>
  <si>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</si>
  <si>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</si>
  <si>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</si>
  <si>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</si>
  <si>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</si>
  <si>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</si>
  <si>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</si>
  <si>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</si>
  <si>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</si>
  <si>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</si>
  <si>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</si>
  <si>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</si>
  <si>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</si>
  <si>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</si>
  <si>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</si>
  <si>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</si>
  <si>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</si>
  <si>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</si>
  <si>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</si>
  <si>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</si>
  <si>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</si>
  <si>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</si>
  <si>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</si>
  <si>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</si>
  <si>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</si>
  <si>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</si>
  <si>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</si>
  <si>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</si>
  <si>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</si>
  <si>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</si>
  <si>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</si>
  <si>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</si>
  <si>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</si>
  <si>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</si>
  <si>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</si>
  <si>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</si>
  <si>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</si>
  <si>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</si>
  <si>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</si>
  <si>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</si>
  <si>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</si>
  <si>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</si>
  <si>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</si>
  <si>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</si>
  <si>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</si>
  <si>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</si>
  <si>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</si>
  <si>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</si>
  <si>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</si>
  <si>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</si>
  <si>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</si>
  <si>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</si>
  <si>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</si>
  <si>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</si>
  <si>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</si>
  <si>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</si>
  <si>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</si>
  <si>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</si>
  <si>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</si>
  <si>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</si>
  <si>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</si>
  <si>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</si>
  <si>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</si>
  <si>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</si>
  <si>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</si>
  <si>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</si>
  <si>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</si>
  <si>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</si>
  <si>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</si>
  <si>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</si>
  <si>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</si>
  <si>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</si>
  <si>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</si>
  <si>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</si>
  <si>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</si>
  <si>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</si>
  <si>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</si>
  <si>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</si>
  <si>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</si>
  <si>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</si>
  <si>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</si>
  <si>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</si>
  <si>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</si>
  <si>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</si>
  <si>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</si>
  <si>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</si>
  <si>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</si>
  <si>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</si>
  <si>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</si>
  <si>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</si>
  <si>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</si>
  <si>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</si>
  <si>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</si>
  <si>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</si>
  <si>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</si>
  <si>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</si>
  <si>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</si>
  <si>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</si>
  <si>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</si>
  <si>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</si>
  <si>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</si>
  <si>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</si>
  <si>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</si>
  <si>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</si>
  <si>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</si>
  <si>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</si>
  <si>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</si>
  <si>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</si>
  <si>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</si>
  <si>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</si>
  <si>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</si>
  <si>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</si>
  <si>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</si>
  <si>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</si>
  <si>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</si>
  <si>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</si>
  <si>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</si>
  <si>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</si>
  <si>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</si>
  <si>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</si>
  <si>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</si>
  <si>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</si>
  <si>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</si>
  <si>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</si>
  <si>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</si>
  <si>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</si>
  <si>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</si>
  <si>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</si>
  <si>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</si>
  <si>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</si>
  <si>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</si>
  <si>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</si>
  <si>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</si>
  <si>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</si>
  <si>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</si>
  <si>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</si>
  <si>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</si>
  <si>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</si>
  <si>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</si>
  <si>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</si>
  <si>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</si>
  <si>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</si>
  <si>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</si>
  <si>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</si>
  <si>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</si>
  <si>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</si>
  <si>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</si>
  <si>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</si>
  <si>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</si>
  <si>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</si>
  <si>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</si>
  <si>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</si>
  <si>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</si>
  <si>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</si>
  <si>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</si>
  <si>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</si>
  <si>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</si>
  <si>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</si>
  <si>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</si>
  <si>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</si>
  <si>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</si>
  <si>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</si>
  <si>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</si>
  <si>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</si>
  <si>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</si>
  <si>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</si>
  <si>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</si>
  <si>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</si>
  <si>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</si>
  <si>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</si>
  <si>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</si>
  <si>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</si>
  <si>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</si>
  <si>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</si>
  <si>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</si>
  <si>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</si>
  <si>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</si>
  <si>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</si>
  <si>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</si>
  <si>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</si>
  <si>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</si>
  <si>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</si>
  <si>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</si>
  <si>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</si>
  <si>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</si>
  <si>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</si>
  <si>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</si>
  <si>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</si>
  <si>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</si>
  <si>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</si>
  <si>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</si>
  <si>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</si>
  <si>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</si>
  <si>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</si>
  <si>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</si>
  <si>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</si>
  <si>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</si>
  <si>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</si>
  <si>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</si>
  <si>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</si>
  <si>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</si>
  <si>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</si>
  <si>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</si>
  <si>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</si>
  <si>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</si>
  <si>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</si>
  <si>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</si>
  <si>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</si>
  <si>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</si>
  <si>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</si>
  <si>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</si>
  <si>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</si>
  <si>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</si>
  <si>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</si>
  <si>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</si>
  <si>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</si>
  <si>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</si>
  <si>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</si>
  <si>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</si>
  <si>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</si>
  <si>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</si>
  <si>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</si>
  <si>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</si>
  <si>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</si>
  <si>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</si>
  <si>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</si>
  <si>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</si>
  <si>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</si>
  <si>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</si>
  <si>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</si>
  <si>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</si>
  <si>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</si>
  <si>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</si>
  <si>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</si>
  <si>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</si>
  <si>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</si>
  <si>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</si>
  <si>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</si>
  <si>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</si>
  <si>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</si>
  <si>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</si>
  <si>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</si>
  <si>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</si>
  <si>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</si>
  <si>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</si>
  <si>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</si>
  <si>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</si>
  <si>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</si>
  <si>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</si>
  <si>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</si>
  <si>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</si>
  <si>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</si>
  <si>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</si>
  <si>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</si>
  <si>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</si>
  <si>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</si>
  <si>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</si>
  <si>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</si>
  <si>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</si>
  <si>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</si>
  <si>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</si>
  <si>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</si>
  <si>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</si>
  <si>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</si>
  <si>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</si>
  <si>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</si>
  <si>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</si>
  <si>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</si>
  <si>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</si>
  <si>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</si>
  <si>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</si>
  <si>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</si>
  <si>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</si>
  <si>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</si>
  <si>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</si>
  <si>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</si>
  <si>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</si>
  <si>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</si>
  <si>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</si>
  <si>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</si>
  <si>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</si>
  <si>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</si>
  <si>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</si>
  <si>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</si>
  <si>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</si>
  <si>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</si>
  <si>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</si>
  <si>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</si>
  <si>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</si>
  <si>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</si>
  <si>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</si>
  <si>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</si>
  <si>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</si>
  <si>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</si>
  <si>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</si>
  <si>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</si>
  <si>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</si>
  <si>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</si>
  <si>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</si>
  <si>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</si>
  <si>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</si>
  <si>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</si>
  <si>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</si>
  <si>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</si>
  <si>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</si>
  <si>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</si>
  <si>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</si>
  <si>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</si>
  <si>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</si>
  <si>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</si>
  <si>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</si>
  <si>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</si>
  <si>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</si>
  <si>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</si>
  <si>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</si>
  <si>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</si>
  <si>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</si>
  <si>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</si>
  <si>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</si>
  <si>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</si>
  <si>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</si>
  <si>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</si>
  <si>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</si>
  <si>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</si>
  <si>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</si>
  <si>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</si>
  <si>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</si>
  <si>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</si>
  <si>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</si>
  <si>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</si>
  <si>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</si>
  <si>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</si>
  <si>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</si>
  <si>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</si>
  <si>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</si>
  <si>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</si>
  <si>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</si>
  <si>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</si>
  <si>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</si>
  <si>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</si>
  <si>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</si>
  <si>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</si>
  <si>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</si>
  <si>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</si>
  <si>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</si>
  <si>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</si>
  <si>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</si>
  <si>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</si>
  <si>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</si>
  <si>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</si>
  <si>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</si>
  <si>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</si>
  <si>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Parent 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</si>
  <si>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</si>
  <si>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</si>
  <si>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</si>
  <si>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</si>
  <si>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</si>
  <si>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</si>
  <si>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</si>
  <si>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</si>
  <si>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</si>
  <si>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</si>
  <si>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</si>
  <si>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</si>
  <si>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</si>
  <si>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</si>
  <si>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</si>
  <si>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</si>
  <si>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</si>
  <si>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</si>
  <si>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</si>
  <si>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</si>
  <si>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</si>
  <si>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</si>
  <si>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</si>
  <si>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</si>
  <si>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</si>
  <si>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</si>
  <si>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</si>
  <si>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</si>
  <si>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</si>
  <si>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</si>
  <si>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</si>
  <si>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</si>
  <si>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</si>
  <si>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</si>
  <si>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</si>
  <si>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</si>
  <si>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</si>
  <si>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(All)</t>
  </si>
  <si>
    <t>Date Created Conversion</t>
  </si>
  <si>
    <t>Date Ended Conversion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</si>
  <si>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</si>
  <si>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</si>
  <si>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</si>
  <si>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</si>
  <si>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</si>
  <si>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</si>
  <si>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</si>
  <si>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</si>
  <si>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</si>
  <si>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</si>
  <si>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</si>
  <si>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</si>
  <si>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Count of Date Created 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</si>
  <si>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</si>
  <si>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</si>
  <si>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</si>
  <si>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</si>
  <si>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</si>
  <si>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</si>
  <si>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</si>
  <si>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</si>
  <si>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</si>
  <si>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</si>
  <si>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</si>
  <si>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</si>
  <si>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</si>
  <si>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</si>
  <si>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</si>
  <si>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</si>
  <si>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</si>
  <si>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</si>
  <si>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</si>
  <si>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</si>
  <si>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Minimum number of backers</t>
  </si>
  <si>
    <t>Median number of backers</t>
  </si>
  <si>
    <t>Successful Campaign Data</t>
  </si>
  <si>
    <t>Maximum number of backers</t>
  </si>
  <si>
    <t>Variance of the number of backers</t>
  </si>
  <si>
    <t>Standard deviation of the number of backers</t>
  </si>
  <si>
    <t>Unsuccessful Campaign Data</t>
  </si>
  <si>
    <t>Mean number of backers</t>
  </si>
  <si>
    <t>Data</t>
  </si>
  <si>
    <t>Date Created Months</t>
  </si>
  <si>
    <t>Years</t>
  </si>
  <si>
    <t>**See word doc for written analysis**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</si>
</sst>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"/>
    <numFmt numFmtId="165" formatCode="mm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111827"/>
      <name val="Calibri"/>
      <family val="2"/>
      <scheme val="minor"/>
    </font>
    <font>
      <b/>
      <u/>
      <sz val="12"/>
      <color theme="1"/>
      <name val="Calibri (Body)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4" fontId="16" fillId="0" borderId="0" xfId="42" applyFont="1" applyAlignment="1">
      <alignment horizontal="center"/>
    </xf>
    <xf numFmtId="44" fontId="0" fillId="0" borderId="0" xfId="42" applyFont="1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pivotButton="1"/>
    <xf numFmtId="1" fontId="16" fillId="0" borderId="0" xfId="43" applyNumberFormat="1" applyFont="1" applyAlignment="1">
      <alignment horizontal="center"/>
    </xf>
    <xf numFmtId="1" fontId="0" fillId="0" borderId="0" xfId="43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20" fillId="0" borderId="0" xfId="0" applyFont="1"/>
    <xf numFmtId="0" fontId="0" fillId="33" borderId="0" xfId="0" applyFill="1"/>
    <xf numFmtId="0" fontId="0" fillId="34" borderId="0" xfId="0" applyFill="1"/>
    <xf numFmtId="0" fontId="21" fillId="0" borderId="0" xfId="0" applyFont="1"/>
    <xf numFmtId="2" fontId="0" fillId="0" borderId="0" xfId="0" applyNumberFormat="1"/>
    <xf numFmtId="165" fontId="18" fillId="0" borderId="0" xfId="0" applyNumberFormat="1" applyFont="1" applyAlignment="1">
      <alignment horizontal="center"/>
    </xf>
    <xf numFmtId="165" fontId="19" fillId="0" borderId="0" xfId="0" applyNumberFormat="1" applyFont="1"/>
    <xf numFmtId="165" fontId="0" fillId="0" borderId="0" xfId="0" applyNumberFormat="1"/>
    <xf numFmtId="0" fontId="0" fillId="0" borderId="0" xfId="0" applyNumberFormat="1"/>
    <xf numFmtId="9" fontId="0" fillId="0" borderId="0" xfId="43" applyNumberFormat="1" applyFont="1"/>
    <xf numFmtId="9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lor theme="1"/>
      </font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ont>
        <color theme="1"/>
      </font>
      <fill>
        <patternFill>
          <bgColor rgb="FF0070C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ont>
        <color theme="1"/>
      </font>
      <fill>
        <patternFill>
          <bgColor rgb="FF0070C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ont>
        <color theme="1"/>
      </font>
      <fill>
        <patternFill>
          <bgColor rgb="FF0070C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Parent Category!PivotTable1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Table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C-F849-99B6-80F227EB4F2E}"/>
            </c:ext>
          </c:extLst>
        </c:ser>
        <c:ser>
          <c:idx val="1"/>
          <c:order val="1"/>
          <c:tx>
            <c:strRef>
              <c:f>'Pivot Table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Table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0C-F849-99B6-80F227EB4F2E}"/>
            </c:ext>
          </c:extLst>
        </c:ser>
        <c:ser>
          <c:idx val="2"/>
          <c:order val="2"/>
          <c:tx>
            <c:strRef>
              <c:f>'Pivot Table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'Pivot Table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0C-F849-99B6-80F227EB4F2E}"/>
            </c:ext>
          </c:extLst>
        </c:ser>
        <c:ser>
          <c:idx val="3"/>
          <c:order val="3"/>
          <c:tx>
            <c:strRef>
              <c:f>'Pivot Table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0C-F849-99B6-80F227EB4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8396783"/>
        <c:axId val="498161183"/>
      </c:barChart>
      <c:catAx>
        <c:axId val="49839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61183"/>
        <c:crosses val="autoZero"/>
        <c:auto val="1"/>
        <c:lblAlgn val="ctr"/>
        <c:lblOffset val="100"/>
        <c:noMultiLvlLbl val="0"/>
      </c:catAx>
      <c:valAx>
        <c:axId val="49816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9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Sub Cateogory!PivotTable2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F0"/>
          </a:solidFill>
          <a:ln>
            <a:noFill/>
          </a:ln>
          <a:effectLst/>
        </c:spPr>
      </c:pivotFmt>
      <c:pivotFmt>
        <c:idx val="5"/>
        <c:spPr>
          <a:solidFill>
            <a:srgbClr val="00B0F0"/>
          </a:solidFill>
          <a:ln>
            <a:noFill/>
          </a:ln>
          <a:effectLst/>
        </c:spPr>
      </c:pivotFmt>
      <c:pivotFmt>
        <c:idx val="6"/>
        <c:spPr>
          <a:solidFill>
            <a:srgbClr val="00B0F0"/>
          </a:solidFill>
          <a:ln>
            <a:noFill/>
          </a:ln>
          <a:effectLst/>
        </c:spPr>
      </c:pivotFmt>
      <c:pivotFmt>
        <c:idx val="7"/>
        <c:spPr>
          <a:solidFill>
            <a:srgbClr val="00B0F0"/>
          </a:solidFill>
          <a:ln>
            <a:noFill/>
          </a:ln>
          <a:effectLst/>
        </c:spPr>
      </c:pivotFmt>
      <c:pivotFmt>
        <c:idx val="8"/>
        <c:spPr>
          <a:solidFill>
            <a:srgbClr val="00B0F0"/>
          </a:solidFill>
          <a:ln>
            <a:noFill/>
          </a:ln>
          <a:effectLst/>
        </c:spPr>
      </c:pivotFmt>
      <c:pivotFmt>
        <c:idx val="9"/>
        <c:spPr>
          <a:solidFill>
            <a:srgbClr val="00B0F0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Sub Cateogory'!$B$4:$B$5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Table Sub Cateogory'!$A$6:$A$30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 Cateogory'!$B$6:$B$30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9-F847-B03F-E8171174F4D4}"/>
            </c:ext>
          </c:extLst>
        </c:ser>
        <c:ser>
          <c:idx val="1"/>
          <c:order val="1"/>
          <c:tx>
            <c:strRef>
              <c:f>'Pivot Table Sub Cateogory'!$C$4:$C$5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 Table Sub Cateogory'!$A$6:$A$30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 Cateogory'!$C$6:$C$30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F39-F847-B03F-E8171174F4D4}"/>
            </c:ext>
          </c:extLst>
        </c:ser>
        <c:ser>
          <c:idx val="2"/>
          <c:order val="2"/>
          <c:tx>
            <c:strRef>
              <c:f>'Pivot Table Sub Cateogory'!$D$4:$D$5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'Pivot Table Sub Cateogory'!$A$6:$A$30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 Cateogory'!$D$6:$D$30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F39-F847-B03F-E8171174F4D4}"/>
            </c:ext>
          </c:extLst>
        </c:ser>
        <c:ser>
          <c:idx val="3"/>
          <c:order val="3"/>
          <c:tx>
            <c:strRef>
              <c:f>'Pivot Table Sub Cateogory'!$E$4:$E$5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Table Sub Cateogory'!$A$6:$A$30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 Cateogory'!$E$6:$E$30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F39-F847-B03F-E8171174F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4651183"/>
        <c:axId val="544779343"/>
      </c:barChart>
      <c:catAx>
        <c:axId val="54465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79343"/>
        <c:crosses val="autoZero"/>
        <c:auto val="1"/>
        <c:lblAlgn val="ctr"/>
        <c:lblOffset val="100"/>
        <c:noMultiLvlLbl val="0"/>
      </c:catAx>
      <c:valAx>
        <c:axId val="5447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5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Years 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 Years 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Years 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Years 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8-5C46-87DA-6036E806FD4E}"/>
            </c:ext>
          </c:extLst>
        </c:ser>
        <c:ser>
          <c:idx val="1"/>
          <c:order val="1"/>
          <c:tx>
            <c:strRef>
              <c:f>'Pivot Table Years 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Years 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Years 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8-5C46-87DA-6036E806FD4E}"/>
            </c:ext>
          </c:extLst>
        </c:ser>
        <c:ser>
          <c:idx val="2"/>
          <c:order val="2"/>
          <c:tx>
            <c:strRef>
              <c:f>'Pivot Table Years 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Table Years 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Years 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08-5C46-87DA-6036E806F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245888"/>
        <c:axId val="1525642784"/>
      </c:lineChart>
      <c:catAx>
        <c:axId val="153524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642784"/>
        <c:crosses val="autoZero"/>
        <c:auto val="1"/>
        <c:lblAlgn val="ctr"/>
        <c:lblOffset val="100"/>
        <c:noMultiLvlLbl val="0"/>
      </c:catAx>
      <c:valAx>
        <c:axId val="15256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24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Analysis'!$A$1:$A$13</c:f>
              <c:strCache>
                <c:ptCount val="13"/>
                <c:pt idx="0">
                  <c:v>Goal</c:v>
                </c:pt>
                <c:pt idx="1">
                  <c:v>Less than 1000</c:v>
                </c:pt>
                <c:pt idx="2">
                  <c:v>1000 to 4999</c:v>
                </c:pt>
                <c:pt idx="3">
                  <c:v>5000 to 9999</c:v>
                </c:pt>
                <c:pt idx="4">
                  <c:v>10000 to 14999</c:v>
                </c:pt>
                <c:pt idx="5">
                  <c:v>15000 to 19999</c:v>
                </c:pt>
                <c:pt idx="6">
                  <c:v>2000 to 24999</c:v>
                </c:pt>
                <c:pt idx="7">
                  <c:v>25000 to 29999</c:v>
                </c:pt>
                <c:pt idx="8">
                  <c:v>30000 to 34999</c:v>
                </c:pt>
                <c:pt idx="9">
                  <c:v>35000 to 39999</c:v>
                </c:pt>
                <c:pt idx="10">
                  <c:v>40000 to 44999</c:v>
                </c:pt>
                <c:pt idx="11">
                  <c:v>45000 to 49999</c:v>
                </c:pt>
                <c:pt idx="12">
                  <c:v>Greater than or equal to 50000</c:v>
                </c:pt>
              </c:strCache>
            </c:strRef>
          </c:cat>
          <c:val>
            <c:numRef>
              <c:f>'Goal Analysis'!$B$1:$B$13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191</c:v>
                </c:pt>
                <c:pt idx="3">
                  <c:v>164</c:v>
                </c:pt>
                <c:pt idx="4">
                  <c:v>4</c:v>
                </c:pt>
                <c:pt idx="5">
                  <c:v>10</c:v>
                </c:pt>
                <c:pt idx="6">
                  <c:v>7</c:v>
                </c:pt>
                <c:pt idx="7">
                  <c:v>11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  <c:pt idx="11">
                  <c:v>8</c:v>
                </c:pt>
                <c:pt idx="1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4-9D4D-AF7C-AFAEEEA5944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Analysis'!$A$1:$A$13</c:f>
              <c:strCache>
                <c:ptCount val="13"/>
                <c:pt idx="0">
                  <c:v>Goal</c:v>
                </c:pt>
                <c:pt idx="1">
                  <c:v>Less than 1000</c:v>
                </c:pt>
                <c:pt idx="2">
                  <c:v>1000 to 4999</c:v>
                </c:pt>
                <c:pt idx="3">
                  <c:v>5000 to 9999</c:v>
                </c:pt>
                <c:pt idx="4">
                  <c:v>10000 to 14999</c:v>
                </c:pt>
                <c:pt idx="5">
                  <c:v>15000 to 19999</c:v>
                </c:pt>
                <c:pt idx="6">
                  <c:v>2000 to 24999</c:v>
                </c:pt>
                <c:pt idx="7">
                  <c:v>25000 to 29999</c:v>
                </c:pt>
                <c:pt idx="8">
                  <c:v>30000 to 34999</c:v>
                </c:pt>
                <c:pt idx="9">
                  <c:v>35000 to 39999</c:v>
                </c:pt>
                <c:pt idx="10">
                  <c:v>40000 to 44999</c:v>
                </c:pt>
                <c:pt idx="11">
                  <c:v>45000 to 49999</c:v>
                </c:pt>
                <c:pt idx="12">
                  <c:v>Greater than or equal to 50000</c:v>
                </c:pt>
              </c:strCache>
            </c:strRef>
          </c:cat>
          <c:val>
            <c:numRef>
              <c:f>'Goal Analysis'!$C$1:$C$13</c:f>
              <c:numCache>
                <c:formatCode>General</c:formatCode>
                <c:ptCount val="13"/>
                <c:pt idx="0">
                  <c:v>0</c:v>
                </c:pt>
                <c:pt idx="1">
                  <c:v>20</c:v>
                </c:pt>
                <c:pt idx="2">
                  <c:v>38</c:v>
                </c:pt>
                <c:pt idx="3">
                  <c:v>126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9C-D049-90EB-C05C3F8E201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Analysis'!$A$1:$A$13</c:f>
              <c:strCache>
                <c:ptCount val="13"/>
                <c:pt idx="0">
                  <c:v>Goal</c:v>
                </c:pt>
                <c:pt idx="1">
                  <c:v>Less than 1000</c:v>
                </c:pt>
                <c:pt idx="2">
                  <c:v>1000 to 4999</c:v>
                </c:pt>
                <c:pt idx="3">
                  <c:v>5000 to 9999</c:v>
                </c:pt>
                <c:pt idx="4">
                  <c:v>10000 to 14999</c:v>
                </c:pt>
                <c:pt idx="5">
                  <c:v>15000 to 19999</c:v>
                </c:pt>
                <c:pt idx="6">
                  <c:v>2000 to 24999</c:v>
                </c:pt>
                <c:pt idx="7">
                  <c:v>25000 to 29999</c:v>
                </c:pt>
                <c:pt idx="8">
                  <c:v>30000 to 34999</c:v>
                </c:pt>
                <c:pt idx="9">
                  <c:v>35000 to 39999</c:v>
                </c:pt>
                <c:pt idx="10">
                  <c:v>40000 to 44999</c:v>
                </c:pt>
                <c:pt idx="11">
                  <c:v>45000 to 49999</c:v>
                </c:pt>
                <c:pt idx="12">
                  <c:v>Greater than or equal to 50000</c:v>
                </c:pt>
              </c:strCache>
            </c:strRef>
          </c:cat>
          <c:val>
            <c:numRef>
              <c:f>'Goal Analysis'!$D$1:$D$13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9C-D049-90EB-C05C3F8E201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Analysis'!$A$1:$A$13</c:f>
              <c:strCache>
                <c:ptCount val="13"/>
                <c:pt idx="0">
                  <c:v>Goal</c:v>
                </c:pt>
                <c:pt idx="1">
                  <c:v>Less than 1000</c:v>
                </c:pt>
                <c:pt idx="2">
                  <c:v>1000 to 4999</c:v>
                </c:pt>
                <c:pt idx="3">
                  <c:v>5000 to 9999</c:v>
                </c:pt>
                <c:pt idx="4">
                  <c:v>10000 to 14999</c:v>
                </c:pt>
                <c:pt idx="5">
                  <c:v>15000 to 19999</c:v>
                </c:pt>
                <c:pt idx="6">
                  <c:v>2000 to 24999</c:v>
                </c:pt>
                <c:pt idx="7">
                  <c:v>25000 to 29999</c:v>
                </c:pt>
                <c:pt idx="8">
                  <c:v>30000 to 34999</c:v>
                </c:pt>
                <c:pt idx="9">
                  <c:v>35000 to 39999</c:v>
                </c:pt>
                <c:pt idx="10">
                  <c:v>40000 to 44999</c:v>
                </c:pt>
                <c:pt idx="11">
                  <c:v>45000 to 49999</c:v>
                </c:pt>
                <c:pt idx="12">
                  <c:v>Greater than or equal to 50000</c:v>
                </c:pt>
              </c:strCache>
            </c:strRef>
          </c:cat>
          <c:val>
            <c:numRef>
              <c:f>'Goal Analysis'!$E$1:$E$13</c:f>
              <c:numCache>
                <c:formatCode>General</c:formatCode>
                <c:ptCount val="13"/>
                <c:pt idx="0">
                  <c:v>0</c:v>
                </c:pt>
                <c:pt idx="1">
                  <c:v>51</c:v>
                </c:pt>
                <c:pt idx="2">
                  <c:v>231</c:v>
                </c:pt>
                <c:pt idx="3">
                  <c:v>315</c:v>
                </c:pt>
                <c:pt idx="4">
                  <c:v>9</c:v>
                </c:pt>
                <c:pt idx="5">
                  <c:v>10</c:v>
                </c:pt>
                <c:pt idx="6">
                  <c:v>7</c:v>
                </c:pt>
                <c:pt idx="7">
                  <c:v>14</c:v>
                </c:pt>
                <c:pt idx="8">
                  <c:v>7</c:v>
                </c:pt>
                <c:pt idx="9">
                  <c:v>12</c:v>
                </c:pt>
                <c:pt idx="10">
                  <c:v>14</c:v>
                </c:pt>
                <c:pt idx="11">
                  <c:v>11</c:v>
                </c:pt>
                <c:pt idx="1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9C-D049-90EB-C05C3F8E201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Analysis'!$A$1:$A$13</c:f>
              <c:strCache>
                <c:ptCount val="13"/>
                <c:pt idx="0">
                  <c:v>Goal</c:v>
                </c:pt>
                <c:pt idx="1">
                  <c:v>Less than 1000</c:v>
                </c:pt>
                <c:pt idx="2">
                  <c:v>1000 to 4999</c:v>
                </c:pt>
                <c:pt idx="3">
                  <c:v>5000 to 9999</c:v>
                </c:pt>
                <c:pt idx="4">
                  <c:v>10000 to 14999</c:v>
                </c:pt>
                <c:pt idx="5">
                  <c:v>15000 to 19999</c:v>
                </c:pt>
                <c:pt idx="6">
                  <c:v>2000 to 24999</c:v>
                </c:pt>
                <c:pt idx="7">
                  <c:v>25000 to 29999</c:v>
                </c:pt>
                <c:pt idx="8">
                  <c:v>30000 to 34999</c:v>
                </c:pt>
                <c:pt idx="9">
                  <c:v>35000 to 39999</c:v>
                </c:pt>
                <c:pt idx="10">
                  <c:v>40000 to 44999</c:v>
                </c:pt>
                <c:pt idx="11">
                  <c:v>45000 to 49999</c:v>
                </c:pt>
                <c:pt idx="12">
                  <c:v>Greater than or equal to 50000</c:v>
                </c:pt>
              </c:strCache>
            </c:strRef>
          </c:cat>
          <c:val>
            <c:numRef>
              <c:f>'Goal Analysis'!$F$1:$F$13</c:f>
              <c:numCache>
                <c:formatCode>0%</c:formatCode>
                <c:ptCount val="13"/>
                <c:pt idx="0">
                  <c:v>0</c:v>
                </c:pt>
                <c:pt idx="1">
                  <c:v>0.58823529411764708</c:v>
                </c:pt>
                <c:pt idx="2">
                  <c:v>0.82683982683982682</c:v>
                </c:pt>
                <c:pt idx="3">
                  <c:v>0.52063492063492067</c:v>
                </c:pt>
                <c:pt idx="4">
                  <c:v>0.44444444444444442</c:v>
                </c:pt>
                <c:pt idx="5">
                  <c:v>1</c:v>
                </c:pt>
                <c:pt idx="6">
                  <c:v>1</c:v>
                </c:pt>
                <c:pt idx="7">
                  <c:v>0.7857142857142857</c:v>
                </c:pt>
                <c:pt idx="8">
                  <c:v>1</c:v>
                </c:pt>
                <c:pt idx="9">
                  <c:v>0.66666666666666663</c:v>
                </c:pt>
                <c:pt idx="10">
                  <c:v>0.7857142857142857</c:v>
                </c:pt>
                <c:pt idx="11">
                  <c:v>0.72727272727272729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9C-D049-90EB-C05C3F8E201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Analysis'!$A$1:$A$13</c:f>
              <c:strCache>
                <c:ptCount val="13"/>
                <c:pt idx="0">
                  <c:v>Goal</c:v>
                </c:pt>
                <c:pt idx="1">
                  <c:v>Less than 1000</c:v>
                </c:pt>
                <c:pt idx="2">
                  <c:v>1000 to 4999</c:v>
                </c:pt>
                <c:pt idx="3">
                  <c:v>5000 to 9999</c:v>
                </c:pt>
                <c:pt idx="4">
                  <c:v>10000 to 14999</c:v>
                </c:pt>
                <c:pt idx="5">
                  <c:v>15000 to 19999</c:v>
                </c:pt>
                <c:pt idx="6">
                  <c:v>2000 to 24999</c:v>
                </c:pt>
                <c:pt idx="7">
                  <c:v>25000 to 29999</c:v>
                </c:pt>
                <c:pt idx="8">
                  <c:v>30000 to 34999</c:v>
                </c:pt>
                <c:pt idx="9">
                  <c:v>35000 to 39999</c:v>
                </c:pt>
                <c:pt idx="10">
                  <c:v>40000 to 44999</c:v>
                </c:pt>
                <c:pt idx="11">
                  <c:v>45000 to 49999</c:v>
                </c:pt>
                <c:pt idx="12">
                  <c:v>Greater than or equal to 50000</c:v>
                </c:pt>
              </c:strCache>
            </c:strRef>
          </c:cat>
          <c:val>
            <c:numRef>
              <c:f>'Goal Analysis'!$G$1:$G$13</c:f>
              <c:numCache>
                <c:formatCode>0%</c:formatCode>
                <c:ptCount val="13"/>
                <c:pt idx="0">
                  <c:v>0</c:v>
                </c:pt>
                <c:pt idx="1">
                  <c:v>0.39215686274509803</c:v>
                </c:pt>
                <c:pt idx="2">
                  <c:v>0.16450216450216451</c:v>
                </c:pt>
                <c:pt idx="3">
                  <c:v>0.4</c:v>
                </c:pt>
                <c:pt idx="4">
                  <c:v>0.55555555555555558</c:v>
                </c:pt>
                <c:pt idx="5">
                  <c:v>0</c:v>
                </c:pt>
                <c:pt idx="6">
                  <c:v>0</c:v>
                </c:pt>
                <c:pt idx="7">
                  <c:v>0.21428571428571427</c:v>
                </c:pt>
                <c:pt idx="8">
                  <c:v>0</c:v>
                </c:pt>
                <c:pt idx="9">
                  <c:v>0.25</c:v>
                </c:pt>
                <c:pt idx="10">
                  <c:v>0.21428571428571427</c:v>
                </c:pt>
                <c:pt idx="11">
                  <c:v>0.27272727272727271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9C-D049-90EB-C05C3F8E201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Analysis'!$A$1:$A$13</c:f>
              <c:strCache>
                <c:ptCount val="13"/>
                <c:pt idx="0">
                  <c:v>Goal</c:v>
                </c:pt>
                <c:pt idx="1">
                  <c:v>Less than 1000</c:v>
                </c:pt>
                <c:pt idx="2">
                  <c:v>1000 to 4999</c:v>
                </c:pt>
                <c:pt idx="3">
                  <c:v>5000 to 9999</c:v>
                </c:pt>
                <c:pt idx="4">
                  <c:v>10000 to 14999</c:v>
                </c:pt>
                <c:pt idx="5">
                  <c:v>15000 to 19999</c:v>
                </c:pt>
                <c:pt idx="6">
                  <c:v>2000 to 24999</c:v>
                </c:pt>
                <c:pt idx="7">
                  <c:v>25000 to 29999</c:v>
                </c:pt>
                <c:pt idx="8">
                  <c:v>30000 to 34999</c:v>
                </c:pt>
                <c:pt idx="9">
                  <c:v>35000 to 39999</c:v>
                </c:pt>
                <c:pt idx="10">
                  <c:v>40000 to 44999</c:v>
                </c:pt>
                <c:pt idx="11">
                  <c:v>45000 to 49999</c:v>
                </c:pt>
                <c:pt idx="12">
                  <c:v>Greater than or equal to 50000</c:v>
                </c:pt>
              </c:strCache>
            </c:strRef>
          </c:cat>
          <c:val>
            <c:numRef>
              <c:f>'Goal Analysis'!$H$1:$H$13</c:f>
              <c:numCache>
                <c:formatCode>0%</c:formatCode>
                <c:ptCount val="13"/>
                <c:pt idx="0" formatCode="General">
                  <c:v>0</c:v>
                </c:pt>
                <c:pt idx="1">
                  <c:v>1.9607843137254902E-2</c:v>
                </c:pt>
                <c:pt idx="2">
                  <c:v>8.658008658008658E-3</c:v>
                </c:pt>
                <c:pt idx="3">
                  <c:v>7.9365079365079361E-2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8.3333333333333329E-2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B9C-D049-90EB-C05C3F8E201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Analysis'!$A$1:$A$13</c:f>
              <c:strCache>
                <c:ptCount val="13"/>
                <c:pt idx="0">
                  <c:v>Goal</c:v>
                </c:pt>
                <c:pt idx="1">
                  <c:v>Less than 1000</c:v>
                </c:pt>
                <c:pt idx="2">
                  <c:v>1000 to 4999</c:v>
                </c:pt>
                <c:pt idx="3">
                  <c:v>5000 to 9999</c:v>
                </c:pt>
                <c:pt idx="4">
                  <c:v>10000 to 14999</c:v>
                </c:pt>
                <c:pt idx="5">
                  <c:v>15000 to 19999</c:v>
                </c:pt>
                <c:pt idx="6">
                  <c:v>2000 to 24999</c:v>
                </c:pt>
                <c:pt idx="7">
                  <c:v>25000 to 29999</c:v>
                </c:pt>
                <c:pt idx="8">
                  <c:v>30000 to 34999</c:v>
                </c:pt>
                <c:pt idx="9">
                  <c:v>35000 to 39999</c:v>
                </c:pt>
                <c:pt idx="10">
                  <c:v>40000 to 44999</c:v>
                </c:pt>
                <c:pt idx="11">
                  <c:v>45000 to 49999</c:v>
                </c:pt>
                <c:pt idx="12">
                  <c:v>Greater than or equal to 50000</c:v>
                </c:pt>
              </c:strCache>
            </c:strRef>
          </c:cat>
          <c:val>
            <c:numRef>
              <c:f>'Goal Analysis'!$I$1:$I$13</c:f>
              <c:numCache>
                <c:formatCode>0%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B9C-D049-90EB-C05C3F8E2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237599"/>
        <c:axId val="472080687"/>
      </c:lineChart>
      <c:catAx>
        <c:axId val="60623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80687"/>
        <c:crosses val="autoZero"/>
        <c:auto val="1"/>
        <c:lblAlgn val="ctr"/>
        <c:lblOffset val="100"/>
        <c:noMultiLvlLbl val="0"/>
      </c:catAx>
      <c:valAx>
        <c:axId val="47208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3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D-574E-8287-3418CA5F11A1}"/>
            </c:ext>
          </c:extLst>
        </c:ser>
        <c:ser>
          <c:idx val="1"/>
          <c:order val="1"/>
          <c:tx>
            <c:strRef>
              <c:f>'Goal Analysis'!$C$1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Analysis'!$C$2:$C$13</c:f>
              <c:numCache>
                <c:formatCode>General</c:formatCode>
                <c:ptCount val="12"/>
                <c:pt idx="0">
                  <c:v>20</c:v>
                </c:pt>
                <c:pt idx="1">
                  <c:v>38</c:v>
                </c:pt>
                <c:pt idx="2">
                  <c:v>126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D-574E-8287-3418CA5F11A1}"/>
            </c:ext>
          </c:extLst>
        </c:ser>
        <c:ser>
          <c:idx val="2"/>
          <c:order val="2"/>
          <c:tx>
            <c:strRef>
              <c:f>'Goal Analysis'!$D$1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BD-574E-8287-3418CA5F11A1}"/>
            </c:ext>
          </c:extLst>
        </c:ser>
        <c:ser>
          <c:idx val="3"/>
          <c:order val="3"/>
          <c:tx>
            <c:strRef>
              <c:f>'Goal Analysis'!$E$1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Analysis'!$E$2:$E$13</c:f>
              <c:numCache>
                <c:formatCode>General</c:formatCode>
                <c:ptCount val="12"/>
                <c:pt idx="0">
                  <c:v>51</c:v>
                </c:pt>
                <c:pt idx="1">
                  <c:v>231</c:v>
                </c:pt>
                <c:pt idx="2">
                  <c:v>315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14</c:v>
                </c:pt>
                <c:pt idx="7">
                  <c:v>7</c:v>
                </c:pt>
                <c:pt idx="8">
                  <c:v>12</c:v>
                </c:pt>
                <c:pt idx="9">
                  <c:v>14</c:v>
                </c:pt>
                <c:pt idx="10">
                  <c:v>11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BD-574E-8287-3418CA5F11A1}"/>
            </c:ext>
          </c:extLst>
        </c:ser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BD-574E-8287-3418CA5F11A1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BD-574E-8287-3418CA5F11A1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BD-574E-8287-3418CA5F1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403136"/>
        <c:axId val="1901033392"/>
      </c:lineChart>
      <c:catAx>
        <c:axId val="184040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033392"/>
        <c:crossesAt val="0"/>
        <c:auto val="1"/>
        <c:lblAlgn val="ctr"/>
        <c:lblOffset val="100"/>
        <c:noMultiLvlLbl val="0"/>
      </c:catAx>
      <c:valAx>
        <c:axId val="190103339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403136"/>
        <c:crosses val="autoZero"/>
        <c:crossBetween val="between"/>
        <c:minorUnit val="2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412750</xdr:colOff>
      <xdr:row>0</xdr:row>
      <xdr:rowOff>127000</xdr:rowOff>
    </xdr:from>
    <xdr:to>
      <xdr:col>9</xdr:col>
      <xdr:colOff>1193800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22DDF1-8BD4-B44D-A3FF-CD10E5882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2</xdr:row>
      <xdr:rowOff>152400</xdr:rowOff>
    </xdr:from>
    <xdr:to>
      <xdr:col>13</xdr:col>
      <xdr:colOff>215900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6D057-CC6D-D651-FBCB-46417E452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3</xdr:row>
      <xdr:rowOff>25400</xdr:rowOff>
    </xdr:from>
    <xdr:to>
      <xdr:col>9</xdr:col>
      <xdr:colOff>876300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DD4120-84DF-7FD7-E19B-3497F9573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106681</xdr:colOff>
      <xdr:row>34</xdr:row>
      <xdr:rowOff>127000</xdr:rowOff>
    </xdr:from>
    <xdr:to>
      <xdr:col>2</xdr:col>
      <xdr:colOff>152400</xdr:colOff>
      <xdr:row>34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E138E3-9887-CBB2-B932-0527EF85B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127000</xdr:colOff>
      <xdr:row>14</xdr:row>
      <xdr:rowOff>44450</xdr:rowOff>
    </xdr:from>
    <xdr:to>
      <xdr:col>7</xdr:col>
      <xdr:colOff>508000</xdr:colOff>
      <xdr:row>32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0F8452-A2C5-03FA-BE6F-3F02E67C7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12700</xdr:rowOff>
    </xdr:from>
    <xdr:to>
      <xdr:col>9</xdr:col>
      <xdr:colOff>12700</xdr:colOff>
      <xdr:row>8</xdr:row>
      <xdr:rowOff>25400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3D8C538-DC4A-E734-7EEE-B58D927133B1}"/>
            </a:ext>
          </a:extLst>
        </xdr:cNvPr>
        <xdr:cNvSpPr/>
      </xdr:nvSpPr>
      <xdr:spPr>
        <a:xfrm>
          <a:off x="6426200" y="215900"/>
          <a:ext cx="3683000" cy="1435100"/>
        </a:xfrm>
        <a:prstGeom prst="rect">
          <a:avLst/>
        </a:prstGeom>
        <a:noFill/>
        <a:ln w="38100">
          <a:solidFill>
            <a:schemeClr val="accent6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800100</xdr:colOff>
      <xdr:row>10</xdr:row>
      <xdr:rowOff>0</xdr:rowOff>
    </xdr:from>
    <xdr:to>
      <xdr:col>9</xdr:col>
      <xdr:colOff>25400</xdr:colOff>
      <xdr:row>17</xdr:row>
      <xdr:rowOff>38100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54F3796-5E73-7764-D25C-59195B9743A3}"/>
            </a:ext>
          </a:extLst>
        </xdr:cNvPr>
        <xdr:cNvSpPr/>
      </xdr:nvSpPr>
      <xdr:spPr>
        <a:xfrm>
          <a:off x="6388100" y="2235200"/>
          <a:ext cx="3733800" cy="1460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88.548777083335" createdVersion="8" refreshedVersion="8" minRefreshableVersion="3" recordCount="1000" xr:uid="{2917B197-87B9-6F44-B727-D03A7614DC57}">
  <cacheSource type="worksheet">
    <worksheetSource ref="A1:U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MixedTypes="1" containsNumber="1" minValue="0" maxValue="1680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Date Created Years" numFmtId="164">
      <sharedItems containsSemiMixedTypes="0" containsNonDate="0" containsDate="1" containsString="0" minDate="2010-01-09T00:00:00" maxDate="2020-01-28T00:00:00" count="879">
        <d v="2015-11-28T00:00:00"/>
        <d v="2014-08-19T00:00:00"/>
        <d v="2013-11-17T00:00:00"/>
        <d v="2019-08-11T00:00:00"/>
        <d v="2019-01-20T00:00:00"/>
        <d v="2012-08-28T00:00:00"/>
        <d v="2017-09-13T00:00:00"/>
        <d v="2015-08-13T00:00:00"/>
        <d v="2010-08-09T00:00:00"/>
        <d v="2013-09-19T00:00:00"/>
        <d v="2010-08-14T00:00:00"/>
        <d v="2010-09-21T00:00:00"/>
        <d v="2019-10-22T00:00:00"/>
        <d v="2016-06-11T00:00:00"/>
        <d v="2012-03-06T00:00:00"/>
        <d v="2019-12-10T00:00:00"/>
        <d v="2014-01-22T00:00:00"/>
        <d v="2011-01-12T00:00:00"/>
        <d v="2018-09-08T00:00:00"/>
        <d v="2019-03-04T00:00:00"/>
        <d v="2014-07-28T00:00:00"/>
        <d v="2011-08-15T00:00:00"/>
        <d v="2018-04-03T00:00:00"/>
        <d v="2019-02-14T00:00:00"/>
        <d v="2014-06-21T00:00:00"/>
        <d v="2011-05-18T00:00:00"/>
        <d v="2018-07-31T00:00:00"/>
        <d v="2015-10-03T00:00:00"/>
        <d v="2010-02-09T00:00:00"/>
        <d v="2018-07-20T00:00:00"/>
        <d v="2019-05-24T00:00:00"/>
        <d v="2016-01-05T00:00:00"/>
        <d v="2018-01-10T00:00:00"/>
        <d v="2014-10-05T00:00:00"/>
        <d v="2017-03-23T00:00:00"/>
        <d v="2019-01-19T00:00:00"/>
        <d v="2011-02-26T00:00:00"/>
        <d v="2019-10-06T00:00:00"/>
        <d v="2010-10-18T00:00:00"/>
        <d v="2013-02-25T00:00:00"/>
        <d v="2010-06-05T00:00:00"/>
        <d v="2012-09-04T00:00:00"/>
        <d v="2011-07-04T00:00:00"/>
        <d v="2014-07-24T00:00:00"/>
        <d v="2019-03-17T00:00:00"/>
        <d v="2016-11-02T00:00:00"/>
        <d v="2010-07-08T00:00:00"/>
        <d v="2014-03-29T00:00:00"/>
        <d v="2015-06-25T00:00:00"/>
        <d v="2019-10-20T00:00:00"/>
        <d v="2013-08-01T00:00:00"/>
        <d v="2012-03-27T00:00:00"/>
        <d v="2010-09-15T00:00:00"/>
        <d v="2014-05-20T00:00:00"/>
        <d v="2018-03-11T00:00:00"/>
        <d v="2018-07-30T00:00:00"/>
        <d v="2015-01-10T00:00:00"/>
        <d v="2017-09-01T00:00:00"/>
        <d v="2015-09-21T00:00:00"/>
        <d v="2017-06-12T00:00:00"/>
        <d v="2012-07-17T00:00:00"/>
        <d v="2011-02-21T00:00:00"/>
        <d v="2015-06-05T00:00:00"/>
        <d v="2017-04-28T00:00:00"/>
        <d v="2018-07-02T00:00:00"/>
        <d v="2011-01-27T00:00:00"/>
        <d v="2015-04-08T00:00:00"/>
        <d v="2010-01-25T00:00:00"/>
        <d v="2017-07-27T00:00:00"/>
        <d v="2010-12-19T00:00:00"/>
        <d v="2010-11-02T00:00:00"/>
        <d v="2019-11-30T00:00:00"/>
        <d v="2015-07-01T00:00:00"/>
        <d v="2016-11-27T00:00:00"/>
        <d v="2016-03-27T00:00:00"/>
        <d v="2018-07-15T00:00:00"/>
        <d v="2015-01-23T00:00:00"/>
        <d v="2010-09-27T00:00:00"/>
        <d v="2018-04-16T00:00:00"/>
        <d v="2018-06-16T00:00:00"/>
        <d v="2017-08-29T00:00:00"/>
        <d v="2017-11-23T00:00:00"/>
        <d v="2019-01-17T00:00:00"/>
        <d v="2016-07-28T00:00:00"/>
        <d v="2012-07-28T00:00:00"/>
        <d v="2011-09-11T00:00:00"/>
        <d v="2015-05-04T00:00:00"/>
        <d v="2011-03-08T00:00:00"/>
        <d v="2015-04-16T00:00:00"/>
        <d v="2010-04-15T00:00:00"/>
        <d v="2016-02-25T00:00:00"/>
        <d v="2016-08-06T00:00:00"/>
        <d v="2010-06-23T00:00:00"/>
        <d v="2012-10-20T00:00:00"/>
        <d v="2019-04-07T00:00:00"/>
        <d v="2019-10-14T00:00:00"/>
        <d v="2011-03-10T00:00:00"/>
        <d v="2015-07-27T00:00:00"/>
        <d v="2014-11-25T00:00:00"/>
        <d v="2011-10-19T00:00:00"/>
        <d v="2015-02-21T00:00:00"/>
        <d v="2018-05-14T00:00:00"/>
        <d v="2010-10-24T00:00:00"/>
        <d v="2017-05-23T00:00:00"/>
        <d v="2013-04-02T00:00:00"/>
        <d v="2019-09-08T00:00:00"/>
        <d v="2018-04-23T00:00:00"/>
        <d v="2012-04-06T00:00:00"/>
        <d v="2014-01-12T00:00:00"/>
        <d v="2018-09-11T00:00:00"/>
        <d v="2012-09-22T00:00:00"/>
        <d v="2014-08-24T00:00:00"/>
        <d v="2017-09-12T00:00:00"/>
        <d v="2019-04-09T00:00:00"/>
        <d v="2017-11-17T00:00:00"/>
        <d v="2015-09-18T00:00:00"/>
        <d v="2011-09-22T00:00:00"/>
        <d v="2014-01-26T00:00:00"/>
        <d v="2014-06-16T00:00:00"/>
        <d v="2015-04-17T00:00:00"/>
        <d v="2014-11-27T00:00:00"/>
        <d v="2015-11-24T00:00:00"/>
        <d v="2019-05-13T00:00:00"/>
        <d v="2018-09-19T00:00:00"/>
        <d v="2016-08-14T00:00:00"/>
        <d v="2010-05-12T00:00:00"/>
        <d v="2010-08-27T00:00:00"/>
        <d v="2015-02-03T00:00:00"/>
        <d v="2011-10-26T00:00:00"/>
        <d v="2013-11-29T00:00:00"/>
        <d v="2018-01-12T00:00:00"/>
        <d v="2011-08-12T00:00:00"/>
        <d v="2011-06-19T00:00:00"/>
        <d v="2013-03-07T00:00:00"/>
        <d v="2014-06-07T00:00:00"/>
        <d v="2010-10-06T00:00:00"/>
        <d v="2012-09-28T00:00:00"/>
        <d v="2015-04-21T00:00:00"/>
        <d v="2018-02-25T00:00:00"/>
        <d v="2015-06-12T00:00:00"/>
        <d v="2010-06-28T00:00:00"/>
        <d v="2019-06-17T00:00:00"/>
        <d v="2014-09-07T00:00:00"/>
        <d v="2011-11-08T00:00:00"/>
        <d v="2016-06-13T00:00:00"/>
        <d v="2017-07-25T00:00:00"/>
        <d v="2013-01-01T00:00:00"/>
        <d v="2018-12-16T00:00:00"/>
        <d v="2014-06-09T00:00:00"/>
        <d v="2017-02-17T00:00:00"/>
        <d v="2012-10-19T00:00:00"/>
        <d v="2016-05-12T00:00:00"/>
        <d v="2010-03-25T00:00:00"/>
        <d v="2019-10-05T00:00:00"/>
        <d v="2013-12-30T00:00:00"/>
        <d v="2015-12-08T00:00:00"/>
        <d v="2019-03-27T00:00:00"/>
        <d v="2019-04-27T00:00:00"/>
        <d v="2015-09-23T00:00:00"/>
        <d v="2018-12-08T00:00:00"/>
        <d v="2017-10-20T00:00:00"/>
        <d v="2017-10-08T00:00:00"/>
        <d v="2017-08-01T00:00:00"/>
        <d v="2010-12-22T00:00:00"/>
        <d v="2013-06-10T00:00:00"/>
        <d v="2019-02-22T00:00:00"/>
        <d v="2012-06-17T00:00:00"/>
        <d v="2017-08-03T00:00:00"/>
        <d v="2014-03-20T00:00:00"/>
        <d v="2014-07-19T00:00:00"/>
        <d v="2013-05-18T00:00:00"/>
        <d v="2015-10-05T00:00:00"/>
        <d v="2016-08-31T00:00:00"/>
        <d v="2016-09-03T00:00:00"/>
        <d v="2010-11-15T00:00:00"/>
        <d v="2017-09-21T00:00:00"/>
        <d v="2013-03-17T00:00:00"/>
        <d v="2010-03-22T00:00:00"/>
        <d v="2017-10-04T00:00:00"/>
        <d v="2019-06-15T00:00:00"/>
        <d v="2010-09-09T00:00:00"/>
        <d v="2019-05-03T00:00:00"/>
        <d v="2018-05-13T00:00:00"/>
        <d v="2014-05-23T00:00:00"/>
        <d v="2013-02-23T00:00:00"/>
        <d v="2014-12-02T00:00:00"/>
        <d v="2016-03-04T00:00:00"/>
        <d v="2013-06-04T00:00:00"/>
        <d v="2019-03-12T00:00:00"/>
        <d v="2014-06-27T00:00:00"/>
        <d v="2018-04-08T00:00:00"/>
        <d v="2015-09-14T00:00:00"/>
        <d v="2018-07-29T00:00:00"/>
        <d v="2017-06-23T00:00:00"/>
        <d v="2010-08-06T00:00:00"/>
        <d v="2015-07-07T00:00:00"/>
        <d v="2014-07-25T00:00:00"/>
        <d v="2011-10-02T00:00:00"/>
        <d v="2017-01-17T00:00:00"/>
        <d v="2011-04-03T00:00:00"/>
        <d v="2018-10-17T00:00:00"/>
        <d v="2010-02-27T00:00:00"/>
        <d v="2018-08-28T00:00:00"/>
        <d v="2017-11-09T00:00:00"/>
        <d v="2016-05-06T00:00:00"/>
        <d v="2017-03-03T00:00:00"/>
        <d v="2013-08-27T00:00:00"/>
        <d v="2019-12-15T00:00:00"/>
        <d v="2010-11-06T00:00:00"/>
        <d v="2010-08-19T00:00:00"/>
        <d v="2019-02-13T00:00:00"/>
        <d v="2011-11-22T00:00:00"/>
        <d v="2019-04-28T00:00:00"/>
        <d v="2011-11-11T00:00:00"/>
        <d v="2012-08-16T00:00:00"/>
        <d v="2011-07-01T00:00:00"/>
        <d v="2012-06-21T00:00:00"/>
        <d v="2014-10-02T00:00:00"/>
        <d v="2016-03-16T00:00:00"/>
        <d v="2014-09-24T00:00:00"/>
        <d v="2014-05-03T00:00:00"/>
        <d v="2010-04-08T00:00:00"/>
        <d v="2015-05-15T00:00:00"/>
        <d v="2017-06-01T00:00:00"/>
        <d v="2019-12-06T00:00:00"/>
        <d v="2013-05-21T00:00:00"/>
        <d v="2016-07-25T00:00:00"/>
        <d v="2011-06-12T00:00:00"/>
        <d v="2017-08-22T00:00:00"/>
        <d v="2017-02-13T00:00:00"/>
        <d v="2019-06-25T00:00:00"/>
        <d v="2014-04-25T00:00:00"/>
        <d v="2017-12-14T00:00:00"/>
        <d v="2015-08-29T00:00:00"/>
        <d v="2014-04-13T00:00:00"/>
        <d v="2017-05-10T00:00:00"/>
        <d v="2018-03-04T00:00:00"/>
        <d v="2014-07-14T00:00:00"/>
        <d v="2014-04-07T00:00:00"/>
        <d v="2013-08-05T00:00:00"/>
        <d v="2016-12-22T00:00:00"/>
        <d v="2014-12-31T00:00:00"/>
        <d v="2015-01-02T00:00:00"/>
        <d v="2012-12-09T00:00:00"/>
        <d v="2013-10-25T00:00:00"/>
        <d v="2011-04-08T00:00:00"/>
        <d v="2017-02-21T00:00:00"/>
        <d v="2011-02-16T00:00:00"/>
        <d v="2016-01-24T00:00:00"/>
        <d v="2013-03-05T00:00:00"/>
        <d v="2016-12-08T00:00:00"/>
        <d v="2012-12-08T00:00:00"/>
        <d v="2010-08-25T00:00:00"/>
        <d v="2011-04-05T00:00:00"/>
        <d v="2010-01-09T00:00:00"/>
        <d v="2013-02-12T00:00:00"/>
        <d v="2016-01-03T00:00:00"/>
        <d v="2014-11-07T00:00:00"/>
        <d v="2012-10-24T00:00:00"/>
        <d v="2012-10-04T00:00:00"/>
        <d v="2019-01-31T00:00:00"/>
        <d v="2010-12-02T00:00:00"/>
        <d v="2015-12-07T00:00:00"/>
        <d v="2019-07-10T00:00:00"/>
        <d v="2017-09-17T00:00:00"/>
        <d v="2017-11-06T00:00:00"/>
        <d v="2019-04-06T00:00:00"/>
        <d v="2012-04-19T00:00:00"/>
        <d v="2010-07-19T00:00:00"/>
        <d v="2012-11-26T00:00:00"/>
        <d v="2018-09-03T00:00:00"/>
        <d v="2017-11-21T00:00:00"/>
        <d v="2012-03-11T00:00:00"/>
        <d v="2016-05-30T00:00:00"/>
        <d v="2012-05-01T00:00:00"/>
        <d v="2016-09-10T00:00:00"/>
        <d v="2016-11-23T00:00:00"/>
        <d v="2015-04-28T00:00:00"/>
        <d v="2012-03-14T00:00:00"/>
        <d v="2015-08-03T00:00:00"/>
        <d v="2013-05-10T00:00:00"/>
        <d v="2011-10-15T00:00:00"/>
        <d v="2012-03-16T00:00:00"/>
        <d v="2010-10-05T00:00:00"/>
        <d v="2018-10-26T00:00:00"/>
        <d v="2013-10-15T00:00:00"/>
        <d v="2019-01-28T00:00:00"/>
        <d v="2014-01-14T00:00:00"/>
        <d v="2016-02-26T00:00:00"/>
        <d v="2016-03-03T00:00:00"/>
        <d v="2017-08-30T00:00:00"/>
        <d v="2015-02-26T00:00:00"/>
        <d v="2018-09-02T00:00:00"/>
        <d v="2016-01-07T00:00:00"/>
        <d v="2016-08-07T00:00:00"/>
        <d v="2016-03-19T00:00:00"/>
        <d v="2017-07-14T00:00:00"/>
        <d v="2012-06-06T00:00:00"/>
        <d v="2011-04-18T00:00:00"/>
        <d v="2011-09-21T00:00:00"/>
        <d v="2010-04-09T00:00:00"/>
        <d v="2012-02-27T00:00:00"/>
        <d v="2014-05-24T00:00:00"/>
        <d v="2019-11-19T00:00:00"/>
        <d v="2017-05-14T00:00:00"/>
        <d v="2014-02-14T00:00:00"/>
        <d v="2010-08-12T00:00:00"/>
        <d v="2011-05-10T00:00:00"/>
        <d v="2011-04-01T00:00:00"/>
        <d v="2010-11-25T00:00:00"/>
        <d v="2014-03-27T00:00:00"/>
        <d v="2015-06-21T00:00:00"/>
        <d v="2015-12-26T00:00:00"/>
        <d v="2019-08-28T00:00:00"/>
        <d v="2018-11-30T00:00:00"/>
        <d v="2016-12-12T00:00:00"/>
        <d v="2017-12-08T00:00:00"/>
        <d v="2011-12-19T00:00:00"/>
        <d v="2013-03-28T00:00:00"/>
        <d v="2018-11-20T00:00:00"/>
        <d v="2019-11-15T00:00:00"/>
        <d v="2010-12-15T00:00:00"/>
        <d v="2019-11-11T00:00:00"/>
        <d v="2011-10-05T00:00:00"/>
        <d v="2017-08-02T00:00:00"/>
        <d v="2011-12-12T00:00:00"/>
        <d v="2015-08-28T00:00:00"/>
        <d v="2013-07-20T00:00:00"/>
        <d v="2013-11-19T00:00:00"/>
        <d v="2018-01-22T00:00:00"/>
        <d v="2015-07-09T00:00:00"/>
        <d v="2017-08-24T00:00:00"/>
        <d v="2015-02-11T00:00:00"/>
        <d v="2017-02-16T00:00:00"/>
        <d v="2015-05-20T00:00:00"/>
        <d v="2015-08-24T00:00:00"/>
        <d v="2015-11-07T00:00:00"/>
        <d v="2019-07-05T00:00:00"/>
        <d v="2013-09-03T00:00:00"/>
        <d v="2017-01-22T00:00:00"/>
        <d v="2012-01-14T00:00:00"/>
        <d v="2015-09-03T00:00:00"/>
        <d v="2018-08-10T00:00:00"/>
        <d v="2011-08-27T00:00:00"/>
        <d v="2011-01-01T00:00:00"/>
        <d v="2017-10-07T00:00:00"/>
        <d v="2011-12-27T00:00:00"/>
        <d v="2018-03-05T00:00:00"/>
        <d v="2016-12-29T00:00:00"/>
        <d v="2011-01-03T00:00:00"/>
        <d v="2014-10-18T00:00:00"/>
        <d v="2010-10-13T00:00:00"/>
        <d v="2013-02-03T00:00:00"/>
        <d v="2019-04-15T00:00:00"/>
        <d v="2015-02-08T00:00:00"/>
        <d v="2015-01-08T00:00:00"/>
        <d v="2017-08-17T00:00:00"/>
        <d v="2019-01-11T00:00:00"/>
        <d v="2015-10-16T00:00:00"/>
        <d v="2014-07-06T00:00:00"/>
        <d v="2018-05-21T00:00:00"/>
        <d v="2011-10-27T00:00:00"/>
        <d v="2013-06-23T00:00:00"/>
        <d v="2015-06-08T00:00:00"/>
        <d v="2017-10-16T00:00:00"/>
        <d v="2017-02-10T00:00:00"/>
        <d v="2019-03-29T00:00:00"/>
        <d v="2010-06-26T00:00:00"/>
        <d v="2012-06-12T00:00:00"/>
        <d v="2012-01-04T00:00:00"/>
        <d v="2010-10-28T00:00:00"/>
        <d v="2013-09-13T00:00:00"/>
        <d v="2011-01-06T00:00:00"/>
        <d v="2017-07-17T00:00:00"/>
        <d v="2013-07-29T00:00:00"/>
        <d v="2011-12-08T00:00:00"/>
        <d v="2018-10-05T00:00:00"/>
        <d v="2013-05-23T00:00:00"/>
        <d v="2018-05-08T00:00:00"/>
        <d v="2011-02-02T00:00:00"/>
        <d v="2013-08-16T00:00:00"/>
        <d v="2019-10-27T00:00:00"/>
        <d v="2012-01-06T00:00:00"/>
        <d v="2017-11-14T00:00:00"/>
        <d v="2018-06-04T00:00:00"/>
        <d v="2013-01-30T00:00:00"/>
        <d v="2019-10-13T00:00:00"/>
        <d v="2016-06-20T00:00:00"/>
        <d v="2017-04-18T00:00:00"/>
        <d v="2017-05-29T00:00:00"/>
        <d v="2014-01-03T00:00:00"/>
        <d v="2018-11-27T00:00:00"/>
        <d v="2010-04-20T00:00:00"/>
        <d v="2012-01-13T00:00:00"/>
        <d v="2011-01-17T00:00:00"/>
        <d v="2018-11-03T00:00:00"/>
        <d v="2012-05-06T00:00:00"/>
        <d v="2011-12-22T00:00:00"/>
        <d v="2017-06-25T00:00:00"/>
        <d v="2017-06-29T00:00:00"/>
        <d v="2010-04-17T00:00:00"/>
        <d v="2018-04-18T00:00:00"/>
        <d v="2015-07-28T00:00:00"/>
        <d v="2013-02-27T00:00:00"/>
        <d v="2014-09-13T00:00:00"/>
        <d v="2011-02-11T00:00:00"/>
        <d v="2014-02-10T00:00:00"/>
        <d v="2019-09-29T00:00:00"/>
        <d v="2018-06-22T00:00:00"/>
        <d v="2014-05-02T00:00:00"/>
        <d v="2013-11-25T00:00:00"/>
        <d v="2016-12-01T00:00:00"/>
        <d v="2014-12-15T00:00:00"/>
        <d v="2019-04-20T00:00:00"/>
        <d v="2015-09-13T00:00:00"/>
        <d v="2013-03-04T00:00:00"/>
        <d v="2016-11-06T00:00:00"/>
        <d v="2017-06-30T00:00:00"/>
        <d v="2012-04-26T00:00:00"/>
        <d v="2017-09-02T00:00:00"/>
        <d v="2010-09-30T00:00:00"/>
        <d v="2011-07-24T00:00:00"/>
        <d v="2010-12-03T00:00:00"/>
        <d v="2012-12-18T00:00:00"/>
        <d v="2017-12-19T00:00:00"/>
        <d v="2013-04-14T00:00:00"/>
        <d v="2019-03-06T00:00:00"/>
        <d v="2018-10-21T00:00:00"/>
        <d v="2017-07-19T00:00:00"/>
        <d v="2010-07-06T00:00:00"/>
        <d v="2013-10-21T00:00:00"/>
        <d v="2011-09-23T00:00:00"/>
        <d v="2018-02-10T00:00:00"/>
        <d v="2016-10-14T00:00:00"/>
        <d v="2010-03-28T00:00:00"/>
        <d v="2014-12-28T00:00:00"/>
        <d v="2014-04-28T00:00:00"/>
        <d v="2013-12-31T00:00:00"/>
        <d v="2018-02-11T00:00:00"/>
        <d v="2018-01-27T00:00:00"/>
        <d v="2013-05-15T00:00:00"/>
        <d v="2015-11-23T00:00:00"/>
        <d v="2019-04-14T00:00:00"/>
        <d v="2015-05-18T00:00:00"/>
        <d v="2012-05-02T00:00:00"/>
        <d v="2019-03-11T00:00:00"/>
        <d v="2018-06-26T00:00:00"/>
        <d v="2014-12-16T00:00:00"/>
        <d v="2013-06-25T00:00:00"/>
        <d v="2011-06-26T00:00:00"/>
        <d v="2015-03-09T00:00:00"/>
        <d v="2017-07-29T00:00:00"/>
        <d v="2010-03-11T00:00:00"/>
        <d v="2014-10-01T00:00:00"/>
        <d v="2012-02-24T00:00:00"/>
        <d v="2019-12-12T00:00:00"/>
        <d v="2014-08-04T00:00:00"/>
        <d v="2019-06-10T00:00:00"/>
        <d v="2018-03-09T00:00:00"/>
        <d v="2017-04-20T00:00:00"/>
        <d v="2016-02-03T00:00:00"/>
        <d v="2010-08-16T00:00:00"/>
        <d v="2019-11-17T00:00:00"/>
        <d v="2013-07-01T00:00:00"/>
        <d v="2010-06-07T00:00:00"/>
        <d v="2019-06-29T00:00:00"/>
        <d v="2012-03-22T00:00:00"/>
        <d v="2014-06-10T00:00:00"/>
        <d v="2017-05-21T00:00:00"/>
        <d v="2016-12-20T00:00:00"/>
        <d v="2015-01-01T00:00:00"/>
        <d v="2016-03-15T00:00:00"/>
        <d v="2013-05-01T00:00:00"/>
        <d v="2013-03-12T00:00:00"/>
        <d v="2012-07-27T00:00:00"/>
        <d v="2013-03-08T00:00:00"/>
        <d v="2013-04-09T00:00:00"/>
        <d v="2012-05-05T00:00:00"/>
        <d v="2018-05-31T00:00:00"/>
        <d v="2019-07-25T00:00:00"/>
        <d v="2014-07-05T00:00:00"/>
        <d v="2013-12-06T00:00:00"/>
        <d v="2011-12-23T00:00:00"/>
        <d v="2017-05-05T00:00:00"/>
        <d v="2018-02-23T00:00:00"/>
        <d v="2019-04-19T00:00:00"/>
        <d v="2016-08-23T00:00:00"/>
        <d v="2012-07-03T00:00:00"/>
        <d v="2010-03-04T00:00:00"/>
        <d v="2010-04-26T00:00:00"/>
        <d v="2010-11-23T00:00:00"/>
        <d v="2016-02-05T00:00:00"/>
        <d v="2013-11-23T00:00:00"/>
        <d v="2014-05-10T00:00:00"/>
        <d v="2010-08-31T00:00:00"/>
        <d v="2013-11-11T00:00:00"/>
        <d v="2018-01-25T00:00:00"/>
        <d v="2013-07-24T00:00:00"/>
        <d v="2018-08-17T00:00:00"/>
        <d v="2018-06-08T00:00:00"/>
        <d v="2010-08-24T00:00:00"/>
        <d v="2018-08-30T00:00:00"/>
        <d v="2013-09-22T00:00:00"/>
        <d v="2019-07-01T00:00:00"/>
        <d v="2018-05-05T00:00:00"/>
        <d v="2015-06-10T00:00:00"/>
        <d v="2016-01-22T00:00:00"/>
        <d v="2013-09-11T00:00:00"/>
        <d v="2016-01-08T00:00:00"/>
        <d v="2019-12-25T00:00:00"/>
        <d v="2018-09-17T00:00:00"/>
        <d v="2015-01-25T00:00:00"/>
        <d v="2016-04-01T00:00:00"/>
        <d v="2013-05-28T00:00:00"/>
        <d v="2012-02-29T00:00:00"/>
        <d v="2014-12-20T00:00:00"/>
        <d v="2016-11-26T00:00:00"/>
        <d v="2011-01-02T00:00:00"/>
        <d v="2016-12-19T00:00:00"/>
        <d v="2014-04-02T00:00:00"/>
        <d v="2011-09-06T00:00:00"/>
        <d v="2015-10-02T00:00:00"/>
        <d v="2016-02-24T00:00:00"/>
        <d v="2016-08-02T00:00:00"/>
        <d v="2011-11-18T00:00:00"/>
        <d v="2011-10-17T00:00:00"/>
        <d v="2018-11-13T00:00:00"/>
        <d v="2015-03-15T00:00:00"/>
        <d v="2011-11-15T00:00:00"/>
        <d v="2014-07-10T00:00:00"/>
        <d v="2010-07-15T00:00:00"/>
        <d v="2011-01-11T00:00:00"/>
        <d v="2015-06-19T00:00:00"/>
        <d v="2015-09-28T00:00:00"/>
        <d v="2019-12-07T00:00:00"/>
        <d v="2017-11-01T00:00:00"/>
        <d v="2011-03-11T00:00:00"/>
        <d v="2011-12-01T00:00:00"/>
        <d v="2011-08-07T00:00:00"/>
        <d v="2014-02-26T00:00:00"/>
        <d v="2011-04-29T00:00:00"/>
        <d v="2012-02-20T00:00:00"/>
        <d v="2012-04-25T00:00:00"/>
        <d v="2010-03-18T00:00:00"/>
        <d v="2010-11-17T00:00:00"/>
        <d v="2015-07-05T00:00:00"/>
        <d v="2014-12-21T00:00:00"/>
        <d v="2010-07-14T00:00:00"/>
        <d v="2014-05-30T00:00:00"/>
        <d v="2014-03-26T00:00:00"/>
        <d v="2016-06-27T00:00:00"/>
        <d v="2010-03-16T00:00:00"/>
        <d v="2016-03-05T00:00:00"/>
        <d v="2010-06-15T00:00:00"/>
        <d v="2015-02-12T00:00:00"/>
        <d v="2013-07-30T00:00:00"/>
        <d v="2019-04-18T00:00:00"/>
        <d v="2011-01-22T00:00:00"/>
        <d v="2016-03-07T00:00:00"/>
        <d v="2014-03-23T00:00:00"/>
        <d v="2019-01-16T00:00:00"/>
        <d v="2012-12-16T00:00:00"/>
        <d v="2013-07-25T00:00:00"/>
        <d v="2010-10-23T00:00:00"/>
        <d v="2017-08-26T00:00:00"/>
        <d v="2017-01-11T00:00:00"/>
        <d v="2016-04-29T00:00:00"/>
        <d v="2013-09-20T00:00:00"/>
        <d v="2014-06-04T00:00:00"/>
        <d v="2013-05-02T00:00:00"/>
        <d v="2011-05-06T00:00:00"/>
        <d v="2016-07-08T00:00:00"/>
        <d v="2016-09-13T00:00:00"/>
        <d v="2018-04-15T00:00:00"/>
        <d v="2015-07-16T00:00:00"/>
        <d v="2020-01-27T00:00:00"/>
        <d v="2010-09-28T00:00:00"/>
        <d v="2010-06-16T00:00:00"/>
        <d v="2010-10-04T00:00:00"/>
        <d v="2016-07-06T00:00:00"/>
        <d v="2019-05-01T00:00:00"/>
        <d v="2019-03-26T00:00:00"/>
        <d v="2014-11-02T00:00:00"/>
        <d v="2017-03-25T00:00:00"/>
        <d v="2013-02-09T00:00:00"/>
        <d v="2012-01-18T00:00:00"/>
        <d v="2016-11-14T00:00:00"/>
        <d v="2010-07-27T00:00:00"/>
        <d v="2018-07-28T00:00:00"/>
        <d v="2016-01-18T00:00:00"/>
        <d v="2017-02-20T00:00:00"/>
        <d v="2018-12-17T00:00:00"/>
        <d v="2017-03-01T00:00:00"/>
        <d v="2018-12-18T00:00:00"/>
        <d v="2018-09-26T00:00:00"/>
        <d v="2013-03-13T00:00:00"/>
        <d v="2018-04-09T00:00:00"/>
        <d v="2017-07-06T00:00:00"/>
        <d v="2010-10-20T00:00:00"/>
        <d v="2014-07-08T00:00:00"/>
        <d v="2014-02-22T00:00:00"/>
        <d v="2016-08-05T00:00:00"/>
        <d v="2016-04-08T00:00:00"/>
        <d v="2017-03-02T00:00:00"/>
        <d v="2017-12-28T00:00:00"/>
        <d v="2017-12-27T00:00:00"/>
        <d v="2015-08-30T00:00:00"/>
        <d v="2015-08-21T00:00:00"/>
        <d v="2012-03-28T00:00:00"/>
        <d v="2018-12-09T00:00:00"/>
        <d v="2010-10-07T00:00:00"/>
        <d v="2011-07-09T00:00:00"/>
        <d v="2013-08-30T00:00:00"/>
        <d v="2014-09-10T00:00:00"/>
        <d v="2012-08-01T00:00:00"/>
        <d v="2017-06-26T00:00:00"/>
        <d v="2010-07-31T00:00:00"/>
        <d v="2018-03-21T00:00:00"/>
        <d v="2016-04-15T00:00:00"/>
        <d v="2011-08-19T00:00:00"/>
        <d v="2019-09-11T00:00:00"/>
        <d v="2012-09-26T00:00:00"/>
        <d v="2016-07-10T00:00:00"/>
        <d v="2019-10-18T00:00:00"/>
        <d v="2019-12-14T00:00:00"/>
        <d v="2011-12-21T00:00:00"/>
        <d v="2013-12-11T00:00:00"/>
        <d v="2018-09-16T00:00:00"/>
        <d v="2010-06-29T00:00:00"/>
        <d v="2015-08-23T00:00:00"/>
        <d v="2018-03-27T00:00:00"/>
        <d v="2017-03-12T00:00:00"/>
        <d v="2019-01-10T00:00:00"/>
        <d v="2013-10-29T00:00:00"/>
        <d v="2011-11-27T00:00:00"/>
        <d v="2012-10-03T00:00:00"/>
        <d v="2019-07-09T00:00:00"/>
        <d v="2017-10-17T00:00:00"/>
        <d v="2017-11-27T00:00:00"/>
        <d v="2015-11-14T00:00:00"/>
        <d v="2015-04-20T00:00:00"/>
        <d v="2018-03-31T00:00:00"/>
        <d v="2011-11-24T00:00:00"/>
        <d v="2011-03-27T00:00:00"/>
        <d v="2013-07-22T00:00:00"/>
        <d v="2012-04-21T00:00:00"/>
        <d v="2016-07-04T00:00:00"/>
        <d v="2019-01-06T00:00:00"/>
        <d v="2017-05-22T00:00:00"/>
        <d v="2018-07-14T00:00:00"/>
        <d v="2016-08-22T00:00:00"/>
        <d v="2010-08-07T00:00:00"/>
        <d v="2013-07-10T00:00:00"/>
        <d v="2011-08-22T00:00:00"/>
        <d v="2013-06-17T00:00:00"/>
        <d v="2012-05-29T00:00:00"/>
        <d v="2018-02-21T00:00:00"/>
        <d v="2018-04-04T00:00:00"/>
        <d v="2016-03-02T00:00:00"/>
        <d v="2014-10-22T00:00:00"/>
        <d v="2014-11-15T00:00:00"/>
        <d v="2010-10-25T00:00:00"/>
        <d v="2016-05-25T00:00:00"/>
        <d v="2013-02-04T00:00:00"/>
        <d v="2015-05-23T00:00:00"/>
        <d v="2017-07-23T00:00:00"/>
        <d v="2017-03-22T00:00:00"/>
        <d v="2017-01-28T00:00:00"/>
        <d v="2016-03-30T00:00:00"/>
        <d v="2015-02-20T00:00:00"/>
        <d v="2016-11-11T00:00:00"/>
        <d v="2014-11-16T00:00:00"/>
        <d v="2012-06-29T00:00:00"/>
        <d v="2017-02-03T00:00:00"/>
        <d v="2010-05-23T00:00:00"/>
        <d v="2010-01-19T00:00:00"/>
        <d v="2015-10-21T00:00:00"/>
        <d v="2010-05-30T00:00:00"/>
        <d v="2011-10-09T00:00:00"/>
        <d v="2010-09-02T00:00:00"/>
        <d v="2010-03-01T00:00:00"/>
        <d v="2014-10-08T00:00:00"/>
        <d v="2010-07-01T00:00:00"/>
        <d v="2016-03-17T00:00:00"/>
        <d v="2010-08-05T00:00:00"/>
        <d v="2012-10-28T00:00:00"/>
        <d v="2015-01-20T00:00:00"/>
        <d v="2011-05-12T00:00:00"/>
        <d v="2014-10-24T00:00:00"/>
        <d v="2018-02-05T00:00:00"/>
        <d v="2019-08-01T00:00:00"/>
        <d v="2017-07-22T00:00:00"/>
        <d v="2012-11-28T00:00:00"/>
        <d v="2012-05-08T00:00:00"/>
        <d v="2011-05-13T00:00:00"/>
        <d v="2017-04-15T00:00:00"/>
        <d v="2015-10-06T00:00:00"/>
        <d v="2013-08-15T00:00:00"/>
        <d v="2014-04-14T00:00:00"/>
        <d v="2019-01-26T00:00:00"/>
        <d v="2019-02-09T00:00:00"/>
        <d v="2017-04-13T00:00:00"/>
        <d v="2016-05-23T00:00:00"/>
        <d v="2014-11-06T00:00:00"/>
        <d v="2019-07-04T00:00:00"/>
        <d v="2011-08-13T00:00:00"/>
        <d v="2015-08-14T00:00:00"/>
        <d v="2016-07-22T00:00:00"/>
        <d v="2010-10-31T00:00:00"/>
        <d v="2011-03-01T00:00:00"/>
        <d v="2013-12-17T00:00:00"/>
        <d v="2016-03-06T00:00:00"/>
        <d v="2011-05-21T00:00:00"/>
        <d v="2014-05-27T00:00:00"/>
        <d v="2010-02-14T00:00:00"/>
        <d v="2016-12-11T00:00:00"/>
        <d v="2013-06-26T00:00:00"/>
        <d v="2017-12-22T00:00:00"/>
        <d v="2016-11-01T00:00:00"/>
        <d v="2014-08-08T00:00:00"/>
        <d v="2018-12-30T00:00:00"/>
        <d v="2012-05-31T00:00:00"/>
        <d v="2016-01-30T00:00:00"/>
        <d v="2019-12-31T00:00:00"/>
        <d v="2019-01-27T00:00:00"/>
        <d v="2018-01-02T00:00:00"/>
        <d v="2012-03-05T00:00:00"/>
        <d v="2019-10-15T00:00:00"/>
        <d v="2016-05-17T00:00:00"/>
        <d v="2012-08-14T00:00:00"/>
        <d v="2017-11-28T00:00:00"/>
        <d v="2016-01-09T00:00:00"/>
        <d v="2012-08-27T00:00:00"/>
        <d v="2016-05-27T00:00:00"/>
        <d v="2017-11-29T00:00:00"/>
        <d v="2019-05-04T00:00:00"/>
        <d v="2019-01-21T00:00:00"/>
        <d v="2012-11-24T00:00:00"/>
        <d v="2017-02-28T00:00:00"/>
        <d v="2014-02-28T00:00:00"/>
        <d v="2010-06-19T00:00:00"/>
        <d v="2010-12-13T00:00:00"/>
        <d v="2011-05-03T00:00:00"/>
        <d v="2015-06-09T00:00:00"/>
        <d v="2018-01-03T00:00:00"/>
        <d v="2012-03-26T00:00:00"/>
        <d v="2015-10-22T00:00:00"/>
        <d v="2011-02-14T00:00:00"/>
        <d v="2015-02-28T00:00:00"/>
        <d v="2010-02-05T00:00:00"/>
        <d v="2018-09-27T00:00:00"/>
        <d v="2014-03-17T00:00:00"/>
        <d v="2014-07-16T00:00:00"/>
        <d v="2016-02-19T00:00:00"/>
        <d v="2018-06-15T00:00:00"/>
        <d v="2018-08-26T00:00:00"/>
        <d v="2012-01-22T00:00:00"/>
        <d v="2018-05-15T00:00:00"/>
        <d v="2018-07-21T00:00:00"/>
        <d v="2018-01-07T00:00:00"/>
        <d v="2010-06-12T00:00:00"/>
        <d v="2012-02-09T00:00:00"/>
        <d v="2011-11-19T00:00:00"/>
        <d v="2011-07-16T00:00:00"/>
        <d v="2011-06-20T00:00:00"/>
        <d v="2019-11-18T00:00:00"/>
        <d v="2011-06-18T00:00:00"/>
        <d v="2012-04-24T00:00:00"/>
        <d v="2012-02-05T00:00:00"/>
        <d v="2018-04-21T00:00:00"/>
        <d v="2013-03-01T00:00:00"/>
        <d v="2019-02-19T00:00:00"/>
        <d v="2010-03-21T00:00:00"/>
        <d v="2011-08-01T00:00:00"/>
        <d v="2015-06-17T00:00:00"/>
        <d v="2016-08-19T00:00:00"/>
        <d v="2014-09-15T00:00:00"/>
        <d v="2011-05-08T00:00:00"/>
        <d v="2018-10-09T00:00:00"/>
        <d v="2013-10-12T00:00:00"/>
        <d v="2010-06-21T00:00:00"/>
        <d v="2014-01-08T00:00:00"/>
        <d v="2010-04-23T00:00:00"/>
        <d v="2011-01-13T00:00:00"/>
        <d v="2019-06-08T00:00:00"/>
        <d v="2016-07-26T00:00:00"/>
        <d v="2020-01-15T00:00:00"/>
        <d v="2017-02-22T00:00:00"/>
        <d v="2019-07-21T00:00:00"/>
        <d v="2015-01-21T00:00:00"/>
        <d v="2010-05-25T00:00:00"/>
        <d v="2014-05-04T00:00:00"/>
        <d v="2010-06-06T00:00:00"/>
        <d v="2010-08-26T00:00:00"/>
        <d v="2015-07-17T00:00:00"/>
        <d v="2017-04-11T00:00:00"/>
        <d v="2014-03-12T00:00:00"/>
        <d v="2019-06-24T00:00:00"/>
        <d v="2011-12-03T00:00:00"/>
        <d v="2010-05-21T00:00:00"/>
        <d v="2015-06-15T00:00:00"/>
        <d v="2013-07-11T00:00:00"/>
        <d v="2018-02-03T00:00:00"/>
        <d v="2011-07-14T00:00:00"/>
        <d v="2019-12-16T00:00:00"/>
        <d v="2013-10-07T00:00:00"/>
        <d v="2014-09-19T00:00:00"/>
        <d v="2018-07-17T00:00:00"/>
        <d v="2017-05-13T00:00:00"/>
        <d v="2011-04-27T00:00:00"/>
        <d v="2015-01-22T00:00:00"/>
        <d v="2019-09-09T00:00:00"/>
        <d v="2012-09-05T00:00:00"/>
        <d v="2019-05-12T00:00:00"/>
        <d v="2013-08-04T00:00:00"/>
        <d v="2014-12-18T00:00:00"/>
        <d v="2011-06-28T00:00:00"/>
        <d v="2017-10-14T00:00:00"/>
        <d v="2019-02-07T00:00:00"/>
        <d v="2012-02-12T00:00:00"/>
        <d v="2019-10-31T00:00:00"/>
        <d v="2017-09-22T00:00:00"/>
        <d v="2012-07-12T00:00:00"/>
        <d v="2013-12-29T00:00:00"/>
        <d v="2017-05-03T00:00:00"/>
        <d v="2015-02-25T00:00:00"/>
        <d v="2014-06-28T00:00:00"/>
        <d v="2014-03-11T00:00:00"/>
        <d v="2013-04-08T00:00:00"/>
        <d v="2016-02-22T00:00:00"/>
        <d v="2015-07-24T00:00:00"/>
        <d v="2019-07-22T00:00:00"/>
        <d v="2015-11-26T00:00:00"/>
        <d v="2018-06-12T00:00:00"/>
        <d v="2011-05-07T00:00:00"/>
        <d v="2012-12-01T00:00:00"/>
        <d v="2011-01-09T00:00:00"/>
        <d v="2011-01-25T00:00:00"/>
        <d v="2012-04-05T00:00:00"/>
        <d v="2011-06-16T00:00:00"/>
        <d v="2014-09-26T00:00:00"/>
        <d v="2014-12-12T00:00:00"/>
        <d v="2015-04-18T00:00:00"/>
        <d v="2019-04-16T00:00:00"/>
        <d v="2016-12-26T00:00:00"/>
        <d v="2016-08-09T00:00:00"/>
        <d v="2015-12-20T00:00:00"/>
        <d v="2012-11-25T00:00:00"/>
        <d v="2015-12-22T00:00:00"/>
        <d v="2012-02-16T00:00:00"/>
        <d v="2016-02-08T00:00:00"/>
        <d v="2011-02-17T00:00:00"/>
        <d v="2013-11-14T00:00:00"/>
        <d v="2011-03-05T00:00:00"/>
        <d v="2015-05-11T00:00:00"/>
        <d v="2017-06-15T00:00:00"/>
        <d v="2019-12-22T00:00:00"/>
        <d v="2011-05-09T00:00:00"/>
        <d v="2013-10-08T00:00:00"/>
        <d v="2014-06-02T00:00:00"/>
        <d v="2010-12-10T00:00:00"/>
        <d v="2015-11-29T00:00:00"/>
        <d v="2011-01-28T00:00:00"/>
        <d v="2018-02-07T00:00:00"/>
        <d v="2016-11-12T00:00:00"/>
        <d v="2015-10-30T00:00:00"/>
        <d v="2017-12-25T00:00:00"/>
        <d v="2011-07-19T00:00:00"/>
        <d v="2019-08-04T00:00:00"/>
        <d v="2017-04-27T00:00:00"/>
        <d v="2014-09-25T00:00:00"/>
        <d v="2018-05-07T00:00:00"/>
        <d v="2015-12-24T00:00:00"/>
        <d v="2014-10-17T00:00:00"/>
        <d v="2018-11-04T00:00:00"/>
        <d v="2013-01-02T00:00:00"/>
        <d v="2014-01-20T00:00:00"/>
        <d v="2010-02-11T00:00:00"/>
        <d v="2016-06-29T00:00:00"/>
      </sharedItems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  <x v="0"/>
    <d v="2015-12-15T06:00:00"/>
    <x v="0"/>
  </r>
  <r>
    <n v="1"/>
    <s v="Odom Inc"/>
    <s v="Managed bottom-line architecture"/>
    <n v="1400"/>
    <n v="14560"/>
    <n v="1040"/>
    <x v="1"/>
    <n v="158"/>
    <n v="10.217543859649123"/>
    <x v="1"/>
    <s v="USD"/>
    <n v="1408424400"/>
    <n v="1408597200"/>
    <b v="0"/>
    <b v="1"/>
    <s v="music/rock"/>
    <x v="1"/>
    <x v="1"/>
    <x v="1"/>
    <d v="2014-08-21T05:00:00"/>
    <x v="1"/>
  </r>
  <r>
    <n v="2"/>
    <s v="Melton, Robinson and Fritz"/>
    <s v="Function-based leadingedge pricing structure"/>
    <n v="108400"/>
    <n v="142523"/>
    <n v="131.4787822878229"/>
    <x v="1"/>
    <n v="1425"/>
    <n v="5938.458333333333"/>
    <x v="2"/>
    <s v="AUD"/>
    <n v="1384668000"/>
    <n v="1384840800"/>
    <b v="0"/>
    <b v="0"/>
    <s v="technology/web"/>
    <x v="2"/>
    <x v="2"/>
    <x v="2"/>
    <d v="2013-11-19T06:00:00"/>
    <x v="2"/>
  </r>
  <r>
    <n v="3"/>
    <s v="Mcdonald, Gonzalez and Ross"/>
    <s v="Vision-oriented fresh-thinking conglomeration"/>
    <n v="4200"/>
    <n v="2477"/>
    <n v="58.976190476190467"/>
    <x v="0"/>
    <n v="24"/>
    <n v="46.735849056603776"/>
    <x v="1"/>
    <s v="USD"/>
    <n v="1565499600"/>
    <n v="1568955600"/>
    <b v="0"/>
    <b v="0"/>
    <s v="music/rock"/>
    <x v="1"/>
    <x v="1"/>
    <x v="3"/>
    <d v="2019-09-20T05:00:00"/>
    <x v="3"/>
  </r>
  <r>
    <n v="4"/>
    <s v="Larson-Little"/>
    <s v="Proactive foreground core"/>
    <n v="7600"/>
    <n v="5265"/>
    <n v="69.276315789473685"/>
    <x v="0"/>
    <n v="53"/>
    <n v="30.258620689655171"/>
    <x v="1"/>
    <s v="USD"/>
    <n v="1547964000"/>
    <n v="1548309600"/>
    <b v="0"/>
    <b v="0"/>
    <s v="theater/plays"/>
    <x v="3"/>
    <x v="3"/>
    <x v="4"/>
    <d v="2019-01-24T06:00:00"/>
    <x v="4"/>
  </r>
  <r>
    <n v="5"/>
    <s v="Harris Group"/>
    <s v="Open-source optimizing database"/>
    <n v="7600"/>
    <n v="13195"/>
    <n v="173.61842105263159"/>
    <x v="1"/>
    <n v="174"/>
    <n v="733.05555555555554"/>
    <x v="3"/>
    <s v="DKK"/>
    <n v="1346130000"/>
    <n v="1347080400"/>
    <b v="0"/>
    <b v="0"/>
    <s v="theater/plays"/>
    <x v="3"/>
    <x v="3"/>
    <x v="5"/>
    <d v="2012-09-08T05:00:00"/>
    <x v="5"/>
  </r>
  <r>
    <n v="6"/>
    <s v="Ortiz, Coleman and Mitchell"/>
    <s v="Operative upward-trending algorithm"/>
    <n v="5200"/>
    <n v="1090"/>
    <n v="20.961538461538463"/>
    <x v="0"/>
    <n v="18"/>
    <n v="4.8017621145374445"/>
    <x v="4"/>
    <s v="GBP"/>
    <n v="1505278800"/>
    <n v="1505365200"/>
    <b v="0"/>
    <b v="0"/>
    <s v="film &amp; video/documentary"/>
    <x v="4"/>
    <x v="4"/>
    <x v="6"/>
    <d v="2017-09-14T05:00:00"/>
    <x v="6"/>
  </r>
  <r>
    <n v="7"/>
    <s v="Carter-Guzman"/>
    <s v="Centralized cohesive challenge"/>
    <n v="4500"/>
    <n v="14741"/>
    <n v="327.57777777777778"/>
    <x v="1"/>
    <n v="227"/>
    <n v="20.820621468926554"/>
    <x v="3"/>
    <s v="DKK"/>
    <n v="1439442000"/>
    <n v="1439614800"/>
    <b v="0"/>
    <b v="0"/>
    <s v="theater/plays"/>
    <x v="3"/>
    <x v="3"/>
    <x v="7"/>
    <d v="2015-08-15T05:00:00"/>
    <x v="7"/>
  </r>
  <r>
    <n v="8"/>
    <s v="Nunez-Richards"/>
    <s v="Exclusive attitude-oriented intranet"/>
    <n v="110100"/>
    <n v="21946"/>
    <n v="19.932788374205266"/>
    <x v="2"/>
    <n v="708"/>
    <n v="498.77272727272725"/>
    <x v="3"/>
    <s v="DKK"/>
    <n v="1281330000"/>
    <n v="1281502800"/>
    <b v="0"/>
    <b v="0"/>
    <s v="theater/plays"/>
    <x v="3"/>
    <x v="3"/>
    <x v="8"/>
    <d v="2010-08-11T05:00:00"/>
    <x v="8"/>
  </r>
  <r>
    <n v="9"/>
    <s v="Rangel, Holt and Jones"/>
    <s v="Open-source fresh-thinking model"/>
    <n v="6200"/>
    <n v="3208"/>
    <n v="51.741935483870968"/>
    <x v="0"/>
    <n v="44"/>
    <n v="14.581818181818182"/>
    <x v="1"/>
    <s v="USD"/>
    <n v="1379566800"/>
    <n v="1383804000"/>
    <b v="0"/>
    <b v="0"/>
    <s v="music/electric music"/>
    <x v="1"/>
    <x v="5"/>
    <x v="9"/>
    <d v="2013-11-07T06:00:00"/>
    <x v="9"/>
  </r>
  <r>
    <n v="10"/>
    <s v="Green Ltd"/>
    <s v="Monitored empowering installation"/>
    <n v="5200"/>
    <n v="13838"/>
    <n v="266.11538461538464"/>
    <x v="1"/>
    <n v="220"/>
    <n v="512.51851851851848"/>
    <x v="1"/>
    <s v="USD"/>
    <n v="1281762000"/>
    <n v="1285909200"/>
    <b v="0"/>
    <b v="0"/>
    <s v="film &amp; video/drama"/>
    <x v="4"/>
    <x v="6"/>
    <x v="10"/>
    <d v="2010-10-01T05:00:00"/>
    <x v="10"/>
  </r>
  <r>
    <n v="11"/>
    <s v="Perez, Johnson and Gardner"/>
    <s v="Grass-roots zero administration system engine"/>
    <n v="6300"/>
    <n v="3030"/>
    <n v="48.095238095238095"/>
    <x v="0"/>
    <n v="27"/>
    <n v="55.090909090909093"/>
    <x v="1"/>
    <s v="USD"/>
    <n v="1285045200"/>
    <n v="1285563600"/>
    <b v="0"/>
    <b v="1"/>
    <s v="theater/plays"/>
    <x v="3"/>
    <x v="3"/>
    <x v="11"/>
    <d v="2010-09-27T05:00:00"/>
    <x v="11"/>
  </r>
  <r>
    <n v="12"/>
    <s v="Kim Ltd"/>
    <s v="Assimilated hybrid intranet"/>
    <n v="6300"/>
    <n v="5629"/>
    <n v="89.349206349206341"/>
    <x v="0"/>
    <n v="55"/>
    <n v="57.438775510204081"/>
    <x v="1"/>
    <s v="USD"/>
    <n v="1571720400"/>
    <n v="1572411600"/>
    <b v="0"/>
    <b v="0"/>
    <s v="film &amp; video/drama"/>
    <x v="4"/>
    <x v="6"/>
    <x v="12"/>
    <d v="2019-10-30T05:00:00"/>
    <x v="12"/>
  </r>
  <r>
    <n v="13"/>
    <s v="Walker, Taylor and Coleman"/>
    <s v="Multi-tiered directional open architecture"/>
    <n v="4200"/>
    <n v="10295"/>
    <n v="245.11904761904765"/>
    <x v="1"/>
    <n v="98"/>
    <n v="51.475000000000001"/>
    <x v="1"/>
    <s v="USD"/>
    <n v="1465621200"/>
    <n v="1466658000"/>
    <b v="0"/>
    <b v="0"/>
    <s v="music/indie rock"/>
    <x v="1"/>
    <x v="7"/>
    <x v="13"/>
    <d v="2016-06-23T05:00:00"/>
    <x v="13"/>
  </r>
  <r>
    <n v="14"/>
    <s v="Rodriguez, Rose and Stewart"/>
    <s v="Cloned directional synergy"/>
    <n v="28200"/>
    <n v="18829"/>
    <n v="66.769503546099301"/>
    <x v="0"/>
    <n v="200"/>
    <n v="41.657079646017699"/>
    <x v="1"/>
    <s v="USD"/>
    <n v="1331013600"/>
    <n v="1333342800"/>
    <b v="0"/>
    <b v="0"/>
    <s v="music/indie rock"/>
    <x v="1"/>
    <x v="7"/>
    <x v="14"/>
    <d v="2012-04-02T05:00:00"/>
    <x v="14"/>
  </r>
  <r>
    <n v="15"/>
    <s v="Wright, Hunt and Rowe"/>
    <s v="Extended eco-centric pricing structure"/>
    <n v="81200"/>
    <n v="38414"/>
    <n v="47.307881773399011"/>
    <x v="0"/>
    <n v="452"/>
    <n v="384.14"/>
    <x v="1"/>
    <s v="USD"/>
    <n v="1575957600"/>
    <n v="1576303200"/>
    <b v="0"/>
    <b v="0"/>
    <s v="technology/wearables"/>
    <x v="2"/>
    <x v="8"/>
    <x v="15"/>
    <d v="2019-12-14T06:00:00"/>
    <x v="15"/>
  </r>
  <r>
    <n v="16"/>
    <s v="Hines Inc"/>
    <s v="Cross-platform systemic adapter"/>
    <n v="1700"/>
    <n v="11041"/>
    <n v="649.47058823529414"/>
    <x v="1"/>
    <n v="100"/>
    <n v="8.8398718975180142"/>
    <x v="1"/>
    <s v="USD"/>
    <n v="1390370400"/>
    <n v="1392271200"/>
    <b v="0"/>
    <b v="0"/>
    <s v="publishing/nonfiction"/>
    <x v="5"/>
    <x v="9"/>
    <x v="16"/>
    <d v="2014-02-13T06:00:00"/>
    <x v="16"/>
  </r>
  <r>
    <n v="17"/>
    <s v="Cochran-Nguyen"/>
    <s v="Seamless 4thgeneration methodology"/>
    <n v="84600"/>
    <n v="134845"/>
    <n v="159.39125295508273"/>
    <x v="1"/>
    <n v="1249"/>
    <n v="998.85185185185185"/>
    <x v="1"/>
    <s v="USD"/>
    <n v="1294812000"/>
    <n v="1294898400"/>
    <b v="0"/>
    <b v="0"/>
    <s v="film &amp; video/animation"/>
    <x v="4"/>
    <x v="10"/>
    <x v="17"/>
    <d v="2011-01-13T06:00:00"/>
    <x v="17"/>
  </r>
  <r>
    <n v="18"/>
    <s v="Johnson-Gould"/>
    <s v="Exclusive needs-based adapter"/>
    <n v="9100"/>
    <n v="6089"/>
    <n v="66.912087912087912"/>
    <x v="3"/>
    <n v="135"/>
    <n v="9.034124629080118"/>
    <x v="1"/>
    <s v="USD"/>
    <n v="1536382800"/>
    <n v="1537074000"/>
    <b v="0"/>
    <b v="0"/>
    <s v="theater/plays"/>
    <x v="3"/>
    <x v="3"/>
    <x v="18"/>
    <d v="2018-09-16T05:00:00"/>
    <x v="18"/>
  </r>
  <r>
    <n v="19"/>
    <s v="Perez-Hess"/>
    <s v="Down-sized cohesive archive"/>
    <n v="62500"/>
    <n v="30331"/>
    <n v="48.529600000000002"/>
    <x v="0"/>
    <n v="674"/>
    <n v="21.727077363896846"/>
    <x v="1"/>
    <s v="USD"/>
    <n v="1551679200"/>
    <n v="1553490000"/>
    <b v="0"/>
    <b v="1"/>
    <s v="theater/plays"/>
    <x v="3"/>
    <x v="3"/>
    <x v="19"/>
    <d v="2019-03-25T05:00:00"/>
    <x v="19"/>
  </r>
  <r>
    <n v="20"/>
    <s v="Reeves, Thompson and Richardson"/>
    <s v="Proactive composite alliance"/>
    <n v="131800"/>
    <n v="147936"/>
    <n v="112.24279210925646"/>
    <x v="1"/>
    <n v="1396"/>
    <n v="265.11827956989248"/>
    <x v="1"/>
    <s v="USD"/>
    <n v="1406523600"/>
    <n v="1406523600"/>
    <b v="0"/>
    <b v="0"/>
    <s v="film &amp; video/drama"/>
    <x v="4"/>
    <x v="6"/>
    <x v="20"/>
    <d v="2014-07-28T05:00:00"/>
    <x v="20"/>
  </r>
  <r>
    <n v="21"/>
    <s v="Simmons-Reynolds"/>
    <s v="Re-engineered intangible definition"/>
    <n v="94000"/>
    <n v="38533"/>
    <n v="40.992553191489364"/>
    <x v="0"/>
    <n v="558"/>
    <n v="43.295505617977526"/>
    <x v="1"/>
    <s v="USD"/>
    <n v="1313384400"/>
    <n v="1316322000"/>
    <b v="0"/>
    <b v="0"/>
    <s v="theater/plays"/>
    <x v="3"/>
    <x v="3"/>
    <x v="21"/>
    <d v="2011-09-18T05:00:00"/>
    <x v="21"/>
  </r>
  <r>
    <n v="22"/>
    <s v="Collier Inc"/>
    <s v="Enhanced dynamic definition"/>
    <n v="59100"/>
    <n v="75690"/>
    <n v="128.07106598984771"/>
    <x v="1"/>
    <n v="890"/>
    <n v="533.02816901408448"/>
    <x v="1"/>
    <s v="USD"/>
    <n v="1522731600"/>
    <n v="1524027600"/>
    <b v="0"/>
    <b v="0"/>
    <s v="theater/plays"/>
    <x v="3"/>
    <x v="3"/>
    <x v="22"/>
    <d v="2018-04-18T05:00:00"/>
    <x v="22"/>
  </r>
  <r>
    <n v="23"/>
    <s v="Gray-Jenkins"/>
    <s v="Devolved next generation adapter"/>
    <n v="4500"/>
    <n v="14942"/>
    <n v="332.04444444444448"/>
    <x v="1"/>
    <n v="142"/>
    <n v="5.5899738121960345"/>
    <x v="4"/>
    <s v="GBP"/>
    <n v="1550124000"/>
    <n v="1554699600"/>
    <b v="0"/>
    <b v="0"/>
    <s v="film &amp; video/documentary"/>
    <x v="4"/>
    <x v="4"/>
    <x v="23"/>
    <d v="2019-04-08T05:00:00"/>
    <x v="23"/>
  </r>
  <r>
    <n v="24"/>
    <s v="Scott, Wilson and Martin"/>
    <s v="Cross-platform intermediate frame"/>
    <n v="92400"/>
    <n v="104257"/>
    <n v="112.83225108225108"/>
    <x v="1"/>
    <n v="2673"/>
    <n v="639.61349693251532"/>
    <x v="1"/>
    <s v="USD"/>
    <n v="1403326800"/>
    <n v="1403499600"/>
    <b v="0"/>
    <b v="0"/>
    <s v="technology/wearables"/>
    <x v="2"/>
    <x v="8"/>
    <x v="24"/>
    <d v="2014-06-23T05:00:00"/>
    <x v="24"/>
  </r>
  <r>
    <n v="25"/>
    <s v="Caldwell, Velazquez and Wilson"/>
    <s v="Monitored impactful analyzer"/>
    <n v="5500"/>
    <n v="11904"/>
    <n v="216.43636363636364"/>
    <x v="1"/>
    <n v="163"/>
    <n v="8.0432432432432428"/>
    <x v="1"/>
    <s v="USD"/>
    <n v="1305694800"/>
    <n v="1307422800"/>
    <b v="0"/>
    <b v="1"/>
    <s v="games/video games"/>
    <x v="6"/>
    <x v="11"/>
    <x v="25"/>
    <d v="2011-06-07T05:00:00"/>
    <x v="25"/>
  </r>
  <r>
    <n v="26"/>
    <s v="Spencer-Bates"/>
    <s v="Optional responsive customer loyalty"/>
    <n v="107500"/>
    <n v="51814"/>
    <n v="48.199069767441863"/>
    <x v="3"/>
    <n v="1480"/>
    <n v="3454.2666666666669"/>
    <x v="1"/>
    <s v="USD"/>
    <n v="1533013200"/>
    <n v="1535346000"/>
    <b v="0"/>
    <b v="0"/>
    <s v="theater/plays"/>
    <x v="3"/>
    <x v="3"/>
    <x v="26"/>
    <d v="2018-08-27T05:00:00"/>
    <x v="26"/>
  </r>
  <r>
    <n v="27"/>
    <s v="Best, Carr and Williams"/>
    <s v="Diverse transitional migration"/>
    <n v="2000"/>
    <n v="1599"/>
    <n v="79.95"/>
    <x v="0"/>
    <n v="15"/>
    <n v="0.72027027027027024"/>
    <x v="1"/>
    <s v="USD"/>
    <n v="1443848400"/>
    <n v="1444539600"/>
    <b v="0"/>
    <b v="0"/>
    <s v="music/rock"/>
    <x v="1"/>
    <x v="1"/>
    <x v="27"/>
    <d v="2015-10-11T05:00:00"/>
    <x v="27"/>
  </r>
  <r>
    <n v="28"/>
    <s v="Campbell, Brown and Powell"/>
    <s v="Synchronized global task-force"/>
    <n v="130800"/>
    <n v="137635"/>
    <n v="105.22553516819573"/>
    <x v="1"/>
    <n v="2220"/>
    <n v="85.700498132004981"/>
    <x v="1"/>
    <s v="USD"/>
    <n v="1265695200"/>
    <n v="1267682400"/>
    <b v="0"/>
    <b v="1"/>
    <s v="theater/plays"/>
    <x v="3"/>
    <x v="3"/>
    <x v="28"/>
    <d v="2010-03-04T06:00:00"/>
    <x v="28"/>
  </r>
  <r>
    <n v="29"/>
    <s v="Johnson, Parker and Haynes"/>
    <s v="Focused 6thgeneration forecast"/>
    <n v="45900"/>
    <n v="150965"/>
    <n v="328.89978213507629"/>
    <x v="1"/>
    <n v="1606"/>
    <n v="1170.2713178294573"/>
    <x v="5"/>
    <s v="CHF"/>
    <n v="1532062800"/>
    <n v="1535518800"/>
    <b v="0"/>
    <b v="0"/>
    <s v="film &amp; video/shorts"/>
    <x v="4"/>
    <x v="12"/>
    <x v="29"/>
    <d v="2018-08-29T05:00:00"/>
    <x v="29"/>
  </r>
  <r>
    <n v="30"/>
    <s v="Clark-Cooke"/>
    <s v="Down-sized analyzing challenge"/>
    <n v="9000"/>
    <n v="14455"/>
    <n v="160.61111111111111"/>
    <x v="1"/>
    <n v="129"/>
    <n v="63.960176991150441"/>
    <x v="1"/>
    <s v="USD"/>
    <n v="1558674000"/>
    <n v="1559106000"/>
    <b v="0"/>
    <b v="0"/>
    <s v="film &amp; video/animation"/>
    <x v="4"/>
    <x v="10"/>
    <x v="30"/>
    <d v="2019-05-29T05:00:00"/>
    <x v="30"/>
  </r>
  <r>
    <n v="31"/>
    <s v="Schroeder Ltd"/>
    <s v="Progressive needs-based focus group"/>
    <n v="3500"/>
    <n v="10850"/>
    <n v="310"/>
    <x v="1"/>
    <n v="226"/>
    <n v="4.7030775899436499"/>
    <x v="4"/>
    <s v="GBP"/>
    <n v="1451973600"/>
    <n v="1454392800"/>
    <b v="0"/>
    <b v="0"/>
    <s v="games/video games"/>
    <x v="6"/>
    <x v="11"/>
    <x v="31"/>
    <d v="2016-02-02T06:00:00"/>
    <x v="31"/>
  </r>
  <r>
    <n v="32"/>
    <s v="Jackson PLC"/>
    <s v="Ergonomic 6thgeneration success"/>
    <n v="101000"/>
    <n v="87676"/>
    <n v="86.807920792079202"/>
    <x v="0"/>
    <n v="2307"/>
    <n v="16.179368887248568"/>
    <x v="6"/>
    <s v="EUR"/>
    <n v="1515564000"/>
    <n v="1517896800"/>
    <b v="0"/>
    <b v="0"/>
    <s v="film &amp; video/documentary"/>
    <x v="4"/>
    <x v="4"/>
    <x v="32"/>
    <d v="2018-02-06T06:00:00"/>
    <x v="32"/>
  </r>
  <r>
    <n v="33"/>
    <s v="Blair, Collins and Carter"/>
    <s v="Exclusive interactive approach"/>
    <n v="50200"/>
    <n v="189666"/>
    <n v="377.82071713147411"/>
    <x v="1"/>
    <n v="5419"/>
    <n v="1149.4909090909091"/>
    <x v="1"/>
    <s v="USD"/>
    <n v="1412485200"/>
    <n v="1415685600"/>
    <b v="0"/>
    <b v="0"/>
    <s v="theater/plays"/>
    <x v="3"/>
    <x v="3"/>
    <x v="33"/>
    <d v="2014-11-11T06:00:00"/>
    <x v="33"/>
  </r>
  <r>
    <n v="34"/>
    <s v="Maldonado and Sons"/>
    <s v="Reverse-engineered asynchronous archive"/>
    <n v="9300"/>
    <n v="14025"/>
    <n v="150.80645161290323"/>
    <x v="1"/>
    <n v="165"/>
    <n v="7.1374045801526718"/>
    <x v="1"/>
    <s v="USD"/>
    <n v="1490245200"/>
    <n v="1490677200"/>
    <b v="0"/>
    <b v="0"/>
    <s v="film &amp; video/documentary"/>
    <x v="4"/>
    <x v="4"/>
    <x v="34"/>
    <d v="2017-03-28T05:00:00"/>
    <x v="34"/>
  </r>
  <r>
    <n v="35"/>
    <s v="Mitchell and Sons"/>
    <s v="Synergized intangible challenge"/>
    <n v="125500"/>
    <n v="188628"/>
    <n v="150.30119521912351"/>
    <x v="1"/>
    <n v="1965"/>
    <n v="11789.25"/>
    <x v="3"/>
    <s v="DKK"/>
    <n v="1547877600"/>
    <n v="1551506400"/>
    <b v="0"/>
    <b v="1"/>
    <s v="film &amp; video/drama"/>
    <x v="4"/>
    <x v="6"/>
    <x v="35"/>
    <d v="2019-03-02T06:00:00"/>
    <x v="35"/>
  </r>
  <r>
    <n v="36"/>
    <s v="Jackson-Lewis"/>
    <s v="Monitored multi-state encryption"/>
    <n v="700"/>
    <n v="1101"/>
    <n v="157.28571428571431"/>
    <x v="1"/>
    <n v="16"/>
    <n v="10.289719626168225"/>
    <x v="1"/>
    <s v="USD"/>
    <n v="1298700000"/>
    <n v="1300856400"/>
    <b v="0"/>
    <b v="0"/>
    <s v="theater/plays"/>
    <x v="3"/>
    <x v="3"/>
    <x v="36"/>
    <d v="2011-03-23T05:00:00"/>
    <x v="36"/>
  </r>
  <r>
    <n v="37"/>
    <s v="Black, Armstrong and Anderson"/>
    <s v="Profound attitude-oriented functionalities"/>
    <n v="8100"/>
    <n v="11339"/>
    <n v="139.98765432098764"/>
    <x v="1"/>
    <n v="107"/>
    <n v="84.619402985074629"/>
    <x v="1"/>
    <s v="USD"/>
    <n v="1570338000"/>
    <n v="1573192800"/>
    <b v="0"/>
    <b v="1"/>
    <s v="publishing/fiction"/>
    <x v="5"/>
    <x v="13"/>
    <x v="37"/>
    <d v="2019-11-08T06:00:00"/>
    <x v="37"/>
  </r>
  <r>
    <n v="38"/>
    <s v="Maldonado-Gonzalez"/>
    <s v="Digitized client-driven database"/>
    <n v="3100"/>
    <n v="10085"/>
    <n v="325.32258064516128"/>
    <x v="1"/>
    <n v="134"/>
    <n v="114.60227272727273"/>
    <x v="1"/>
    <s v="USD"/>
    <n v="1287378000"/>
    <n v="1287810000"/>
    <b v="0"/>
    <b v="0"/>
    <s v="photography/photography books"/>
    <x v="7"/>
    <x v="14"/>
    <x v="38"/>
    <d v="2010-10-23T05:00:00"/>
    <x v="38"/>
  </r>
  <r>
    <n v="39"/>
    <s v="Kim-Rice"/>
    <s v="Organized bi-directional function"/>
    <n v="9900"/>
    <n v="5027"/>
    <n v="50.777777777777779"/>
    <x v="0"/>
    <n v="88"/>
    <n v="25.388888888888889"/>
    <x v="3"/>
    <s v="DKK"/>
    <n v="1361772000"/>
    <n v="1362978000"/>
    <b v="0"/>
    <b v="0"/>
    <s v="theater/plays"/>
    <x v="3"/>
    <x v="3"/>
    <x v="39"/>
    <d v="2013-03-11T05:00:00"/>
    <x v="39"/>
  </r>
  <r>
    <n v="40"/>
    <s v="Garcia, Garcia and Lopez"/>
    <s v="Reduced stable middleware"/>
    <n v="8800"/>
    <n v="14878"/>
    <n v="169.06818181818181"/>
    <x v="1"/>
    <n v="198"/>
    <n v="134.03603603603602"/>
    <x v="1"/>
    <s v="USD"/>
    <n v="1275714000"/>
    <n v="1277355600"/>
    <b v="0"/>
    <b v="1"/>
    <s v="technology/wearables"/>
    <x v="2"/>
    <x v="8"/>
    <x v="40"/>
    <d v="2010-06-24T05:00:00"/>
    <x v="40"/>
  </r>
  <r>
    <n v="41"/>
    <s v="Watts Group"/>
    <s v="Universal 5thgeneration neural-net"/>
    <n v="5600"/>
    <n v="11924"/>
    <n v="212.92857142857144"/>
    <x v="1"/>
    <n v="111"/>
    <n v="53.711711711711715"/>
    <x v="6"/>
    <s v="EUR"/>
    <n v="1346734800"/>
    <n v="1348981200"/>
    <b v="0"/>
    <b v="1"/>
    <s v="music/rock"/>
    <x v="1"/>
    <x v="1"/>
    <x v="41"/>
    <d v="2012-09-30T05:00:00"/>
    <x v="41"/>
  </r>
  <r>
    <n v="42"/>
    <s v="Werner-Bryant"/>
    <s v="Virtual uniform frame"/>
    <n v="1800"/>
    <n v="7991"/>
    <n v="443.94444444444446"/>
    <x v="1"/>
    <n v="222"/>
    <n v="1.286381197681906"/>
    <x v="1"/>
    <s v="USD"/>
    <n v="1309755600"/>
    <n v="1310533200"/>
    <b v="0"/>
    <b v="0"/>
    <s v="food/food trucks"/>
    <x v="0"/>
    <x v="0"/>
    <x v="42"/>
    <d v="2011-07-13T05:00:00"/>
    <x v="42"/>
  </r>
  <r>
    <n v="43"/>
    <s v="Schmitt-Mendoza"/>
    <s v="Profound explicit paradigm"/>
    <n v="90200"/>
    <n v="167717"/>
    <n v="185.9390243902439"/>
    <x v="1"/>
    <n v="6212"/>
    <n v="1711.3979591836735"/>
    <x v="1"/>
    <s v="USD"/>
    <n v="1406178000"/>
    <n v="1407560400"/>
    <b v="0"/>
    <b v="0"/>
    <s v="publishing/radio &amp; podcasts"/>
    <x v="5"/>
    <x v="15"/>
    <x v="43"/>
    <d v="2014-08-09T05:00:00"/>
    <x v="43"/>
  </r>
  <r>
    <n v="44"/>
    <s v="Reid-Mccullough"/>
    <s v="Visionary real-time groupware"/>
    <n v="1600"/>
    <n v="10541"/>
    <n v="658.8125"/>
    <x v="1"/>
    <n v="98"/>
    <n v="219.60416666666666"/>
    <x v="3"/>
    <s v="DKK"/>
    <n v="1552798800"/>
    <n v="1552885200"/>
    <b v="0"/>
    <b v="0"/>
    <s v="publishing/fiction"/>
    <x v="5"/>
    <x v="13"/>
    <x v="44"/>
    <d v="2019-03-18T05:00:00"/>
    <x v="44"/>
  </r>
  <r>
    <n v="45"/>
    <s v="Woods-Clark"/>
    <s v="Networked tertiary Graphical User Interface"/>
    <n v="9500"/>
    <n v="4530"/>
    <n v="47.684210526315788"/>
    <x v="0"/>
    <n v="48"/>
    <n v="49.239130434782609"/>
    <x v="1"/>
    <s v="USD"/>
    <n v="1478062800"/>
    <n v="1479362400"/>
    <b v="0"/>
    <b v="1"/>
    <s v="theater/plays"/>
    <x v="3"/>
    <x v="3"/>
    <x v="45"/>
    <d v="2016-11-17T06:00:00"/>
    <x v="45"/>
  </r>
  <r>
    <n v="46"/>
    <s v="Vaughn, Hunt and Caldwell"/>
    <s v="Virtual grid-enabled task-force"/>
    <n v="3700"/>
    <n v="4247"/>
    <n v="114.78378378378378"/>
    <x v="1"/>
    <n v="92"/>
    <n v="28.503355704697988"/>
    <x v="1"/>
    <s v="USD"/>
    <n v="1278565200"/>
    <n v="1280552400"/>
    <b v="0"/>
    <b v="0"/>
    <s v="music/rock"/>
    <x v="1"/>
    <x v="1"/>
    <x v="46"/>
    <d v="2010-07-31T05:00:00"/>
    <x v="46"/>
  </r>
  <r>
    <n v="47"/>
    <s v="Bennett and Sons"/>
    <s v="Function-based multi-state software"/>
    <n v="1500"/>
    <n v="7129"/>
    <n v="475.26666666666665"/>
    <x v="1"/>
    <n v="149"/>
    <n v="2.932538050185109"/>
    <x v="1"/>
    <s v="USD"/>
    <n v="1396069200"/>
    <n v="1398661200"/>
    <b v="0"/>
    <b v="0"/>
    <s v="theater/plays"/>
    <x v="3"/>
    <x v="3"/>
    <x v="47"/>
    <d v="2014-04-28T05:00:00"/>
    <x v="47"/>
  </r>
  <r>
    <n v="48"/>
    <s v="Lamb Inc"/>
    <s v="Optimized leadingedge concept"/>
    <n v="33300"/>
    <n v="128862"/>
    <n v="386.97297297297297"/>
    <x v="1"/>
    <n v="2431"/>
    <n v="425.28712871287127"/>
    <x v="1"/>
    <s v="USD"/>
    <n v="1435208400"/>
    <n v="1436245200"/>
    <b v="0"/>
    <b v="0"/>
    <s v="theater/plays"/>
    <x v="3"/>
    <x v="3"/>
    <x v="48"/>
    <d v="2015-07-07T05:00:00"/>
    <x v="48"/>
  </r>
  <r>
    <n v="49"/>
    <s v="Casey-Kelly"/>
    <s v="Sharable holistic interface"/>
    <n v="7200"/>
    <n v="13653"/>
    <n v="189.625"/>
    <x v="1"/>
    <n v="303"/>
    <n v="13653"/>
    <x v="1"/>
    <s v="USD"/>
    <n v="1571547600"/>
    <n v="1575439200"/>
    <b v="0"/>
    <b v="0"/>
    <s v="music/rock"/>
    <x v="1"/>
    <x v="1"/>
    <x v="49"/>
    <d v="2019-12-04T06:00:00"/>
    <x v="49"/>
  </r>
  <r>
    <n v="50"/>
    <s v="Jones, Taylor and Moore"/>
    <s v="Down-sized system-worthy secured line"/>
    <n v="100"/>
    <n v="2"/>
    <n v="2"/>
    <x v="0"/>
    <n v="1"/>
    <n v="1.3633265167007499E-3"/>
    <x v="6"/>
    <s v="EUR"/>
    <n v="1375333200"/>
    <n v="1377752400"/>
    <b v="0"/>
    <b v="0"/>
    <s v="music/metal"/>
    <x v="1"/>
    <x v="16"/>
    <x v="50"/>
    <d v="2013-08-29T05:00:00"/>
    <x v="50"/>
  </r>
  <r>
    <n v="51"/>
    <s v="Bradshaw, Gill and Donovan"/>
    <s v="Inverse secondary infrastructure"/>
    <n v="158100"/>
    <n v="145243"/>
    <n v="91.867805186590772"/>
    <x v="0"/>
    <n v="1467"/>
    <n v="1936.5733333333333"/>
    <x v="4"/>
    <s v="GBP"/>
    <n v="1332824400"/>
    <n v="1334206800"/>
    <b v="0"/>
    <b v="1"/>
    <s v="technology/wearables"/>
    <x v="2"/>
    <x v="8"/>
    <x v="51"/>
    <d v="2012-04-12T05:00:00"/>
    <x v="51"/>
  </r>
  <r>
    <n v="52"/>
    <s v="Hernandez, Rodriguez and Clark"/>
    <s v="Organic foreground leverage"/>
    <n v="7200"/>
    <n v="2459"/>
    <n v="34.152777777777779"/>
    <x v="0"/>
    <n v="75"/>
    <n v="11.76555023923445"/>
    <x v="1"/>
    <s v="USD"/>
    <n v="1284526800"/>
    <n v="1284872400"/>
    <b v="0"/>
    <b v="0"/>
    <s v="theater/plays"/>
    <x v="3"/>
    <x v="3"/>
    <x v="52"/>
    <d v="2010-09-19T05:00:00"/>
    <x v="52"/>
  </r>
  <r>
    <n v="53"/>
    <s v="Smith-Jones"/>
    <s v="Reverse-engineered static concept"/>
    <n v="8800"/>
    <n v="12356"/>
    <n v="140.40909090909091"/>
    <x v="1"/>
    <n v="209"/>
    <n v="102.96666666666667"/>
    <x v="1"/>
    <s v="USD"/>
    <n v="1400562000"/>
    <n v="1403931600"/>
    <b v="0"/>
    <b v="0"/>
    <s v="film &amp; video/drama"/>
    <x v="4"/>
    <x v="6"/>
    <x v="53"/>
    <d v="2014-06-28T05:00:00"/>
    <x v="53"/>
  </r>
  <r>
    <n v="54"/>
    <s v="Roy PLC"/>
    <s v="Multi-channeled neutral customer loyalty"/>
    <n v="6000"/>
    <n v="5392"/>
    <n v="89.86666666666666"/>
    <x v="0"/>
    <n v="120"/>
    <n v="41.160305343511453"/>
    <x v="1"/>
    <s v="USD"/>
    <n v="1520748000"/>
    <n v="1521262800"/>
    <b v="0"/>
    <b v="0"/>
    <s v="technology/wearables"/>
    <x v="2"/>
    <x v="8"/>
    <x v="54"/>
    <d v="2018-03-17T05:00:00"/>
    <x v="54"/>
  </r>
  <r>
    <n v="55"/>
    <s v="Wright, Brooks and Villarreal"/>
    <s v="Reverse-engineered bifurcated strategy"/>
    <n v="6600"/>
    <n v="11746"/>
    <n v="177.96969696969697"/>
    <x v="1"/>
    <n v="131"/>
    <n v="71.621951219512198"/>
    <x v="1"/>
    <s v="USD"/>
    <n v="1532926800"/>
    <n v="1533358800"/>
    <b v="0"/>
    <b v="0"/>
    <s v="music/jazz"/>
    <x v="1"/>
    <x v="17"/>
    <x v="55"/>
    <d v="2018-08-04T05:00:00"/>
    <x v="55"/>
  </r>
  <r>
    <n v="56"/>
    <s v="Flores, Miller and Johnson"/>
    <s v="Horizontal context-sensitive knowledge user"/>
    <n v="8000"/>
    <n v="11493"/>
    <n v="143.66249999999999"/>
    <x v="1"/>
    <n v="164"/>
    <n v="57.179104477611943"/>
    <x v="1"/>
    <s v="USD"/>
    <n v="1420869600"/>
    <n v="1421474400"/>
    <b v="0"/>
    <b v="0"/>
    <s v="technology/wearables"/>
    <x v="2"/>
    <x v="8"/>
    <x v="56"/>
    <d v="2015-01-17T06:00:00"/>
    <x v="56"/>
  </r>
  <r>
    <n v="57"/>
    <s v="Bridges, Freeman and Kim"/>
    <s v="Cross-group multi-state task-force"/>
    <n v="2900"/>
    <n v="6243"/>
    <n v="215.27586206896552"/>
    <x v="1"/>
    <n v="201"/>
    <n v="29.587677725118482"/>
    <x v="1"/>
    <s v="USD"/>
    <n v="1504242000"/>
    <n v="1505278800"/>
    <b v="0"/>
    <b v="0"/>
    <s v="games/video games"/>
    <x v="6"/>
    <x v="11"/>
    <x v="57"/>
    <d v="2017-09-13T05:00:00"/>
    <x v="57"/>
  </r>
  <r>
    <n v="58"/>
    <s v="Anderson-Perez"/>
    <s v="Expanded 3rdgeneration strategy"/>
    <n v="2700"/>
    <n v="6132"/>
    <n v="227.11111111111114"/>
    <x v="1"/>
    <n v="211"/>
    <n v="47.90625"/>
    <x v="1"/>
    <s v="USD"/>
    <n v="1442811600"/>
    <n v="1443934800"/>
    <b v="0"/>
    <b v="0"/>
    <s v="theater/plays"/>
    <x v="3"/>
    <x v="3"/>
    <x v="58"/>
    <d v="2015-10-04T05:00:00"/>
    <x v="58"/>
  </r>
  <r>
    <n v="59"/>
    <s v="Wright, Fox and Marks"/>
    <s v="Assimilated real-time support"/>
    <n v="1400"/>
    <n v="3851"/>
    <n v="275.07142857142861"/>
    <x v="1"/>
    <n v="128"/>
    <n v="2.4068749999999999"/>
    <x v="1"/>
    <s v="USD"/>
    <n v="1497243600"/>
    <n v="1498539600"/>
    <b v="0"/>
    <b v="1"/>
    <s v="theater/plays"/>
    <x v="3"/>
    <x v="3"/>
    <x v="59"/>
    <d v="2017-06-27T05:00:00"/>
    <x v="59"/>
  </r>
  <r>
    <n v="60"/>
    <s v="Crawford-Peters"/>
    <s v="User-centric regional database"/>
    <n v="94200"/>
    <n v="135997"/>
    <n v="144.37048832271762"/>
    <x v="1"/>
    <n v="1600"/>
    <n v="60.362627607634266"/>
    <x v="0"/>
    <s v="CAD"/>
    <n v="1342501200"/>
    <n v="1342760400"/>
    <b v="0"/>
    <b v="0"/>
    <s v="theater/plays"/>
    <x v="3"/>
    <x v="3"/>
    <x v="60"/>
    <d v="2012-07-20T05:00:00"/>
    <x v="60"/>
  </r>
  <r>
    <n v="61"/>
    <s v="Romero-Hoffman"/>
    <s v="Open-source zero administration complexity"/>
    <n v="199200"/>
    <n v="184750"/>
    <n v="92.74598393574297"/>
    <x v="0"/>
    <n v="2253"/>
    <n v="741.96787148594376"/>
    <x v="0"/>
    <s v="CAD"/>
    <n v="1298268000"/>
    <n v="1301720400"/>
    <b v="0"/>
    <b v="0"/>
    <s v="theater/plays"/>
    <x v="3"/>
    <x v="3"/>
    <x v="61"/>
    <d v="2011-04-02T05:00:00"/>
    <x v="61"/>
  </r>
  <r>
    <n v="62"/>
    <s v="Sparks-West"/>
    <s v="Organized incremental standardization"/>
    <n v="2000"/>
    <n v="14452"/>
    <n v="722.6"/>
    <x v="1"/>
    <n v="249"/>
    <n v="2890.4"/>
    <x v="1"/>
    <s v="USD"/>
    <n v="1433480400"/>
    <n v="1433566800"/>
    <b v="0"/>
    <b v="0"/>
    <s v="technology/web"/>
    <x v="2"/>
    <x v="2"/>
    <x v="62"/>
    <d v="2015-06-06T05:00:00"/>
    <x v="62"/>
  </r>
  <r>
    <n v="63"/>
    <s v="Baker, Morgan and Brown"/>
    <s v="Assimilated didactic open system"/>
    <n v="4700"/>
    <n v="557"/>
    <n v="11.851063829787234"/>
    <x v="0"/>
    <n v="5"/>
    <n v="14.657894736842104"/>
    <x v="1"/>
    <s v="USD"/>
    <n v="1493355600"/>
    <n v="1493874000"/>
    <b v="0"/>
    <b v="0"/>
    <s v="theater/plays"/>
    <x v="3"/>
    <x v="3"/>
    <x v="63"/>
    <d v="2017-05-04T05:00:00"/>
    <x v="63"/>
  </r>
  <r>
    <n v="64"/>
    <s v="Mosley-Gilbert"/>
    <s v="Vision-oriented logistical intranet"/>
    <n v="2800"/>
    <n v="2734"/>
    <n v="97.642857142857139"/>
    <x v="0"/>
    <n v="38"/>
    <n v="11.584745762711865"/>
    <x v="1"/>
    <s v="USD"/>
    <n v="1530507600"/>
    <n v="1531803600"/>
    <b v="0"/>
    <b v="1"/>
    <s v="technology/web"/>
    <x v="2"/>
    <x v="2"/>
    <x v="64"/>
    <d v="2018-07-17T05:00:00"/>
    <x v="64"/>
  </r>
  <r>
    <n v="65"/>
    <s v="Berry-Boyer"/>
    <s v="Mandatory incremental projection"/>
    <n v="6100"/>
    <n v="14405"/>
    <n v="236.14754098360655"/>
    <x v="1"/>
    <n v="236"/>
    <n v="1200.4166666666667"/>
    <x v="1"/>
    <s v="USD"/>
    <n v="1296108000"/>
    <n v="1296712800"/>
    <b v="0"/>
    <b v="0"/>
    <s v="theater/plays"/>
    <x v="3"/>
    <x v="3"/>
    <x v="65"/>
    <d v="2011-02-03T06:00:00"/>
    <x v="65"/>
  </r>
  <r>
    <n v="66"/>
    <s v="Sanders-Allen"/>
    <s v="Grass-roots needs-based encryption"/>
    <n v="2900"/>
    <n v="1307"/>
    <n v="45.068965517241381"/>
    <x v="0"/>
    <n v="12"/>
    <n v="0.3215252152521525"/>
    <x v="1"/>
    <s v="USD"/>
    <n v="1428469200"/>
    <n v="1428901200"/>
    <b v="0"/>
    <b v="1"/>
    <s v="theater/plays"/>
    <x v="3"/>
    <x v="3"/>
    <x v="66"/>
    <d v="2015-04-13T05:00:00"/>
    <x v="66"/>
  </r>
  <r>
    <n v="67"/>
    <s v="Lopez Inc"/>
    <s v="Team-oriented 6thgeneration middleware"/>
    <n v="72600"/>
    <n v="117892"/>
    <n v="162.38567493112947"/>
    <x v="1"/>
    <n v="4065"/>
    <n v="479.23577235772359"/>
    <x v="4"/>
    <s v="GBP"/>
    <n v="1264399200"/>
    <n v="1264831200"/>
    <b v="0"/>
    <b v="1"/>
    <s v="technology/wearables"/>
    <x v="2"/>
    <x v="8"/>
    <x v="67"/>
    <d v="2010-01-30T06:00:00"/>
    <x v="67"/>
  </r>
  <r>
    <n v="68"/>
    <s v="Moreno-Turner"/>
    <s v="Inverse multi-tasking installation"/>
    <n v="5700"/>
    <n v="14508"/>
    <n v="254.52631578947367"/>
    <x v="1"/>
    <n v="246"/>
    <n v="853.41176470588232"/>
    <x v="6"/>
    <s v="EUR"/>
    <n v="1501131600"/>
    <n v="1505192400"/>
    <b v="0"/>
    <b v="1"/>
    <s v="theater/plays"/>
    <x v="3"/>
    <x v="3"/>
    <x v="68"/>
    <d v="2017-09-12T05:00:00"/>
    <x v="68"/>
  </r>
  <r>
    <n v="69"/>
    <s v="Jones-Watson"/>
    <s v="Switchable disintermediate moderator"/>
    <n v="7900"/>
    <n v="1901"/>
    <n v="24.063291139240505"/>
    <x v="3"/>
    <n v="17"/>
    <n v="0.76808080808080803"/>
    <x v="1"/>
    <s v="USD"/>
    <n v="1292738400"/>
    <n v="1295676000"/>
    <b v="0"/>
    <b v="0"/>
    <s v="theater/plays"/>
    <x v="3"/>
    <x v="3"/>
    <x v="69"/>
    <d v="2011-01-22T06:00:00"/>
    <x v="69"/>
  </r>
  <r>
    <n v="70"/>
    <s v="Barker Inc"/>
    <s v="Re-engineered 24/7 task-force"/>
    <n v="128000"/>
    <n v="158389"/>
    <n v="123.74140625000001"/>
    <x v="1"/>
    <n v="2475"/>
    <n v="2084.0657894736842"/>
    <x v="6"/>
    <s v="EUR"/>
    <n v="1288674000"/>
    <n v="1292911200"/>
    <b v="0"/>
    <b v="1"/>
    <s v="theater/plays"/>
    <x v="3"/>
    <x v="3"/>
    <x v="70"/>
    <d v="2010-12-21T06:00:00"/>
    <x v="70"/>
  </r>
  <r>
    <n v="71"/>
    <s v="Tate, Bass and House"/>
    <s v="Organic object-oriented budgetary management"/>
    <n v="6000"/>
    <n v="6484"/>
    <n v="108.06666666666666"/>
    <x v="1"/>
    <n v="76"/>
    <n v="120.07407407407408"/>
    <x v="1"/>
    <s v="USD"/>
    <n v="1575093600"/>
    <n v="1575439200"/>
    <b v="0"/>
    <b v="0"/>
    <s v="theater/plays"/>
    <x v="3"/>
    <x v="3"/>
    <x v="71"/>
    <d v="2019-12-04T06:00:00"/>
    <x v="71"/>
  </r>
  <r>
    <n v="72"/>
    <s v="Hampton, Lewis and Ray"/>
    <s v="Seamless coherent parallelism"/>
    <n v="600"/>
    <n v="4022"/>
    <n v="670.33333333333326"/>
    <x v="1"/>
    <n v="54"/>
    <n v="45.704545454545453"/>
    <x v="1"/>
    <s v="USD"/>
    <n v="1435726800"/>
    <n v="1438837200"/>
    <b v="0"/>
    <b v="0"/>
    <s v="film &amp; video/animation"/>
    <x v="4"/>
    <x v="10"/>
    <x v="72"/>
    <d v="2015-08-06T05:00:00"/>
    <x v="72"/>
  </r>
  <r>
    <n v="73"/>
    <s v="Collins-Goodman"/>
    <s v="Cross-platform even-keeled initiative"/>
    <n v="1400"/>
    <n v="9253"/>
    <n v="660.92857142857144"/>
    <x v="1"/>
    <n v="88"/>
    <n v="108.85882352941177"/>
    <x v="1"/>
    <s v="USD"/>
    <n v="1480226400"/>
    <n v="1480485600"/>
    <b v="0"/>
    <b v="0"/>
    <s v="music/jazz"/>
    <x v="1"/>
    <x v="17"/>
    <x v="73"/>
    <d v="2016-11-30T06:00:00"/>
    <x v="73"/>
  </r>
  <r>
    <n v="74"/>
    <s v="Davis-Michael"/>
    <s v="Progressive tertiary framework"/>
    <n v="3900"/>
    <n v="4776"/>
    <n v="122.46153846153847"/>
    <x v="1"/>
    <n v="85"/>
    <n v="28.094117647058823"/>
    <x v="4"/>
    <s v="GBP"/>
    <n v="1459054800"/>
    <n v="1459141200"/>
    <b v="0"/>
    <b v="0"/>
    <s v="music/metal"/>
    <x v="1"/>
    <x v="16"/>
    <x v="74"/>
    <d v="2016-03-28T05:00:00"/>
    <x v="74"/>
  </r>
  <r>
    <n v="75"/>
    <s v="White, Torres and Bishop"/>
    <s v="Multi-layered dynamic protocol"/>
    <n v="9700"/>
    <n v="14606"/>
    <n v="150.57731958762886"/>
    <x v="1"/>
    <n v="170"/>
    <n v="8.673396674584323"/>
    <x v="1"/>
    <s v="USD"/>
    <n v="1531630800"/>
    <n v="1532322000"/>
    <b v="0"/>
    <b v="0"/>
    <s v="photography/photography books"/>
    <x v="7"/>
    <x v="14"/>
    <x v="75"/>
    <d v="2018-07-23T05:00:00"/>
    <x v="75"/>
  </r>
  <r>
    <n v="76"/>
    <s v="Martin, Conway and Larsen"/>
    <s v="Horizontal next generation function"/>
    <n v="122900"/>
    <n v="95993"/>
    <n v="78.106590724165997"/>
    <x v="0"/>
    <n v="1684"/>
    <n v="1714.1607142857142"/>
    <x v="1"/>
    <s v="USD"/>
    <n v="1421992800"/>
    <n v="1426222800"/>
    <b v="1"/>
    <b v="1"/>
    <s v="theater/plays"/>
    <x v="3"/>
    <x v="3"/>
    <x v="76"/>
    <d v="2015-03-13T05:00:00"/>
    <x v="76"/>
  </r>
  <r>
    <n v="77"/>
    <s v="Acevedo-Huffman"/>
    <s v="Pre-emptive impactful model"/>
    <n v="9500"/>
    <n v="4460"/>
    <n v="46.94736842105263"/>
    <x v="0"/>
    <n v="56"/>
    <n v="13.515151515151516"/>
    <x v="1"/>
    <s v="USD"/>
    <n v="1285563600"/>
    <n v="1286773200"/>
    <b v="0"/>
    <b v="1"/>
    <s v="film &amp; video/animation"/>
    <x v="4"/>
    <x v="10"/>
    <x v="77"/>
    <d v="2010-10-11T05:00:00"/>
    <x v="77"/>
  </r>
  <r>
    <n v="78"/>
    <s v="Montgomery, Larson and Spencer"/>
    <s v="User-centric bifurcated knowledge user"/>
    <n v="4500"/>
    <n v="13536"/>
    <n v="300.8"/>
    <x v="1"/>
    <n v="330"/>
    <n v="16.152744630071599"/>
    <x v="1"/>
    <s v="USD"/>
    <n v="1523854800"/>
    <n v="1523941200"/>
    <b v="0"/>
    <b v="0"/>
    <s v="publishing/translations"/>
    <x v="5"/>
    <x v="18"/>
    <x v="78"/>
    <d v="2018-04-17T05:00:00"/>
    <x v="78"/>
  </r>
  <r>
    <n v="79"/>
    <s v="Soto LLC"/>
    <s v="Triple-buffered reciprocal project"/>
    <n v="57800"/>
    <n v="40228"/>
    <n v="69.598615916955026"/>
    <x v="0"/>
    <n v="838"/>
    <n v="316.75590551181102"/>
    <x v="1"/>
    <s v="USD"/>
    <n v="1529125200"/>
    <n v="1529557200"/>
    <b v="0"/>
    <b v="0"/>
    <s v="theater/plays"/>
    <x v="3"/>
    <x v="3"/>
    <x v="79"/>
    <d v="2018-06-21T05:00:00"/>
    <x v="79"/>
  </r>
  <r>
    <n v="80"/>
    <s v="Sutton, Barrett and Tucker"/>
    <s v="Cross-platform needs-based approach"/>
    <n v="1100"/>
    <n v="7012"/>
    <n v="637.4545454545455"/>
    <x v="1"/>
    <n v="127"/>
    <n v="17.060827250608273"/>
    <x v="1"/>
    <s v="USD"/>
    <n v="1503982800"/>
    <n v="1506574800"/>
    <b v="0"/>
    <b v="0"/>
    <s v="games/video games"/>
    <x v="6"/>
    <x v="11"/>
    <x v="80"/>
    <d v="2017-09-28T05:00:00"/>
    <x v="80"/>
  </r>
  <r>
    <n v="81"/>
    <s v="Gomez, Bailey and Flores"/>
    <s v="User-friendly static contingency"/>
    <n v="16800"/>
    <n v="37857"/>
    <n v="225.33928571428569"/>
    <x v="1"/>
    <n v="411"/>
    <n v="210.31666666666666"/>
    <x v="1"/>
    <s v="USD"/>
    <n v="1511416800"/>
    <n v="1513576800"/>
    <b v="0"/>
    <b v="0"/>
    <s v="music/rock"/>
    <x v="1"/>
    <x v="1"/>
    <x v="81"/>
    <d v="2017-12-18T06:00:00"/>
    <x v="81"/>
  </r>
  <r>
    <n v="82"/>
    <s v="Porter-George"/>
    <s v="Reactive content-based framework"/>
    <n v="1000"/>
    <n v="14973"/>
    <n v="1497.3000000000002"/>
    <x v="1"/>
    <n v="180"/>
    <n v="14.973000000000001"/>
    <x v="4"/>
    <s v="GBP"/>
    <n v="1547704800"/>
    <n v="1548309600"/>
    <b v="0"/>
    <b v="1"/>
    <s v="games/video games"/>
    <x v="6"/>
    <x v="11"/>
    <x v="82"/>
    <d v="2019-01-24T06:00:00"/>
    <x v="82"/>
  </r>
  <r>
    <n v="83"/>
    <s v="Fitzgerald PLC"/>
    <s v="Realigned user-facing concept"/>
    <n v="106400"/>
    <n v="39996"/>
    <n v="37.590225563909776"/>
    <x v="0"/>
    <n v="1000"/>
    <n v="106.94117647058823"/>
    <x v="1"/>
    <s v="USD"/>
    <n v="1469682000"/>
    <n v="1471582800"/>
    <b v="0"/>
    <b v="0"/>
    <s v="music/electric music"/>
    <x v="1"/>
    <x v="5"/>
    <x v="83"/>
    <d v="2016-08-19T05:00:00"/>
    <x v="83"/>
  </r>
  <r>
    <n v="84"/>
    <s v="Cisneros-Burton"/>
    <s v="Public-key zero tolerance orchestration"/>
    <n v="31400"/>
    <n v="41564"/>
    <n v="132.36942675159236"/>
    <x v="1"/>
    <n v="374"/>
    <n v="585.4084507042254"/>
    <x v="1"/>
    <s v="USD"/>
    <n v="1343451600"/>
    <n v="1344315600"/>
    <b v="0"/>
    <b v="0"/>
    <s v="technology/wearables"/>
    <x v="2"/>
    <x v="8"/>
    <x v="84"/>
    <d v="2012-08-07T05:00:00"/>
    <x v="84"/>
  </r>
  <r>
    <n v="85"/>
    <s v="Hill, Lawson and Wilkinson"/>
    <s v="Multi-tiered eco-centric architecture"/>
    <n v="4900"/>
    <n v="6430"/>
    <n v="131.22448979591837"/>
    <x v="1"/>
    <n v="71"/>
    <n v="31.674876847290641"/>
    <x v="2"/>
    <s v="AUD"/>
    <n v="1315717200"/>
    <n v="1316408400"/>
    <b v="0"/>
    <b v="0"/>
    <s v="music/indie rock"/>
    <x v="1"/>
    <x v="7"/>
    <x v="85"/>
    <d v="2011-09-19T05:00:00"/>
    <x v="85"/>
  </r>
  <r>
    <n v="86"/>
    <s v="Davis-Smith"/>
    <s v="Organic motivating firmware"/>
    <n v="7400"/>
    <n v="12405"/>
    <n v="167.63513513513513"/>
    <x v="1"/>
    <n v="203"/>
    <n v="8.3704453441295552"/>
    <x v="1"/>
    <s v="USD"/>
    <n v="1430715600"/>
    <n v="1431838800"/>
    <b v="1"/>
    <b v="0"/>
    <s v="theater/plays"/>
    <x v="3"/>
    <x v="3"/>
    <x v="86"/>
    <d v="2015-05-17T05:00:00"/>
    <x v="86"/>
  </r>
  <r>
    <n v="87"/>
    <s v="Farrell and Sons"/>
    <s v="Synergized 4thgeneration conglomeration"/>
    <n v="198500"/>
    <n v="123040"/>
    <n v="61.984886649874063"/>
    <x v="0"/>
    <n v="1482"/>
    <n v="1088.8495575221239"/>
    <x v="2"/>
    <s v="AUD"/>
    <n v="1299564000"/>
    <n v="1300510800"/>
    <b v="0"/>
    <b v="1"/>
    <s v="music/rock"/>
    <x v="1"/>
    <x v="1"/>
    <x v="87"/>
    <d v="2011-03-19T05:00:00"/>
    <x v="87"/>
  </r>
  <r>
    <n v="88"/>
    <s v="Clark Group"/>
    <s v="Grass-roots fault-tolerant policy"/>
    <n v="4800"/>
    <n v="12516"/>
    <n v="260.75"/>
    <x v="1"/>
    <n v="113"/>
    <n v="130.375"/>
    <x v="1"/>
    <s v="USD"/>
    <n v="1429160400"/>
    <n v="1431061200"/>
    <b v="0"/>
    <b v="0"/>
    <s v="publishing/translations"/>
    <x v="5"/>
    <x v="18"/>
    <x v="88"/>
    <d v="2015-05-08T05:00:00"/>
    <x v="88"/>
  </r>
  <r>
    <n v="89"/>
    <s v="White, Singleton and Zimmerman"/>
    <s v="Monitored scalable knowledgebase"/>
    <n v="3400"/>
    <n v="8588"/>
    <n v="252.58823529411765"/>
    <x v="1"/>
    <n v="96"/>
    <n v="81.018867924528308"/>
    <x v="1"/>
    <s v="USD"/>
    <n v="1271307600"/>
    <n v="1271480400"/>
    <b v="0"/>
    <b v="0"/>
    <s v="theater/plays"/>
    <x v="3"/>
    <x v="3"/>
    <x v="89"/>
    <d v="2010-04-17T05:00:00"/>
    <x v="89"/>
  </r>
  <r>
    <n v="90"/>
    <s v="Kramer Group"/>
    <s v="Synergistic explicit parallelism"/>
    <n v="7800"/>
    <n v="6132"/>
    <n v="78.615384615384613"/>
    <x v="0"/>
    <n v="106"/>
    <n v="9.0309278350515463"/>
    <x v="1"/>
    <s v="USD"/>
    <n v="1456380000"/>
    <n v="1456380000"/>
    <b v="0"/>
    <b v="1"/>
    <s v="theater/plays"/>
    <x v="3"/>
    <x v="3"/>
    <x v="90"/>
    <d v="2016-02-25T06:00:00"/>
    <x v="90"/>
  </r>
  <r>
    <n v="91"/>
    <s v="Frazier, Patrick and Smith"/>
    <s v="Enhanced systemic analyzer"/>
    <n v="154300"/>
    <n v="74688"/>
    <n v="48.404406999351913"/>
    <x v="0"/>
    <n v="679"/>
    <n v="149.97590361445782"/>
    <x v="6"/>
    <s v="EUR"/>
    <n v="1470459600"/>
    <n v="1472878800"/>
    <b v="0"/>
    <b v="0"/>
    <s v="publishing/translations"/>
    <x v="5"/>
    <x v="18"/>
    <x v="91"/>
    <d v="2016-09-03T05:00:00"/>
    <x v="91"/>
  </r>
  <r>
    <n v="92"/>
    <s v="Santos, Bell and Lloyd"/>
    <s v="Object-based analyzing knowledge user"/>
    <n v="20000"/>
    <n v="51775"/>
    <n v="258.875"/>
    <x v="1"/>
    <n v="498"/>
    <n v="84.877049180327873"/>
    <x v="5"/>
    <s v="CHF"/>
    <n v="1277269200"/>
    <n v="1277355600"/>
    <b v="0"/>
    <b v="1"/>
    <s v="games/video games"/>
    <x v="6"/>
    <x v="11"/>
    <x v="92"/>
    <d v="2010-06-24T05:00:00"/>
    <x v="92"/>
  </r>
  <r>
    <n v="93"/>
    <s v="Hall and Sons"/>
    <s v="Pre-emptive radical architecture"/>
    <n v="108800"/>
    <n v="65877"/>
    <n v="60.548713235294116"/>
    <x v="3"/>
    <n v="610"/>
    <n v="365.98333333333335"/>
    <x v="1"/>
    <s v="USD"/>
    <n v="1350709200"/>
    <n v="1351054800"/>
    <b v="0"/>
    <b v="1"/>
    <s v="theater/plays"/>
    <x v="3"/>
    <x v="3"/>
    <x v="93"/>
    <d v="2012-10-24T05:00:00"/>
    <x v="93"/>
  </r>
  <r>
    <n v="94"/>
    <s v="Hanson Inc"/>
    <s v="Grass-roots web-enabled contingency"/>
    <n v="2900"/>
    <n v="8807"/>
    <n v="303.68965517241378"/>
    <x v="1"/>
    <n v="180"/>
    <n v="326.18518518518516"/>
    <x v="4"/>
    <s v="GBP"/>
    <n v="1554613200"/>
    <n v="1555563600"/>
    <b v="0"/>
    <b v="0"/>
    <s v="technology/web"/>
    <x v="2"/>
    <x v="2"/>
    <x v="94"/>
    <d v="2019-04-18T05:00:00"/>
    <x v="94"/>
  </r>
  <r>
    <n v="95"/>
    <s v="Sanchez LLC"/>
    <s v="Stand-alone system-worthy standardization"/>
    <n v="900"/>
    <n v="1017"/>
    <n v="112.99999999999999"/>
    <x v="1"/>
    <n v="27"/>
    <n v="0.43629343629343631"/>
    <x v="1"/>
    <s v="USD"/>
    <n v="1571029200"/>
    <n v="1571634000"/>
    <b v="0"/>
    <b v="0"/>
    <s v="film &amp; video/documentary"/>
    <x v="4"/>
    <x v="4"/>
    <x v="95"/>
    <d v="2019-10-21T05:00:00"/>
    <x v="95"/>
  </r>
  <r>
    <n v="96"/>
    <s v="Howard Ltd"/>
    <s v="Down-sized systematic policy"/>
    <n v="69700"/>
    <n v="151513"/>
    <n v="217.37876614060258"/>
    <x v="1"/>
    <n v="2331"/>
    <n v="1340.8230088495575"/>
    <x v="1"/>
    <s v="USD"/>
    <n v="1299736800"/>
    <n v="1300856400"/>
    <b v="0"/>
    <b v="0"/>
    <s v="theater/plays"/>
    <x v="3"/>
    <x v="3"/>
    <x v="96"/>
    <d v="2011-03-23T05:00:00"/>
    <x v="96"/>
  </r>
  <r>
    <n v="97"/>
    <s v="Stewart LLC"/>
    <s v="Cloned bi-directional architecture"/>
    <n v="1300"/>
    <n v="12047"/>
    <n v="926.69230769230762"/>
    <x v="1"/>
    <n v="113"/>
    <n v="9.8745901639344265"/>
    <x v="1"/>
    <s v="USD"/>
    <n v="1435208400"/>
    <n v="1439874000"/>
    <b v="0"/>
    <b v="0"/>
    <s v="food/food trucks"/>
    <x v="0"/>
    <x v="0"/>
    <x v="48"/>
    <d v="2015-08-18T05:00:00"/>
    <x v="48"/>
  </r>
  <r>
    <n v="98"/>
    <s v="Arias, Allen and Miller"/>
    <s v="Seamless transitional portal"/>
    <n v="97800"/>
    <n v="32951"/>
    <n v="33.692229038854805"/>
    <x v="0"/>
    <n v="1220"/>
    <n v="200.92073170731706"/>
    <x v="2"/>
    <s v="AUD"/>
    <n v="1437973200"/>
    <n v="1438318800"/>
    <b v="0"/>
    <b v="0"/>
    <s v="games/video games"/>
    <x v="6"/>
    <x v="11"/>
    <x v="97"/>
    <d v="2015-07-31T05:00:00"/>
    <x v="97"/>
  </r>
  <r>
    <n v="99"/>
    <s v="Baker-Morris"/>
    <s v="Fully-configurable motivating approach"/>
    <n v="7600"/>
    <n v="14951"/>
    <n v="196.7236842105263"/>
    <x v="1"/>
    <n v="164"/>
    <n v="14951"/>
    <x v="1"/>
    <s v="USD"/>
    <n v="1416895200"/>
    <n v="1419400800"/>
    <b v="0"/>
    <b v="0"/>
    <s v="theater/plays"/>
    <x v="3"/>
    <x v="3"/>
    <x v="98"/>
    <d v="2014-12-24T06:00:00"/>
    <x v="98"/>
  </r>
  <r>
    <n v="100"/>
    <s v="Tucker, Fox and Green"/>
    <s v="Upgradable fault-tolerant approach"/>
    <n v="100"/>
    <n v="1"/>
    <n v="1"/>
    <x v="0"/>
    <n v="1"/>
    <n v="6.0975609756097563E-3"/>
    <x v="1"/>
    <s v="USD"/>
    <n v="1319000400"/>
    <n v="1320555600"/>
    <b v="0"/>
    <b v="0"/>
    <s v="theater/plays"/>
    <x v="3"/>
    <x v="3"/>
    <x v="99"/>
    <d v="2011-11-06T05:00:00"/>
    <x v="99"/>
  </r>
  <r>
    <n v="101"/>
    <s v="Douglas LLC"/>
    <s v="Reduced heuristic moratorium"/>
    <n v="900"/>
    <n v="9193"/>
    <n v="1021.4444444444445"/>
    <x v="1"/>
    <n v="164"/>
    <n v="27.360119047619047"/>
    <x v="1"/>
    <s v="USD"/>
    <n v="1424498400"/>
    <n v="1425103200"/>
    <b v="0"/>
    <b v="1"/>
    <s v="music/electric music"/>
    <x v="1"/>
    <x v="5"/>
    <x v="100"/>
    <d v="2015-02-28T06:00:00"/>
    <x v="100"/>
  </r>
  <r>
    <n v="102"/>
    <s v="Garcia Inc"/>
    <s v="Front-line web-enabled model"/>
    <n v="3700"/>
    <n v="10422"/>
    <n v="281.67567567567568"/>
    <x v="1"/>
    <n v="336"/>
    <n v="281.67567567567568"/>
    <x v="1"/>
    <s v="USD"/>
    <n v="1526274000"/>
    <n v="1526878800"/>
    <b v="0"/>
    <b v="1"/>
    <s v="technology/wearables"/>
    <x v="2"/>
    <x v="8"/>
    <x v="101"/>
    <d v="2018-05-21T05:00:00"/>
    <x v="101"/>
  </r>
  <r>
    <n v="103"/>
    <s v="Frye, Hunt and Powell"/>
    <s v="Polarized incremental emulation"/>
    <n v="10000"/>
    <n v="2461"/>
    <n v="24.610000000000003"/>
    <x v="0"/>
    <n v="37"/>
    <n v="1.2837767344809599"/>
    <x v="6"/>
    <s v="EUR"/>
    <n v="1287896400"/>
    <n v="1288674000"/>
    <b v="0"/>
    <b v="0"/>
    <s v="music/electric music"/>
    <x v="1"/>
    <x v="5"/>
    <x v="102"/>
    <d v="2010-11-02T05:00:00"/>
    <x v="102"/>
  </r>
  <r>
    <n v="104"/>
    <s v="Smith, Wells and Nguyen"/>
    <s v="Self-enabling grid-enabled initiative"/>
    <n v="119200"/>
    <n v="170623"/>
    <n v="143.14010067114094"/>
    <x v="1"/>
    <n v="1917"/>
    <n v="1796.0315789473684"/>
    <x v="1"/>
    <s v="USD"/>
    <n v="1495515600"/>
    <n v="1495602000"/>
    <b v="0"/>
    <b v="0"/>
    <s v="music/indie rock"/>
    <x v="1"/>
    <x v="7"/>
    <x v="103"/>
    <d v="2017-05-24T05:00:00"/>
    <x v="103"/>
  </r>
  <r>
    <n v="105"/>
    <s v="Charles-Johnson"/>
    <s v="Total fresh-thinking system engine"/>
    <n v="6800"/>
    <n v="9829"/>
    <n v="144.54411764705884"/>
    <x v="1"/>
    <n v="95"/>
    <n v="66.863945578231295"/>
    <x v="1"/>
    <s v="USD"/>
    <n v="1364878800"/>
    <n v="1366434000"/>
    <b v="0"/>
    <b v="0"/>
    <s v="technology/web"/>
    <x v="2"/>
    <x v="2"/>
    <x v="104"/>
    <d v="2013-04-20T05:00:00"/>
    <x v="104"/>
  </r>
  <r>
    <n v="106"/>
    <s v="Brandt, Carter and Wood"/>
    <s v="Ameliorated clear-thinking circuit"/>
    <n v="3900"/>
    <n v="14006"/>
    <n v="359.12820512820514"/>
    <x v="1"/>
    <n v="147"/>
    <n v="162.86046511627907"/>
    <x v="1"/>
    <s v="USD"/>
    <n v="1567918800"/>
    <n v="1568350800"/>
    <b v="0"/>
    <b v="0"/>
    <s v="theater/plays"/>
    <x v="3"/>
    <x v="3"/>
    <x v="105"/>
    <d v="2019-09-13T05:00:00"/>
    <x v="105"/>
  </r>
  <r>
    <n v="107"/>
    <s v="Tucker, Schmidt and Reid"/>
    <s v="Multi-layered encompassing installation"/>
    <n v="3500"/>
    <n v="6527"/>
    <n v="186.48571428571427"/>
    <x v="1"/>
    <n v="86"/>
    <n v="78.638554216867476"/>
    <x v="1"/>
    <s v="USD"/>
    <n v="1524459600"/>
    <n v="1525928400"/>
    <b v="0"/>
    <b v="1"/>
    <s v="theater/plays"/>
    <x v="3"/>
    <x v="3"/>
    <x v="106"/>
    <d v="2018-05-10T05:00:00"/>
    <x v="106"/>
  </r>
  <r>
    <n v="108"/>
    <s v="Decker Inc"/>
    <s v="Universal encompassing implementation"/>
    <n v="1500"/>
    <n v="8929"/>
    <n v="595.26666666666665"/>
    <x v="1"/>
    <n v="83"/>
    <n v="148.81666666666666"/>
    <x v="1"/>
    <s v="USD"/>
    <n v="1333688400"/>
    <n v="1336885200"/>
    <b v="0"/>
    <b v="0"/>
    <s v="film &amp; video/documentary"/>
    <x v="4"/>
    <x v="4"/>
    <x v="107"/>
    <d v="2012-05-13T05:00:00"/>
    <x v="107"/>
  </r>
  <r>
    <n v="109"/>
    <s v="Romero and Sons"/>
    <s v="Object-based client-server application"/>
    <n v="5200"/>
    <n v="3079"/>
    <n v="59.21153846153846"/>
    <x v="0"/>
    <n v="60"/>
    <n v="10.402027027027026"/>
    <x v="1"/>
    <s v="USD"/>
    <n v="1389506400"/>
    <n v="1389679200"/>
    <b v="0"/>
    <b v="0"/>
    <s v="film &amp; video/television"/>
    <x v="4"/>
    <x v="19"/>
    <x v="108"/>
    <d v="2014-01-14T06:00:00"/>
    <x v="108"/>
  </r>
  <r>
    <n v="110"/>
    <s v="Castillo-Carey"/>
    <s v="Cross-platform solution-oriented process improvement"/>
    <n v="142400"/>
    <n v="21307"/>
    <n v="14.962780898876405"/>
    <x v="0"/>
    <n v="296"/>
    <n v="31.51923076923077"/>
    <x v="1"/>
    <s v="USD"/>
    <n v="1536642000"/>
    <n v="1538283600"/>
    <b v="0"/>
    <b v="0"/>
    <s v="food/food trucks"/>
    <x v="0"/>
    <x v="0"/>
    <x v="109"/>
    <d v="2018-09-30T05:00:00"/>
    <x v="109"/>
  </r>
  <r>
    <n v="111"/>
    <s v="Hart-Briggs"/>
    <s v="Re-engineered user-facing approach"/>
    <n v="61400"/>
    <n v="73653"/>
    <n v="119.95602605863192"/>
    <x v="1"/>
    <n v="676"/>
    <n v="204.02493074792244"/>
    <x v="1"/>
    <s v="USD"/>
    <n v="1348290000"/>
    <n v="1348808400"/>
    <b v="0"/>
    <b v="0"/>
    <s v="publishing/radio &amp; podcasts"/>
    <x v="5"/>
    <x v="15"/>
    <x v="110"/>
    <d v="2012-09-28T05:00:00"/>
    <x v="110"/>
  </r>
  <r>
    <n v="112"/>
    <s v="Jones-Meyer"/>
    <s v="Re-engineered client-driven hub"/>
    <n v="4700"/>
    <n v="12635"/>
    <n v="268.82978723404256"/>
    <x v="1"/>
    <n v="361"/>
    <n v="96.450381679389309"/>
    <x v="2"/>
    <s v="AUD"/>
    <n v="1408856400"/>
    <n v="1410152400"/>
    <b v="0"/>
    <b v="0"/>
    <s v="technology/web"/>
    <x v="2"/>
    <x v="2"/>
    <x v="111"/>
    <d v="2014-09-08T05:00:00"/>
    <x v="111"/>
  </r>
  <r>
    <n v="113"/>
    <s v="Wright, Hartman and Yu"/>
    <s v="User-friendly tertiary array"/>
    <n v="3300"/>
    <n v="12437"/>
    <n v="376.87878787878788"/>
    <x v="1"/>
    <n v="131"/>
    <n v="98.706349206349202"/>
    <x v="1"/>
    <s v="USD"/>
    <n v="1505192400"/>
    <n v="1505797200"/>
    <b v="0"/>
    <b v="0"/>
    <s v="food/food trucks"/>
    <x v="0"/>
    <x v="0"/>
    <x v="112"/>
    <d v="2017-09-19T05:00:00"/>
    <x v="112"/>
  </r>
  <r>
    <n v="114"/>
    <s v="Harper-Davis"/>
    <s v="Robust heuristic encoding"/>
    <n v="1900"/>
    <n v="13816"/>
    <n v="727.15789473684208"/>
    <x v="1"/>
    <n v="126"/>
    <n v="4.1815980629539951"/>
    <x v="1"/>
    <s v="USD"/>
    <n v="1554786000"/>
    <n v="1554872400"/>
    <b v="0"/>
    <b v="1"/>
    <s v="technology/wearables"/>
    <x v="2"/>
    <x v="8"/>
    <x v="113"/>
    <d v="2019-04-10T05:00:00"/>
    <x v="113"/>
  </r>
  <r>
    <n v="115"/>
    <s v="Barrett PLC"/>
    <s v="Team-oriented clear-thinking capacity"/>
    <n v="166700"/>
    <n v="145382"/>
    <n v="87.211757648470297"/>
    <x v="0"/>
    <n v="3304"/>
    <n v="1991.5342465753424"/>
    <x v="6"/>
    <s v="EUR"/>
    <n v="1510898400"/>
    <n v="1513922400"/>
    <b v="0"/>
    <b v="0"/>
    <s v="publishing/fiction"/>
    <x v="5"/>
    <x v="13"/>
    <x v="114"/>
    <d v="2017-12-22T06:00:00"/>
    <x v="114"/>
  </r>
  <r>
    <n v="116"/>
    <s v="David-Clark"/>
    <s v="De-engineered motivating standardization"/>
    <n v="7200"/>
    <n v="6336"/>
    <n v="88"/>
    <x v="0"/>
    <n v="73"/>
    <n v="23.04"/>
    <x v="1"/>
    <s v="USD"/>
    <n v="1442552400"/>
    <n v="1442638800"/>
    <b v="0"/>
    <b v="0"/>
    <s v="theater/plays"/>
    <x v="3"/>
    <x v="3"/>
    <x v="115"/>
    <d v="2015-09-19T05:00:00"/>
    <x v="115"/>
  </r>
  <r>
    <n v="117"/>
    <s v="Chaney-Dennis"/>
    <s v="Business-focused 24hour groupware"/>
    <n v="4900"/>
    <n v="8523"/>
    <n v="173.9387755102041"/>
    <x v="1"/>
    <n v="275"/>
    <n v="127.20895522388059"/>
    <x v="1"/>
    <s v="USD"/>
    <n v="1316667600"/>
    <n v="1317186000"/>
    <b v="0"/>
    <b v="0"/>
    <s v="film &amp; video/television"/>
    <x v="4"/>
    <x v="19"/>
    <x v="116"/>
    <d v="2011-09-28T05:00:00"/>
    <x v="116"/>
  </r>
  <r>
    <n v="118"/>
    <s v="Robinson, Lopez and Christensen"/>
    <s v="Organic next generation protocol"/>
    <n v="5400"/>
    <n v="6351"/>
    <n v="117.61111111111111"/>
    <x v="1"/>
    <n v="67"/>
    <n v="41.240259740259738"/>
    <x v="1"/>
    <s v="USD"/>
    <n v="1390716000"/>
    <n v="1391234400"/>
    <b v="0"/>
    <b v="0"/>
    <s v="photography/photography books"/>
    <x v="7"/>
    <x v="14"/>
    <x v="117"/>
    <d v="2014-02-01T06:00:00"/>
    <x v="117"/>
  </r>
  <r>
    <n v="119"/>
    <s v="Clark and Sons"/>
    <s v="Reverse-engineered full-range Internet solution"/>
    <n v="5000"/>
    <n v="10748"/>
    <n v="214.96"/>
    <x v="1"/>
    <n v="154"/>
    <n v="6.0314253647586984"/>
    <x v="1"/>
    <s v="USD"/>
    <n v="1402894800"/>
    <n v="1404363600"/>
    <b v="0"/>
    <b v="1"/>
    <s v="film &amp; video/documentary"/>
    <x v="4"/>
    <x v="4"/>
    <x v="118"/>
    <d v="2014-07-03T05:00:00"/>
    <x v="118"/>
  </r>
  <r>
    <n v="120"/>
    <s v="Vega Group"/>
    <s v="Synchronized regional synergy"/>
    <n v="75100"/>
    <n v="112272"/>
    <n v="149.49667110519306"/>
    <x v="1"/>
    <n v="1782"/>
    <n v="124.33222591362126"/>
    <x v="1"/>
    <s v="USD"/>
    <n v="1429246800"/>
    <n v="1429592400"/>
    <b v="0"/>
    <b v="1"/>
    <s v="games/mobile games"/>
    <x v="6"/>
    <x v="20"/>
    <x v="119"/>
    <d v="2015-04-21T05:00:00"/>
    <x v="119"/>
  </r>
  <r>
    <n v="121"/>
    <s v="Brown-Brown"/>
    <s v="Multi-lateral homogeneous success"/>
    <n v="45300"/>
    <n v="99361"/>
    <n v="219.33995584988963"/>
    <x v="1"/>
    <n v="903"/>
    <n v="29.335990552111014"/>
    <x v="1"/>
    <s v="USD"/>
    <n v="1412485200"/>
    <n v="1413608400"/>
    <b v="0"/>
    <b v="0"/>
    <s v="games/video games"/>
    <x v="6"/>
    <x v="11"/>
    <x v="33"/>
    <d v="2014-10-18T05:00:00"/>
    <x v="33"/>
  </r>
  <r>
    <n v="122"/>
    <s v="Taylor PLC"/>
    <s v="Seamless zero-defect solution"/>
    <n v="136800"/>
    <n v="88055"/>
    <n v="64.367690058479525"/>
    <x v="0"/>
    <n v="3387"/>
    <n v="133.01359516616313"/>
    <x v="1"/>
    <s v="USD"/>
    <n v="1417068000"/>
    <n v="1419400800"/>
    <b v="0"/>
    <b v="0"/>
    <s v="publishing/fiction"/>
    <x v="5"/>
    <x v="13"/>
    <x v="120"/>
    <d v="2014-12-24T06:00:00"/>
    <x v="120"/>
  </r>
  <r>
    <n v="123"/>
    <s v="Edwards-Lewis"/>
    <s v="Enhanced scalable concept"/>
    <n v="177700"/>
    <n v="33092"/>
    <n v="18.622397298818232"/>
    <x v="0"/>
    <n v="662"/>
    <n v="352.04255319148939"/>
    <x v="0"/>
    <s v="CAD"/>
    <n v="1448344800"/>
    <n v="1448604000"/>
    <b v="1"/>
    <b v="0"/>
    <s v="theater/plays"/>
    <x v="3"/>
    <x v="3"/>
    <x v="121"/>
    <d v="2015-11-27T06:00:00"/>
    <x v="121"/>
  </r>
  <r>
    <n v="124"/>
    <s v="Stanton, Neal and Rodriguez"/>
    <s v="Polarized uniform software"/>
    <n v="2600"/>
    <n v="9562"/>
    <n v="367.76923076923077"/>
    <x v="1"/>
    <n v="94"/>
    <n v="53.12222222222222"/>
    <x v="6"/>
    <s v="EUR"/>
    <n v="1557723600"/>
    <n v="1562302800"/>
    <b v="0"/>
    <b v="0"/>
    <s v="photography/photography books"/>
    <x v="7"/>
    <x v="14"/>
    <x v="122"/>
    <d v="2019-07-05T05:00:00"/>
    <x v="122"/>
  </r>
  <r>
    <n v="125"/>
    <s v="Pratt LLC"/>
    <s v="Stand-alone web-enabled moderator"/>
    <n v="5300"/>
    <n v="8475"/>
    <n v="159.90566037735849"/>
    <x v="1"/>
    <n v="180"/>
    <n v="10.949612403100776"/>
    <x v="1"/>
    <s v="USD"/>
    <n v="1537333200"/>
    <n v="1537678800"/>
    <b v="0"/>
    <b v="0"/>
    <s v="theater/plays"/>
    <x v="3"/>
    <x v="3"/>
    <x v="123"/>
    <d v="2018-09-23T05:00:00"/>
    <x v="123"/>
  </r>
  <r>
    <n v="126"/>
    <s v="Gross PLC"/>
    <s v="Proactive methodical benchmark"/>
    <n v="180200"/>
    <n v="69617"/>
    <n v="38.633185349611544"/>
    <x v="0"/>
    <n v="774"/>
    <n v="103.59672619047619"/>
    <x v="1"/>
    <s v="USD"/>
    <n v="1471150800"/>
    <n v="1473570000"/>
    <b v="0"/>
    <b v="1"/>
    <s v="theater/plays"/>
    <x v="3"/>
    <x v="3"/>
    <x v="124"/>
    <d v="2016-09-11T05:00:00"/>
    <x v="124"/>
  </r>
  <r>
    <n v="127"/>
    <s v="Martinez, Gomez and Dalton"/>
    <s v="Team-oriented 6thgeneration matrix"/>
    <n v="103200"/>
    <n v="53067"/>
    <n v="51.42151162790698"/>
    <x v="0"/>
    <n v="672"/>
    <n v="99.75"/>
    <x v="0"/>
    <s v="CAD"/>
    <n v="1273640400"/>
    <n v="1273899600"/>
    <b v="0"/>
    <b v="0"/>
    <s v="theater/plays"/>
    <x v="3"/>
    <x v="3"/>
    <x v="125"/>
    <d v="2010-05-15T05:00:00"/>
    <x v="125"/>
  </r>
  <r>
    <n v="128"/>
    <s v="Allen-Curtis"/>
    <s v="Phased human-resource core"/>
    <n v="70600"/>
    <n v="42596"/>
    <n v="60.334277620396605"/>
    <x v="3"/>
    <n v="532"/>
    <n v="774.4727272727273"/>
    <x v="1"/>
    <s v="USD"/>
    <n v="1282885200"/>
    <n v="1284008400"/>
    <b v="0"/>
    <b v="0"/>
    <s v="music/rock"/>
    <x v="1"/>
    <x v="1"/>
    <x v="126"/>
    <d v="2010-09-09T05:00:00"/>
    <x v="126"/>
  </r>
  <r>
    <n v="129"/>
    <s v="Morgan-Martinez"/>
    <s v="Mandatory tertiary implementation"/>
    <n v="148500"/>
    <n v="4756"/>
    <n v="3.202693602693603"/>
    <x v="3"/>
    <n v="55"/>
    <n v="8.9230769230769234"/>
    <x v="2"/>
    <s v="AUD"/>
    <n v="1422943200"/>
    <n v="1425103200"/>
    <b v="0"/>
    <b v="0"/>
    <s v="food/food trucks"/>
    <x v="0"/>
    <x v="0"/>
    <x v="127"/>
    <d v="2015-02-28T06:00:00"/>
    <x v="127"/>
  </r>
  <r>
    <n v="130"/>
    <s v="Luna, Anderson and Fox"/>
    <s v="Secured directional encryption"/>
    <n v="9600"/>
    <n v="14925"/>
    <n v="155.46875"/>
    <x v="1"/>
    <n v="533"/>
    <n v="6.1092918542775276"/>
    <x v="3"/>
    <s v="DKK"/>
    <n v="1319605200"/>
    <n v="1320991200"/>
    <b v="0"/>
    <b v="0"/>
    <s v="film &amp; video/drama"/>
    <x v="4"/>
    <x v="6"/>
    <x v="128"/>
    <d v="2011-11-11T06:00:00"/>
    <x v="128"/>
  </r>
  <r>
    <n v="131"/>
    <s v="Fleming, Zhang and Henderson"/>
    <s v="Distributed 5thgeneration implementation"/>
    <n v="164700"/>
    <n v="166116"/>
    <n v="100.85974499089254"/>
    <x v="1"/>
    <n v="2443"/>
    <n v="1866.4719101123596"/>
    <x v="4"/>
    <s v="GBP"/>
    <n v="1385704800"/>
    <n v="1386828000"/>
    <b v="0"/>
    <b v="0"/>
    <s v="technology/web"/>
    <x v="2"/>
    <x v="2"/>
    <x v="129"/>
    <d v="2013-12-12T06:00:00"/>
    <x v="129"/>
  </r>
  <r>
    <n v="132"/>
    <s v="Flowers and Sons"/>
    <s v="Virtual static core"/>
    <n v="3300"/>
    <n v="3834"/>
    <n v="116.18181818181819"/>
    <x v="1"/>
    <n v="89"/>
    <n v="24.113207547169811"/>
    <x v="1"/>
    <s v="USD"/>
    <n v="1515736800"/>
    <n v="1517119200"/>
    <b v="0"/>
    <b v="1"/>
    <s v="theater/plays"/>
    <x v="3"/>
    <x v="3"/>
    <x v="130"/>
    <d v="2018-01-28T06:00:00"/>
    <x v="130"/>
  </r>
  <r>
    <n v="133"/>
    <s v="Gates PLC"/>
    <s v="Secured content-based product"/>
    <n v="4500"/>
    <n v="13985"/>
    <n v="310.77777777777777"/>
    <x v="1"/>
    <n v="159"/>
    <n v="14.877659574468085"/>
    <x v="1"/>
    <s v="USD"/>
    <n v="1313125200"/>
    <n v="1315026000"/>
    <b v="0"/>
    <b v="0"/>
    <s v="music/world music"/>
    <x v="1"/>
    <x v="21"/>
    <x v="131"/>
    <d v="2011-09-03T05:00:00"/>
    <x v="131"/>
  </r>
  <r>
    <n v="134"/>
    <s v="Caldwell LLC"/>
    <s v="Secured executive concept"/>
    <n v="99500"/>
    <n v="89288"/>
    <n v="89.73668341708543"/>
    <x v="0"/>
    <n v="940"/>
    <n v="763.14529914529919"/>
    <x v="5"/>
    <s v="CHF"/>
    <n v="1308459600"/>
    <n v="1312693200"/>
    <b v="0"/>
    <b v="1"/>
    <s v="film &amp; video/documentary"/>
    <x v="4"/>
    <x v="4"/>
    <x v="132"/>
    <d v="2011-08-07T05:00:00"/>
    <x v="132"/>
  </r>
  <r>
    <n v="135"/>
    <s v="Le, Burton and Evans"/>
    <s v="Balanced zero-defect software"/>
    <n v="7700"/>
    <n v="5488"/>
    <n v="71.27272727272728"/>
    <x v="0"/>
    <n v="117"/>
    <n v="94.620689655172413"/>
    <x v="1"/>
    <s v="USD"/>
    <n v="1362636000"/>
    <n v="1363064400"/>
    <b v="0"/>
    <b v="1"/>
    <s v="theater/plays"/>
    <x v="3"/>
    <x v="3"/>
    <x v="133"/>
    <d v="2013-03-12T05:00:00"/>
    <x v="133"/>
  </r>
  <r>
    <n v="136"/>
    <s v="Briggs PLC"/>
    <s v="Distributed context-sensitive flexibility"/>
    <n v="82800"/>
    <n v="2721"/>
    <n v="3.2862318840579712"/>
    <x v="3"/>
    <n v="58"/>
    <n v="54.42"/>
    <x v="1"/>
    <s v="USD"/>
    <n v="1402117200"/>
    <n v="1403154000"/>
    <b v="0"/>
    <b v="1"/>
    <s v="film &amp; video/drama"/>
    <x v="4"/>
    <x v="6"/>
    <x v="134"/>
    <d v="2014-06-19T05:00:00"/>
    <x v="134"/>
  </r>
  <r>
    <n v="137"/>
    <s v="Hudson-Nguyen"/>
    <s v="Down-sized disintermediate support"/>
    <n v="1800"/>
    <n v="4712"/>
    <n v="261.77777777777777"/>
    <x v="1"/>
    <n v="50"/>
    <n v="40.973913043478262"/>
    <x v="1"/>
    <s v="USD"/>
    <n v="1286341200"/>
    <n v="1286859600"/>
    <b v="0"/>
    <b v="0"/>
    <s v="publishing/nonfiction"/>
    <x v="5"/>
    <x v="9"/>
    <x v="135"/>
    <d v="2010-10-12T05:00:00"/>
    <x v="135"/>
  </r>
  <r>
    <n v="138"/>
    <s v="Hogan Ltd"/>
    <s v="Stand-alone mission-critical moratorium"/>
    <n v="9600"/>
    <n v="9216"/>
    <n v="96"/>
    <x v="0"/>
    <n v="115"/>
    <n v="28.269938650306749"/>
    <x v="1"/>
    <s v="USD"/>
    <n v="1348808400"/>
    <n v="1349326800"/>
    <b v="0"/>
    <b v="0"/>
    <s v="games/mobile games"/>
    <x v="6"/>
    <x v="20"/>
    <x v="136"/>
    <d v="2012-10-04T05:00:00"/>
    <x v="136"/>
  </r>
  <r>
    <n v="139"/>
    <s v="Hamilton, Wright and Chavez"/>
    <s v="Down-sized empowering protocol"/>
    <n v="92100"/>
    <n v="19246"/>
    <n v="20.896851248642779"/>
    <x v="0"/>
    <n v="326"/>
    <n v="103.47311827956989"/>
    <x v="1"/>
    <s v="USD"/>
    <n v="1429592400"/>
    <n v="1430974800"/>
    <b v="0"/>
    <b v="1"/>
    <s v="technology/wearables"/>
    <x v="2"/>
    <x v="8"/>
    <x v="137"/>
    <d v="2015-05-07T05:00:00"/>
    <x v="137"/>
  </r>
  <r>
    <n v="140"/>
    <s v="Bautista-Cross"/>
    <s v="Fully-configurable coherent Internet solution"/>
    <n v="5500"/>
    <n v="12274"/>
    <n v="223.16363636363636"/>
    <x v="1"/>
    <n v="186"/>
    <n v="11.46031746031746"/>
    <x v="1"/>
    <s v="USD"/>
    <n v="1519538400"/>
    <n v="1519970400"/>
    <b v="0"/>
    <b v="0"/>
    <s v="film &amp; video/documentary"/>
    <x v="4"/>
    <x v="4"/>
    <x v="138"/>
    <d v="2018-03-02T06:00:00"/>
    <x v="138"/>
  </r>
  <r>
    <n v="141"/>
    <s v="Jackson LLC"/>
    <s v="Distributed motivating algorithm"/>
    <n v="64300"/>
    <n v="65323"/>
    <n v="101.59097978227061"/>
    <x v="1"/>
    <n v="1071"/>
    <n v="558.31623931623926"/>
    <x v="1"/>
    <s v="USD"/>
    <n v="1434085200"/>
    <n v="1434603600"/>
    <b v="0"/>
    <b v="0"/>
    <s v="technology/web"/>
    <x v="2"/>
    <x v="2"/>
    <x v="139"/>
    <d v="2015-06-18T05:00:00"/>
    <x v="139"/>
  </r>
  <r>
    <n v="142"/>
    <s v="Figueroa Ltd"/>
    <s v="Expanded solution-oriented benchmark"/>
    <n v="5000"/>
    <n v="11502"/>
    <n v="230.03999999999996"/>
    <x v="1"/>
    <n v="117"/>
    <n v="164.31428571428572"/>
    <x v="1"/>
    <s v="USD"/>
    <n v="1333688400"/>
    <n v="1337230800"/>
    <b v="0"/>
    <b v="0"/>
    <s v="technology/web"/>
    <x v="2"/>
    <x v="2"/>
    <x v="107"/>
    <d v="2012-05-17T05:00:00"/>
    <x v="107"/>
  </r>
  <r>
    <n v="143"/>
    <s v="Avila-Jones"/>
    <s v="Implemented discrete secured line"/>
    <n v="5400"/>
    <n v="7322"/>
    <n v="135.59259259259261"/>
    <x v="1"/>
    <n v="70"/>
    <n v="54.237037037037034"/>
    <x v="1"/>
    <s v="USD"/>
    <n v="1277701200"/>
    <n v="1279429200"/>
    <b v="0"/>
    <b v="0"/>
    <s v="music/indie rock"/>
    <x v="1"/>
    <x v="7"/>
    <x v="140"/>
    <d v="2010-07-18T05:00:00"/>
    <x v="140"/>
  </r>
  <r>
    <n v="144"/>
    <s v="Martin, Lopez and Hunter"/>
    <s v="Multi-lateral actuating installation"/>
    <n v="9000"/>
    <n v="11619"/>
    <n v="129.1"/>
    <x v="1"/>
    <n v="135"/>
    <n v="15.12890625"/>
    <x v="1"/>
    <s v="USD"/>
    <n v="1560747600"/>
    <n v="1561438800"/>
    <b v="0"/>
    <b v="0"/>
    <s v="theater/plays"/>
    <x v="3"/>
    <x v="3"/>
    <x v="141"/>
    <d v="2019-06-25T05:00:00"/>
    <x v="141"/>
  </r>
  <r>
    <n v="145"/>
    <s v="Fields-Moore"/>
    <s v="Secured reciprocal array"/>
    <n v="25000"/>
    <n v="59128"/>
    <n v="236.512"/>
    <x v="1"/>
    <n v="768"/>
    <n v="1159.3725490196077"/>
    <x v="5"/>
    <s v="CHF"/>
    <n v="1410066000"/>
    <n v="1410498000"/>
    <b v="0"/>
    <b v="0"/>
    <s v="technology/wearables"/>
    <x v="2"/>
    <x v="8"/>
    <x v="142"/>
    <d v="2014-09-12T05:00:00"/>
    <x v="142"/>
  </r>
  <r>
    <n v="146"/>
    <s v="Harris-Golden"/>
    <s v="Optional bandwidth-monitored middleware"/>
    <n v="8800"/>
    <n v="1518"/>
    <n v="17.25"/>
    <x v="3"/>
    <n v="51"/>
    <n v="7.6281407035175883"/>
    <x v="1"/>
    <s v="USD"/>
    <n v="1320732000"/>
    <n v="1322460000"/>
    <b v="0"/>
    <b v="0"/>
    <s v="theater/plays"/>
    <x v="3"/>
    <x v="3"/>
    <x v="143"/>
    <d v="2011-11-28T06:00:00"/>
    <x v="143"/>
  </r>
  <r>
    <n v="147"/>
    <s v="Moss, Norman and Dunlap"/>
    <s v="Upgradable upward-trending workforce"/>
    <n v="8300"/>
    <n v="9337"/>
    <n v="112.49397590361446"/>
    <x v="1"/>
    <n v="199"/>
    <n v="87.261682242990659"/>
    <x v="1"/>
    <s v="USD"/>
    <n v="1465794000"/>
    <n v="1466312400"/>
    <b v="0"/>
    <b v="1"/>
    <s v="theater/plays"/>
    <x v="3"/>
    <x v="3"/>
    <x v="144"/>
    <d v="2016-06-19T05:00:00"/>
    <x v="144"/>
  </r>
  <r>
    <n v="148"/>
    <s v="White, Larson and Wright"/>
    <s v="Upgradable hybrid capability"/>
    <n v="9300"/>
    <n v="11255"/>
    <n v="121.02150537634408"/>
    <x v="1"/>
    <n v="107"/>
    <n v="57.717948717948715"/>
    <x v="1"/>
    <s v="USD"/>
    <n v="1500958800"/>
    <n v="1501736400"/>
    <b v="0"/>
    <b v="0"/>
    <s v="technology/wearables"/>
    <x v="2"/>
    <x v="8"/>
    <x v="145"/>
    <d v="2017-08-03T05:00:00"/>
    <x v="145"/>
  </r>
  <r>
    <n v="149"/>
    <s v="Payne, Oliver and Burch"/>
    <s v="Managed fresh-thinking flexibility"/>
    <n v="6200"/>
    <n v="13632"/>
    <n v="219.87096774193549"/>
    <x v="1"/>
    <n v="195"/>
    <n v="13632"/>
    <x v="1"/>
    <s v="USD"/>
    <n v="1357020000"/>
    <n v="1361512800"/>
    <b v="0"/>
    <b v="0"/>
    <s v="music/indie rock"/>
    <x v="1"/>
    <x v="7"/>
    <x v="146"/>
    <d v="2013-02-22T06:00:00"/>
    <x v="146"/>
  </r>
  <r>
    <n v="150"/>
    <s v="Brown, Palmer and Pace"/>
    <s v="Networked stable workforce"/>
    <n v="100"/>
    <n v="1"/>
    <n v="1"/>
    <x v="0"/>
    <n v="1"/>
    <n v="6.8166325835037494E-4"/>
    <x v="1"/>
    <s v="USD"/>
    <n v="1544940000"/>
    <n v="1545026400"/>
    <b v="0"/>
    <b v="0"/>
    <s v="music/rock"/>
    <x v="1"/>
    <x v="1"/>
    <x v="147"/>
    <d v="2018-12-17T06:00:00"/>
    <x v="147"/>
  </r>
  <r>
    <n v="151"/>
    <s v="Parker LLC"/>
    <s v="Customizable intermediate extranet"/>
    <n v="137200"/>
    <n v="88037"/>
    <n v="64.166909620991248"/>
    <x v="0"/>
    <n v="1467"/>
    <n v="26.077310426540283"/>
    <x v="1"/>
    <s v="USD"/>
    <n v="1402290000"/>
    <n v="1406696400"/>
    <b v="0"/>
    <b v="0"/>
    <s v="music/electric music"/>
    <x v="1"/>
    <x v="5"/>
    <x v="148"/>
    <d v="2014-07-30T05:00:00"/>
    <x v="148"/>
  </r>
  <r>
    <n v="152"/>
    <s v="Bowen, Mcdonald and Hall"/>
    <s v="User-centric fault-tolerant task-force"/>
    <n v="41500"/>
    <n v="175573"/>
    <n v="423.06746987951806"/>
    <x v="1"/>
    <n v="3376"/>
    <n v="30.905298362964267"/>
    <x v="1"/>
    <s v="USD"/>
    <n v="1487311200"/>
    <n v="1487916000"/>
    <b v="0"/>
    <b v="0"/>
    <s v="music/indie rock"/>
    <x v="1"/>
    <x v="7"/>
    <x v="149"/>
    <d v="2017-02-24T06:00:00"/>
    <x v="149"/>
  </r>
  <r>
    <n v="153"/>
    <s v="Whitehead, Bell and Hughes"/>
    <s v="Multi-tiered radical definition"/>
    <n v="189400"/>
    <n v="176112"/>
    <n v="92.984160506863773"/>
    <x v="0"/>
    <n v="5681"/>
    <n v="166.30028328611897"/>
    <x v="1"/>
    <s v="USD"/>
    <n v="1350622800"/>
    <n v="1351141200"/>
    <b v="0"/>
    <b v="0"/>
    <s v="theater/plays"/>
    <x v="3"/>
    <x v="3"/>
    <x v="150"/>
    <d v="2012-10-25T05:00:00"/>
    <x v="150"/>
  </r>
  <r>
    <n v="154"/>
    <s v="Rodriguez-Brown"/>
    <s v="Devolved foreground benchmark"/>
    <n v="171300"/>
    <n v="100650"/>
    <n v="58.756567425569173"/>
    <x v="0"/>
    <n v="1059"/>
    <n v="84.2964824120603"/>
    <x v="1"/>
    <s v="USD"/>
    <n v="1463029200"/>
    <n v="1465016400"/>
    <b v="0"/>
    <b v="1"/>
    <s v="music/indie rock"/>
    <x v="1"/>
    <x v="7"/>
    <x v="151"/>
    <d v="2016-06-04T05:00:00"/>
    <x v="151"/>
  </r>
  <r>
    <n v="155"/>
    <s v="Hall-Schaefer"/>
    <s v="Distributed eco-centric methodology"/>
    <n v="139500"/>
    <n v="90706"/>
    <n v="65.022222222222226"/>
    <x v="0"/>
    <n v="1194"/>
    <n v="239.32981530343008"/>
    <x v="1"/>
    <s v="USD"/>
    <n v="1269493200"/>
    <n v="1270789200"/>
    <b v="0"/>
    <b v="0"/>
    <s v="theater/plays"/>
    <x v="3"/>
    <x v="3"/>
    <x v="152"/>
    <d v="2010-04-09T05:00:00"/>
    <x v="152"/>
  </r>
  <r>
    <n v="156"/>
    <s v="Meza-Rogers"/>
    <s v="Streamlined encompassing encryption"/>
    <n v="36400"/>
    <n v="26914"/>
    <n v="73.939560439560438"/>
    <x v="3"/>
    <n v="379"/>
    <n v="897.13333333333333"/>
    <x v="2"/>
    <s v="AUD"/>
    <n v="1570251600"/>
    <n v="1572325200"/>
    <b v="0"/>
    <b v="0"/>
    <s v="music/rock"/>
    <x v="1"/>
    <x v="1"/>
    <x v="153"/>
    <d v="2019-10-29T05:00:00"/>
    <x v="153"/>
  </r>
  <r>
    <n v="157"/>
    <s v="Curtis-Curtis"/>
    <s v="User-friendly reciprocal initiative"/>
    <n v="4200"/>
    <n v="2212"/>
    <n v="52.666666666666664"/>
    <x v="0"/>
    <n v="30"/>
    <n v="53.951219512195124"/>
    <x v="2"/>
    <s v="AUD"/>
    <n v="1388383200"/>
    <n v="1389420000"/>
    <b v="0"/>
    <b v="0"/>
    <s v="photography/photography books"/>
    <x v="7"/>
    <x v="14"/>
    <x v="154"/>
    <d v="2014-01-11T06:00:00"/>
    <x v="154"/>
  </r>
  <r>
    <n v="158"/>
    <s v="Carlson Inc"/>
    <s v="Ergonomic fresh-thinking installation"/>
    <n v="2100"/>
    <n v="4640"/>
    <n v="220.95238095238096"/>
    <x v="1"/>
    <n v="41"/>
    <n v="2.5480505216913785"/>
    <x v="1"/>
    <s v="USD"/>
    <n v="1449554400"/>
    <n v="1449640800"/>
    <b v="0"/>
    <b v="0"/>
    <s v="music/rock"/>
    <x v="1"/>
    <x v="1"/>
    <x v="155"/>
    <d v="2015-12-09T06:00:00"/>
    <x v="155"/>
  </r>
  <r>
    <n v="159"/>
    <s v="Clarke, Anderson and Lee"/>
    <s v="Robust explicit hardware"/>
    <n v="191200"/>
    <n v="191222"/>
    <n v="100.01150627615063"/>
    <x v="1"/>
    <n v="1821"/>
    <n v="1165.9878048780488"/>
    <x v="1"/>
    <s v="USD"/>
    <n v="1553662800"/>
    <n v="1555218000"/>
    <b v="0"/>
    <b v="1"/>
    <s v="theater/plays"/>
    <x v="3"/>
    <x v="3"/>
    <x v="156"/>
    <d v="2019-04-14T05:00:00"/>
    <x v="156"/>
  </r>
  <r>
    <n v="160"/>
    <s v="Evans Group"/>
    <s v="Stand-alone actuating support"/>
    <n v="8000"/>
    <n v="12985"/>
    <n v="162.3125"/>
    <x v="1"/>
    <n v="164"/>
    <n v="173.13333333333333"/>
    <x v="1"/>
    <s v="USD"/>
    <n v="1556341200"/>
    <n v="1557723600"/>
    <b v="0"/>
    <b v="0"/>
    <s v="technology/wearables"/>
    <x v="2"/>
    <x v="8"/>
    <x v="157"/>
    <d v="2019-05-13T05:00:00"/>
    <x v="157"/>
  </r>
  <r>
    <n v="161"/>
    <s v="Bruce Group"/>
    <s v="Cross-platform methodical process improvement"/>
    <n v="5500"/>
    <n v="4300"/>
    <n v="78.181818181818187"/>
    <x v="0"/>
    <n v="75"/>
    <n v="27.388535031847134"/>
    <x v="1"/>
    <s v="USD"/>
    <n v="1442984400"/>
    <n v="1443502800"/>
    <b v="0"/>
    <b v="1"/>
    <s v="technology/web"/>
    <x v="2"/>
    <x v="2"/>
    <x v="158"/>
    <d v="2015-09-29T05:00:00"/>
    <x v="158"/>
  </r>
  <r>
    <n v="162"/>
    <s v="Keith, Alvarez and Potter"/>
    <s v="Extended bottom-line open architecture"/>
    <n v="6100"/>
    <n v="9134"/>
    <n v="149.73770491803279"/>
    <x v="1"/>
    <n v="157"/>
    <n v="37.130081300813011"/>
    <x v="5"/>
    <s v="CHF"/>
    <n v="1544248800"/>
    <n v="1546840800"/>
    <b v="0"/>
    <b v="0"/>
    <s v="music/rock"/>
    <x v="1"/>
    <x v="1"/>
    <x v="159"/>
    <d v="2019-01-07T06:00:00"/>
    <x v="159"/>
  </r>
  <r>
    <n v="163"/>
    <s v="Burton-Watkins"/>
    <s v="Extended reciprocal circuit"/>
    <n v="3500"/>
    <n v="8864"/>
    <n v="253.25714285714284"/>
    <x v="1"/>
    <n v="246"/>
    <n v="6.3495702005730656"/>
    <x v="1"/>
    <s v="USD"/>
    <n v="1508475600"/>
    <n v="1512712800"/>
    <b v="0"/>
    <b v="1"/>
    <s v="photography/photography books"/>
    <x v="7"/>
    <x v="14"/>
    <x v="160"/>
    <d v="2017-12-08T06:00:00"/>
    <x v="160"/>
  </r>
  <r>
    <n v="164"/>
    <s v="Lopez and Sons"/>
    <s v="Polarized human-resource protocol"/>
    <n v="150500"/>
    <n v="150755"/>
    <n v="100.16943521594683"/>
    <x v="1"/>
    <n v="1396"/>
    <n v="60.157621707901036"/>
    <x v="1"/>
    <s v="USD"/>
    <n v="1507438800"/>
    <n v="1507525200"/>
    <b v="0"/>
    <b v="0"/>
    <s v="theater/plays"/>
    <x v="3"/>
    <x v="3"/>
    <x v="161"/>
    <d v="2017-10-09T05:00:00"/>
    <x v="161"/>
  </r>
  <r>
    <n v="165"/>
    <s v="Cordova Ltd"/>
    <s v="Synergized radical product"/>
    <n v="90400"/>
    <n v="110279"/>
    <n v="121.99004424778761"/>
    <x v="1"/>
    <n v="2506"/>
    <n v="451.96311475409834"/>
    <x v="1"/>
    <s v="USD"/>
    <n v="1501563600"/>
    <n v="1504328400"/>
    <b v="0"/>
    <b v="0"/>
    <s v="technology/web"/>
    <x v="2"/>
    <x v="2"/>
    <x v="162"/>
    <d v="2017-09-02T05:00:00"/>
    <x v="162"/>
  </r>
  <r>
    <n v="166"/>
    <s v="Brown-Vang"/>
    <s v="Robust heuristic artificial intelligence"/>
    <n v="9800"/>
    <n v="13439"/>
    <n v="137.13265306122449"/>
    <x v="1"/>
    <n v="244"/>
    <n v="92.047945205479451"/>
    <x v="1"/>
    <s v="USD"/>
    <n v="1292997600"/>
    <n v="1293343200"/>
    <b v="0"/>
    <b v="0"/>
    <s v="photography/photography books"/>
    <x v="7"/>
    <x v="14"/>
    <x v="163"/>
    <d v="2010-12-26T06:00:00"/>
    <x v="163"/>
  </r>
  <r>
    <n v="167"/>
    <s v="Cruz-Ward"/>
    <s v="Robust content-based emulation"/>
    <n v="2600"/>
    <n v="10804"/>
    <n v="415.53846153846149"/>
    <x v="1"/>
    <n v="146"/>
    <n v="11.313089005235602"/>
    <x v="2"/>
    <s v="AUD"/>
    <n v="1370840400"/>
    <n v="1371704400"/>
    <b v="0"/>
    <b v="0"/>
    <s v="theater/plays"/>
    <x v="3"/>
    <x v="3"/>
    <x v="164"/>
    <d v="2013-06-20T05:00:00"/>
    <x v="164"/>
  </r>
  <r>
    <n v="168"/>
    <s v="Hernandez Group"/>
    <s v="Ergonomic uniform open system"/>
    <n v="128100"/>
    <n v="40107"/>
    <n v="31.30913348946136"/>
    <x v="0"/>
    <n v="955"/>
    <n v="31.655090765588003"/>
    <x v="3"/>
    <s v="DKK"/>
    <n v="1550815200"/>
    <n v="1552798800"/>
    <b v="0"/>
    <b v="1"/>
    <s v="music/indie rock"/>
    <x v="1"/>
    <x v="7"/>
    <x v="165"/>
    <d v="2019-03-17T05:00:00"/>
    <x v="165"/>
  </r>
  <r>
    <n v="169"/>
    <s v="Tran, Steele and Wilson"/>
    <s v="Profit-focused modular product"/>
    <n v="23300"/>
    <n v="98811"/>
    <n v="424.08154506437768"/>
    <x v="1"/>
    <n v="1267"/>
    <n v="1474.7910447761194"/>
    <x v="1"/>
    <s v="USD"/>
    <n v="1339909200"/>
    <n v="1342328400"/>
    <b v="0"/>
    <b v="1"/>
    <s v="film &amp; video/shorts"/>
    <x v="4"/>
    <x v="12"/>
    <x v="166"/>
    <d v="2012-07-15T05:00:00"/>
    <x v="166"/>
  </r>
  <r>
    <n v="170"/>
    <s v="Summers, Gallegos and Stein"/>
    <s v="Mandatory mobile product"/>
    <n v="188100"/>
    <n v="5528"/>
    <n v="2.93886230728336"/>
    <x v="0"/>
    <n v="67"/>
    <n v="1105.5999999999999"/>
    <x v="1"/>
    <s v="USD"/>
    <n v="1501736400"/>
    <n v="1502341200"/>
    <b v="0"/>
    <b v="0"/>
    <s v="music/indie rock"/>
    <x v="1"/>
    <x v="7"/>
    <x v="167"/>
    <d v="2017-08-10T05:00:00"/>
    <x v="167"/>
  </r>
  <r>
    <n v="171"/>
    <s v="Blair Group"/>
    <s v="Public-key 3rdgeneration budgetary management"/>
    <n v="4900"/>
    <n v="521"/>
    <n v="10.63265306122449"/>
    <x v="0"/>
    <n v="5"/>
    <n v="20.03846153846154"/>
    <x v="1"/>
    <s v="USD"/>
    <n v="1395291600"/>
    <n v="1397192400"/>
    <b v="0"/>
    <b v="0"/>
    <s v="publishing/translations"/>
    <x v="5"/>
    <x v="18"/>
    <x v="168"/>
    <d v="2014-04-11T05:00:00"/>
    <x v="168"/>
  </r>
  <r>
    <n v="172"/>
    <s v="Nixon Inc"/>
    <s v="Centralized national firmware"/>
    <n v="800"/>
    <n v="663"/>
    <n v="82.875"/>
    <x v="0"/>
    <n v="26"/>
    <n v="0.42472773862908392"/>
    <x v="1"/>
    <s v="USD"/>
    <n v="1405746000"/>
    <n v="1407042000"/>
    <b v="0"/>
    <b v="1"/>
    <s v="film &amp; video/documentary"/>
    <x v="4"/>
    <x v="4"/>
    <x v="169"/>
    <d v="2014-08-03T05:00:00"/>
    <x v="169"/>
  </r>
  <r>
    <n v="173"/>
    <s v="White LLC"/>
    <s v="Cross-group 4thgeneration middleware"/>
    <n v="96700"/>
    <n v="157635"/>
    <n v="163.01447776628748"/>
    <x v="1"/>
    <n v="1561"/>
    <n v="3284.0625"/>
    <x v="1"/>
    <s v="USD"/>
    <n v="1368853200"/>
    <n v="1369371600"/>
    <b v="0"/>
    <b v="0"/>
    <s v="theater/plays"/>
    <x v="3"/>
    <x v="3"/>
    <x v="170"/>
    <d v="2013-05-24T05:00:00"/>
    <x v="170"/>
  </r>
  <r>
    <n v="174"/>
    <s v="Santos, Black and Donovan"/>
    <s v="Pre-emptive scalable access"/>
    <n v="600"/>
    <n v="5368"/>
    <n v="894.66666666666674"/>
    <x v="1"/>
    <n v="48"/>
    <n v="4.7504424778761063"/>
    <x v="1"/>
    <s v="USD"/>
    <n v="1444021200"/>
    <n v="1444107600"/>
    <b v="0"/>
    <b v="1"/>
    <s v="technology/wearables"/>
    <x v="2"/>
    <x v="8"/>
    <x v="171"/>
    <d v="2015-10-06T05:00:00"/>
    <x v="171"/>
  </r>
  <r>
    <n v="175"/>
    <s v="Jones, Contreras and Burnett"/>
    <s v="Sharable intangible migration"/>
    <n v="181200"/>
    <n v="47459"/>
    <n v="26.191501103752756"/>
    <x v="0"/>
    <n v="1130"/>
    <n v="60.689258312020463"/>
    <x v="1"/>
    <s v="USD"/>
    <n v="1472619600"/>
    <n v="1474261200"/>
    <b v="0"/>
    <b v="0"/>
    <s v="theater/plays"/>
    <x v="3"/>
    <x v="3"/>
    <x v="172"/>
    <d v="2016-09-19T05:00:00"/>
    <x v="172"/>
  </r>
  <r>
    <n v="176"/>
    <s v="Stone-Orozco"/>
    <s v="Proactive scalable Graphical User Interface"/>
    <n v="115000"/>
    <n v="86060"/>
    <n v="74.834782608695647"/>
    <x v="0"/>
    <n v="782"/>
    <n v="31.420226359985396"/>
    <x v="1"/>
    <s v="USD"/>
    <n v="1472878800"/>
    <n v="1473656400"/>
    <b v="0"/>
    <b v="0"/>
    <s v="theater/plays"/>
    <x v="3"/>
    <x v="3"/>
    <x v="173"/>
    <d v="2016-09-12T05:00:00"/>
    <x v="173"/>
  </r>
  <r>
    <n v="177"/>
    <s v="Lee, Gibson and Morgan"/>
    <s v="Digitized solution-oriented product"/>
    <n v="38800"/>
    <n v="161593"/>
    <n v="416.47680412371136"/>
    <x v="1"/>
    <n v="2739"/>
    <n v="769.49047619047622"/>
    <x v="1"/>
    <s v="USD"/>
    <n v="1289800800"/>
    <n v="1291960800"/>
    <b v="0"/>
    <b v="0"/>
    <s v="theater/plays"/>
    <x v="3"/>
    <x v="3"/>
    <x v="174"/>
    <d v="2010-12-10T06:00:00"/>
    <x v="174"/>
  </r>
  <r>
    <n v="178"/>
    <s v="Alexander-Williams"/>
    <s v="Triple-buffered cohesive structure"/>
    <n v="7200"/>
    <n v="6927"/>
    <n v="96.208333333333329"/>
    <x v="0"/>
    <n v="210"/>
    <n v="1.9584393553859203"/>
    <x v="1"/>
    <s v="USD"/>
    <n v="1505970000"/>
    <n v="1506747600"/>
    <b v="0"/>
    <b v="0"/>
    <s v="food/food trucks"/>
    <x v="0"/>
    <x v="0"/>
    <x v="175"/>
    <d v="2017-09-30T05:00:00"/>
    <x v="175"/>
  </r>
  <r>
    <n v="179"/>
    <s v="Marks Ltd"/>
    <s v="Realigned human-resource orchestration"/>
    <n v="44500"/>
    <n v="159185"/>
    <n v="357.71910112359546"/>
    <x v="1"/>
    <n v="3537"/>
    <n v="75.550545799715238"/>
    <x v="0"/>
    <s v="CAD"/>
    <n v="1363496400"/>
    <n v="1363582800"/>
    <b v="0"/>
    <b v="1"/>
    <s v="theater/plays"/>
    <x v="3"/>
    <x v="3"/>
    <x v="176"/>
    <d v="2013-03-18T05:00:00"/>
    <x v="176"/>
  </r>
  <r>
    <n v="180"/>
    <s v="Olsen, Edwards and Reid"/>
    <s v="Optional clear-thinking software"/>
    <n v="56000"/>
    <n v="172736"/>
    <n v="308.45714285714286"/>
    <x v="1"/>
    <n v="2107"/>
    <n v="1270.1176470588234"/>
    <x v="2"/>
    <s v="AUD"/>
    <n v="1269234000"/>
    <n v="1269666000"/>
    <b v="0"/>
    <b v="0"/>
    <s v="technology/wearables"/>
    <x v="2"/>
    <x v="8"/>
    <x v="177"/>
    <d v="2010-03-27T05:00:00"/>
    <x v="177"/>
  </r>
  <r>
    <n v="181"/>
    <s v="Daniels, Rose and Tyler"/>
    <s v="Centralized global approach"/>
    <n v="8600"/>
    <n v="5315"/>
    <n v="61.802325581395344"/>
    <x v="0"/>
    <n v="136"/>
    <n v="1.6018685955394816"/>
    <x v="1"/>
    <s v="USD"/>
    <n v="1507093200"/>
    <n v="1508648400"/>
    <b v="0"/>
    <b v="0"/>
    <s v="technology/web"/>
    <x v="2"/>
    <x v="2"/>
    <x v="178"/>
    <d v="2017-10-22T05:00:00"/>
    <x v="178"/>
  </r>
  <r>
    <n v="182"/>
    <s v="Adams Group"/>
    <s v="Reverse-engineered bandwidth-monitored contingency"/>
    <n v="27100"/>
    <n v="195750"/>
    <n v="722.32472324723244"/>
    <x v="1"/>
    <n v="3318"/>
    <n v="2276.1627906976746"/>
    <x v="3"/>
    <s v="DKK"/>
    <n v="1560574800"/>
    <n v="1561957200"/>
    <b v="0"/>
    <b v="0"/>
    <s v="theater/plays"/>
    <x v="3"/>
    <x v="3"/>
    <x v="179"/>
    <d v="2019-07-01T05:00:00"/>
    <x v="179"/>
  </r>
  <r>
    <n v="183"/>
    <s v="Rogers, Huerta and Medina"/>
    <s v="Pre-emptive bandwidth-monitored instruction set"/>
    <n v="5100"/>
    <n v="3525"/>
    <n v="69.117647058823522"/>
    <x v="0"/>
    <n v="86"/>
    <n v="10.367647058823529"/>
    <x v="0"/>
    <s v="CAD"/>
    <n v="1284008400"/>
    <n v="1285131600"/>
    <b v="0"/>
    <b v="0"/>
    <s v="music/rock"/>
    <x v="1"/>
    <x v="1"/>
    <x v="180"/>
    <d v="2010-09-22T05:00:00"/>
    <x v="180"/>
  </r>
  <r>
    <n v="184"/>
    <s v="Howard, Carter and Griffith"/>
    <s v="Adaptive asynchronous emulation"/>
    <n v="3600"/>
    <n v="10550"/>
    <n v="293.05555555555554"/>
    <x v="1"/>
    <n v="340"/>
    <n v="555.26315789473688"/>
    <x v="1"/>
    <s v="USD"/>
    <n v="1556859600"/>
    <n v="1556946000"/>
    <b v="0"/>
    <b v="0"/>
    <s v="theater/plays"/>
    <x v="3"/>
    <x v="3"/>
    <x v="181"/>
    <d v="2019-05-04T05:00:00"/>
    <x v="181"/>
  </r>
  <r>
    <n v="185"/>
    <s v="Bailey PLC"/>
    <s v="Innovative actuating conglomeration"/>
    <n v="1000"/>
    <n v="718"/>
    <n v="71.8"/>
    <x v="0"/>
    <n v="19"/>
    <n v="0.81038374717832962"/>
    <x v="1"/>
    <s v="USD"/>
    <n v="1526187600"/>
    <n v="1527138000"/>
    <b v="0"/>
    <b v="0"/>
    <s v="film &amp; video/television"/>
    <x v="4"/>
    <x v="19"/>
    <x v="182"/>
    <d v="2018-05-24T05:00:00"/>
    <x v="182"/>
  </r>
  <r>
    <n v="186"/>
    <s v="Parker Group"/>
    <s v="Grass-roots foreground policy"/>
    <n v="88800"/>
    <n v="28358"/>
    <n v="31.934684684684683"/>
    <x v="0"/>
    <n v="886"/>
    <n v="19.665742024965326"/>
    <x v="1"/>
    <s v="USD"/>
    <n v="1400821200"/>
    <n v="1402117200"/>
    <b v="0"/>
    <b v="0"/>
    <s v="theater/plays"/>
    <x v="3"/>
    <x v="3"/>
    <x v="183"/>
    <d v="2014-06-07T05:00:00"/>
    <x v="183"/>
  </r>
  <r>
    <n v="187"/>
    <s v="Fox Group"/>
    <s v="Horizontal transitional paradigm"/>
    <n v="60200"/>
    <n v="138384"/>
    <n v="229.87375415282392"/>
    <x v="1"/>
    <n v="1442"/>
    <n v="3953.8285714285716"/>
    <x v="0"/>
    <s v="CAD"/>
    <n v="1361599200"/>
    <n v="1364014800"/>
    <b v="0"/>
    <b v="1"/>
    <s v="film &amp; video/shorts"/>
    <x v="4"/>
    <x v="12"/>
    <x v="184"/>
    <d v="2013-03-23T05:00:00"/>
    <x v="184"/>
  </r>
  <r>
    <n v="188"/>
    <s v="Walker, Jones and Rodriguez"/>
    <s v="Networked didactic info-mediaries"/>
    <n v="8200"/>
    <n v="2625"/>
    <n v="32.012195121951223"/>
    <x v="0"/>
    <n v="35"/>
    <n v="5.9523809523809526"/>
    <x v="6"/>
    <s v="EUR"/>
    <n v="1417500000"/>
    <n v="1417586400"/>
    <b v="0"/>
    <b v="0"/>
    <s v="theater/plays"/>
    <x v="3"/>
    <x v="3"/>
    <x v="185"/>
    <d v="2014-12-03T06:00:00"/>
    <x v="185"/>
  </r>
  <r>
    <n v="189"/>
    <s v="Anthony-Shaw"/>
    <s v="Switchable contextually-based access"/>
    <n v="191300"/>
    <n v="45004"/>
    <n v="23.525352848928385"/>
    <x v="3"/>
    <n v="441"/>
    <n v="1875.1666666666667"/>
    <x v="1"/>
    <s v="USD"/>
    <n v="1457071200"/>
    <n v="1457071200"/>
    <b v="0"/>
    <b v="0"/>
    <s v="theater/plays"/>
    <x v="3"/>
    <x v="3"/>
    <x v="186"/>
    <d v="2016-03-04T06:00:00"/>
    <x v="186"/>
  </r>
  <r>
    <n v="190"/>
    <s v="Cook LLC"/>
    <s v="Up-sized dynamic throughput"/>
    <n v="3700"/>
    <n v="2538"/>
    <n v="68.594594594594597"/>
    <x v="0"/>
    <n v="24"/>
    <n v="29.511627906976745"/>
    <x v="1"/>
    <s v="USD"/>
    <n v="1370322000"/>
    <n v="1370408400"/>
    <b v="0"/>
    <b v="1"/>
    <s v="theater/plays"/>
    <x v="3"/>
    <x v="3"/>
    <x v="187"/>
    <d v="2013-06-05T05:00:00"/>
    <x v="187"/>
  </r>
  <r>
    <n v="191"/>
    <s v="Sutton PLC"/>
    <s v="Mandatory reciprocal superstructure"/>
    <n v="8400"/>
    <n v="3188"/>
    <n v="37.952380952380956"/>
    <x v="0"/>
    <n v="86"/>
    <n v="13.119341563786008"/>
    <x v="6"/>
    <s v="EUR"/>
    <n v="1552366800"/>
    <n v="1552626000"/>
    <b v="0"/>
    <b v="0"/>
    <s v="theater/plays"/>
    <x v="3"/>
    <x v="3"/>
    <x v="188"/>
    <d v="2019-03-15T05:00:00"/>
    <x v="188"/>
  </r>
  <r>
    <n v="192"/>
    <s v="Long, Morgan and Mitchell"/>
    <s v="Upgradable 4thgeneration productivity"/>
    <n v="42600"/>
    <n v="8517"/>
    <n v="19.992957746478872"/>
    <x v="0"/>
    <n v="243"/>
    <n v="131.03076923076924"/>
    <x v="1"/>
    <s v="USD"/>
    <n v="1403845200"/>
    <n v="1404190800"/>
    <b v="0"/>
    <b v="0"/>
    <s v="music/rock"/>
    <x v="1"/>
    <x v="1"/>
    <x v="189"/>
    <d v="2014-07-01T05:00:00"/>
    <x v="189"/>
  </r>
  <r>
    <n v="193"/>
    <s v="Calhoun, Rogers and Long"/>
    <s v="Progressive discrete hub"/>
    <n v="6600"/>
    <n v="3012"/>
    <n v="45.636363636363633"/>
    <x v="0"/>
    <n v="65"/>
    <n v="23.904761904761905"/>
    <x v="1"/>
    <s v="USD"/>
    <n v="1523163600"/>
    <n v="1523509200"/>
    <b v="1"/>
    <b v="0"/>
    <s v="music/indie rock"/>
    <x v="1"/>
    <x v="7"/>
    <x v="190"/>
    <d v="2018-04-12T05:00:00"/>
    <x v="190"/>
  </r>
  <r>
    <n v="194"/>
    <s v="Sandoval Group"/>
    <s v="Assimilated multi-tasking archive"/>
    <n v="7100"/>
    <n v="8716"/>
    <n v="122.7605633802817"/>
    <x v="1"/>
    <n v="126"/>
    <n v="16.633587786259543"/>
    <x v="1"/>
    <s v="USD"/>
    <n v="1442206800"/>
    <n v="1443589200"/>
    <b v="0"/>
    <b v="0"/>
    <s v="music/metal"/>
    <x v="1"/>
    <x v="16"/>
    <x v="191"/>
    <d v="2015-09-30T05:00:00"/>
    <x v="191"/>
  </r>
  <r>
    <n v="195"/>
    <s v="Smith and Sons"/>
    <s v="Upgradable high-level solution"/>
    <n v="15800"/>
    <n v="57157"/>
    <n v="361.75316455696202"/>
    <x v="1"/>
    <n v="524"/>
    <n v="571.57000000000005"/>
    <x v="1"/>
    <s v="USD"/>
    <n v="1532840400"/>
    <n v="1533445200"/>
    <b v="0"/>
    <b v="0"/>
    <s v="music/electric music"/>
    <x v="1"/>
    <x v="5"/>
    <x v="192"/>
    <d v="2018-08-05T05:00:00"/>
    <x v="192"/>
  </r>
  <r>
    <n v="196"/>
    <s v="King Inc"/>
    <s v="Organic bandwidth-monitored frame"/>
    <n v="8200"/>
    <n v="5178"/>
    <n v="63.146341463414636"/>
    <x v="0"/>
    <n v="100"/>
    <n v="2.603318250377074"/>
    <x v="3"/>
    <s v="DKK"/>
    <n v="1472878800"/>
    <n v="1474520400"/>
    <b v="0"/>
    <b v="0"/>
    <s v="technology/wearables"/>
    <x v="2"/>
    <x v="8"/>
    <x v="173"/>
    <d v="2016-09-22T05:00:00"/>
    <x v="173"/>
  </r>
  <r>
    <n v="197"/>
    <s v="Perry and Sons"/>
    <s v="Business-focused logistical framework"/>
    <n v="54700"/>
    <n v="163118"/>
    <n v="298.20475319926874"/>
    <x v="1"/>
    <n v="1989"/>
    <n v="970.94047619047615"/>
    <x v="1"/>
    <s v="USD"/>
    <n v="1498194000"/>
    <n v="1499403600"/>
    <b v="0"/>
    <b v="0"/>
    <s v="film &amp; video/drama"/>
    <x v="4"/>
    <x v="6"/>
    <x v="193"/>
    <d v="2017-07-07T05:00:00"/>
    <x v="193"/>
  </r>
  <r>
    <n v="198"/>
    <s v="Palmer Inc"/>
    <s v="Universal multi-state capability"/>
    <n v="63200"/>
    <n v="6041"/>
    <n v="9.5585443037974684"/>
    <x v="0"/>
    <n v="168"/>
    <n v="464.69230769230768"/>
    <x v="1"/>
    <s v="USD"/>
    <n v="1281070800"/>
    <n v="1283576400"/>
    <b v="0"/>
    <b v="0"/>
    <s v="music/electric music"/>
    <x v="1"/>
    <x v="5"/>
    <x v="194"/>
    <d v="2010-09-04T05:00:00"/>
    <x v="194"/>
  </r>
  <r>
    <n v="199"/>
    <s v="Hull, Baker and Martinez"/>
    <s v="Digitized reciprocal infrastructure"/>
    <n v="1800"/>
    <n v="968"/>
    <n v="53.777777777777779"/>
    <x v="0"/>
    <n v="13"/>
    <n v="968"/>
    <x v="1"/>
    <s v="USD"/>
    <n v="1436245200"/>
    <n v="1436590800"/>
    <b v="0"/>
    <b v="0"/>
    <s v="music/rock"/>
    <x v="1"/>
    <x v="1"/>
    <x v="195"/>
    <d v="2015-07-11T05:00:00"/>
    <x v="195"/>
  </r>
  <r>
    <n v="200"/>
    <s v="Becker, Rice and White"/>
    <s v="Reduced dedicated capability"/>
    <n v="100"/>
    <n v="2"/>
    <n v="2"/>
    <x v="0"/>
    <n v="1"/>
    <n v="1.2738853503184714E-2"/>
    <x v="0"/>
    <s v="CAD"/>
    <n v="1269493200"/>
    <n v="1270443600"/>
    <b v="0"/>
    <b v="0"/>
    <s v="theater/plays"/>
    <x v="3"/>
    <x v="3"/>
    <x v="152"/>
    <d v="2010-04-05T05:00:00"/>
    <x v="152"/>
  </r>
  <r>
    <n v="201"/>
    <s v="Osborne, Perkins and Knox"/>
    <s v="Cross-platform bi-directional workforce"/>
    <n v="2100"/>
    <n v="14305"/>
    <n v="681.19047619047615"/>
    <x v="1"/>
    <n v="157"/>
    <n v="174.45121951219511"/>
    <x v="1"/>
    <s v="USD"/>
    <n v="1406264400"/>
    <n v="1407819600"/>
    <b v="0"/>
    <b v="0"/>
    <s v="technology/web"/>
    <x v="2"/>
    <x v="2"/>
    <x v="196"/>
    <d v="2014-08-12T05:00:00"/>
    <x v="196"/>
  </r>
  <r>
    <n v="202"/>
    <s v="Mcknight-Freeman"/>
    <s v="Upgradable scalable methodology"/>
    <n v="8300"/>
    <n v="6543"/>
    <n v="78.831325301204828"/>
    <x v="3"/>
    <n v="82"/>
    <n v="1.4546465095598045"/>
    <x v="1"/>
    <s v="USD"/>
    <n v="1317531600"/>
    <n v="1317877200"/>
    <b v="0"/>
    <b v="0"/>
    <s v="food/food trucks"/>
    <x v="0"/>
    <x v="0"/>
    <x v="197"/>
    <d v="2011-10-06T05:00:00"/>
    <x v="197"/>
  </r>
  <r>
    <n v="203"/>
    <s v="Hayden, Shannon and Stein"/>
    <s v="Customer-focused client-server service-desk"/>
    <n v="143900"/>
    <n v="193413"/>
    <n v="134.40792216817235"/>
    <x v="1"/>
    <n v="4498"/>
    <n v="4835.3249999999998"/>
    <x v="2"/>
    <s v="AUD"/>
    <n v="1484632800"/>
    <n v="1484805600"/>
    <b v="0"/>
    <b v="0"/>
    <s v="theater/plays"/>
    <x v="3"/>
    <x v="3"/>
    <x v="198"/>
    <d v="2017-01-19T06:00:00"/>
    <x v="198"/>
  </r>
  <r>
    <n v="204"/>
    <s v="Daniel-Luna"/>
    <s v="Mandatory multimedia leverage"/>
    <n v="75000"/>
    <n v="2529"/>
    <n v="3.3719999999999999"/>
    <x v="0"/>
    <n v="40"/>
    <n v="31.612500000000001"/>
    <x v="1"/>
    <s v="USD"/>
    <n v="1301806800"/>
    <n v="1302670800"/>
    <b v="0"/>
    <b v="0"/>
    <s v="music/jazz"/>
    <x v="1"/>
    <x v="17"/>
    <x v="199"/>
    <d v="2011-04-13T05:00:00"/>
    <x v="199"/>
  </r>
  <r>
    <n v="205"/>
    <s v="Weaver-Marquez"/>
    <s v="Focused analyzing circuit"/>
    <n v="1300"/>
    <n v="5614"/>
    <n v="431.84615384615387"/>
    <x v="1"/>
    <n v="80"/>
    <n v="98.491228070175438"/>
    <x v="1"/>
    <s v="USD"/>
    <n v="1539752400"/>
    <n v="1540789200"/>
    <b v="1"/>
    <b v="0"/>
    <s v="theater/plays"/>
    <x v="3"/>
    <x v="3"/>
    <x v="200"/>
    <d v="2018-10-29T05:00:00"/>
    <x v="200"/>
  </r>
  <r>
    <n v="206"/>
    <s v="Austin, Baker and Kelley"/>
    <s v="Fundamental grid-enabled strategy"/>
    <n v="9000"/>
    <n v="3496"/>
    <n v="38.844444444444441"/>
    <x v="3"/>
    <n v="57"/>
    <n v="81.302325581395351"/>
    <x v="1"/>
    <s v="USD"/>
    <n v="1267250400"/>
    <n v="1268028000"/>
    <b v="0"/>
    <b v="0"/>
    <s v="publishing/fiction"/>
    <x v="5"/>
    <x v="13"/>
    <x v="201"/>
    <d v="2010-03-08T06:00:00"/>
    <x v="201"/>
  </r>
  <r>
    <n v="207"/>
    <s v="Carney-Anderson"/>
    <s v="Digitized 5thgeneration knowledgebase"/>
    <n v="1000"/>
    <n v="4257"/>
    <n v="425.7"/>
    <x v="1"/>
    <n v="43"/>
    <n v="2.0735509011203117"/>
    <x v="1"/>
    <s v="USD"/>
    <n v="1535432400"/>
    <n v="1537160400"/>
    <b v="0"/>
    <b v="1"/>
    <s v="music/rock"/>
    <x v="1"/>
    <x v="1"/>
    <x v="202"/>
    <d v="2018-09-17T05:00:00"/>
    <x v="202"/>
  </r>
  <r>
    <n v="208"/>
    <s v="Jackson Inc"/>
    <s v="Mandatory multi-tasking encryption"/>
    <n v="196900"/>
    <n v="199110"/>
    <n v="101.12239715591672"/>
    <x v="1"/>
    <n v="2053"/>
    <n v="246.42326732673268"/>
    <x v="1"/>
    <s v="USD"/>
    <n v="1510207200"/>
    <n v="1512280800"/>
    <b v="0"/>
    <b v="0"/>
    <s v="film &amp; video/documentary"/>
    <x v="4"/>
    <x v="4"/>
    <x v="203"/>
    <d v="2017-12-03T06:00:00"/>
    <x v="203"/>
  </r>
  <r>
    <n v="209"/>
    <s v="Warren Ltd"/>
    <s v="Distributed system-worthy application"/>
    <n v="194500"/>
    <n v="41212"/>
    <n v="21.188688946015425"/>
    <x v="2"/>
    <n v="808"/>
    <n v="182.35398230088495"/>
    <x v="2"/>
    <s v="AUD"/>
    <n v="1462510800"/>
    <n v="1463115600"/>
    <b v="0"/>
    <b v="0"/>
    <s v="film &amp; video/documentary"/>
    <x v="4"/>
    <x v="4"/>
    <x v="204"/>
    <d v="2016-05-13T05:00:00"/>
    <x v="204"/>
  </r>
  <r>
    <n v="210"/>
    <s v="Schultz Inc"/>
    <s v="Synergistic tertiary time-frame"/>
    <n v="9400"/>
    <n v="6338"/>
    <n v="67.425531914893625"/>
    <x v="0"/>
    <n v="226"/>
    <n v="3.9003076923076923"/>
    <x v="3"/>
    <s v="DKK"/>
    <n v="1488520800"/>
    <n v="1490850000"/>
    <b v="0"/>
    <b v="0"/>
    <s v="film &amp; video/science fiction"/>
    <x v="4"/>
    <x v="22"/>
    <x v="205"/>
    <d v="2017-03-30T05:00:00"/>
    <x v="205"/>
  </r>
  <r>
    <n v="211"/>
    <s v="Thompson LLC"/>
    <s v="Customer-focused impactful benchmark"/>
    <n v="104400"/>
    <n v="99100"/>
    <n v="94.923371647509583"/>
    <x v="0"/>
    <n v="1625"/>
    <n v="589.88095238095241"/>
    <x v="1"/>
    <s v="USD"/>
    <n v="1377579600"/>
    <n v="1379653200"/>
    <b v="0"/>
    <b v="0"/>
    <s v="theater/plays"/>
    <x v="3"/>
    <x v="3"/>
    <x v="206"/>
    <d v="2013-09-20T05:00:00"/>
    <x v="206"/>
  </r>
  <r>
    <n v="212"/>
    <s v="Johnson Inc"/>
    <s v="Profound next generation infrastructure"/>
    <n v="8100"/>
    <n v="12300"/>
    <n v="151.85185185185185"/>
    <x v="1"/>
    <n v="168"/>
    <n v="2.8678013522965728"/>
    <x v="1"/>
    <s v="USD"/>
    <n v="1576389600"/>
    <n v="1580364000"/>
    <b v="0"/>
    <b v="0"/>
    <s v="theater/plays"/>
    <x v="3"/>
    <x v="3"/>
    <x v="207"/>
    <d v="2020-01-30T06:00:00"/>
    <x v="207"/>
  </r>
  <r>
    <n v="213"/>
    <s v="Morgan-Warren"/>
    <s v="Face-to-face encompassing info-mediaries"/>
    <n v="87900"/>
    <n v="171549"/>
    <n v="195.16382252559728"/>
    <x v="1"/>
    <n v="4289"/>
    <n v="1039.6909090909091"/>
    <x v="1"/>
    <s v="USD"/>
    <n v="1289019600"/>
    <n v="1289714400"/>
    <b v="0"/>
    <b v="1"/>
    <s v="music/indie rock"/>
    <x v="1"/>
    <x v="7"/>
    <x v="208"/>
    <d v="2010-11-14T06:00:00"/>
    <x v="208"/>
  </r>
  <r>
    <n v="214"/>
    <s v="Sullivan Group"/>
    <s v="Open-source fresh-thinking policy"/>
    <n v="1400"/>
    <n v="14324"/>
    <n v="1023.1428571428571"/>
    <x v="1"/>
    <n v="165"/>
    <n v="100.16783216783217"/>
    <x v="1"/>
    <s v="USD"/>
    <n v="1282194000"/>
    <n v="1282712400"/>
    <b v="0"/>
    <b v="0"/>
    <s v="music/rock"/>
    <x v="1"/>
    <x v="1"/>
    <x v="209"/>
    <d v="2010-08-25T05:00:00"/>
    <x v="209"/>
  </r>
  <r>
    <n v="215"/>
    <s v="Vargas, Banks and Palmer"/>
    <s v="Extended 24/7 implementation"/>
    <n v="156800"/>
    <n v="6024"/>
    <n v="3.841836734693878"/>
    <x v="0"/>
    <n v="143"/>
    <n v="3.3190082644628101"/>
    <x v="1"/>
    <s v="USD"/>
    <n v="1550037600"/>
    <n v="1550210400"/>
    <b v="0"/>
    <b v="0"/>
    <s v="theater/plays"/>
    <x v="3"/>
    <x v="3"/>
    <x v="210"/>
    <d v="2019-02-15T06:00:00"/>
    <x v="210"/>
  </r>
  <r>
    <n v="216"/>
    <s v="Johnson, Dixon and Zimmerman"/>
    <s v="Organic dynamic algorithm"/>
    <n v="121700"/>
    <n v="188721"/>
    <n v="155.07066557107643"/>
    <x v="1"/>
    <n v="1815"/>
    <n v="202.05674518201286"/>
    <x v="1"/>
    <s v="USD"/>
    <n v="1321941600"/>
    <n v="1322114400"/>
    <b v="0"/>
    <b v="0"/>
    <s v="theater/plays"/>
    <x v="3"/>
    <x v="3"/>
    <x v="211"/>
    <d v="2011-11-24T06:00:00"/>
    <x v="211"/>
  </r>
  <r>
    <n v="217"/>
    <s v="Moore, Dudley and Navarro"/>
    <s v="Organic multi-tasking focus group"/>
    <n v="129400"/>
    <n v="57911"/>
    <n v="44.753477588871718"/>
    <x v="0"/>
    <n v="934"/>
    <n v="145.87153652392948"/>
    <x v="1"/>
    <s v="USD"/>
    <n v="1556427600"/>
    <n v="1557205200"/>
    <b v="0"/>
    <b v="0"/>
    <s v="film &amp; video/science fiction"/>
    <x v="4"/>
    <x v="22"/>
    <x v="212"/>
    <d v="2019-05-07T05:00:00"/>
    <x v="212"/>
  </r>
  <r>
    <n v="218"/>
    <s v="Price-Rodriguez"/>
    <s v="Adaptive logistical initiative"/>
    <n v="5700"/>
    <n v="12309"/>
    <n v="215.94736842105263"/>
    <x v="1"/>
    <n v="397"/>
    <n v="7.9980506822612085"/>
    <x v="4"/>
    <s v="GBP"/>
    <n v="1320991200"/>
    <n v="1323928800"/>
    <b v="0"/>
    <b v="1"/>
    <s v="film &amp; video/shorts"/>
    <x v="4"/>
    <x v="12"/>
    <x v="213"/>
    <d v="2011-12-15T06:00:00"/>
    <x v="213"/>
  </r>
  <r>
    <n v="219"/>
    <s v="Huang-Henderson"/>
    <s v="Stand-alone mobile customer loyalty"/>
    <n v="41700"/>
    <n v="138497"/>
    <n v="332.12709832134288"/>
    <x v="1"/>
    <n v="1539"/>
    <n v="8146.8823529411766"/>
    <x v="1"/>
    <s v="USD"/>
    <n v="1345093200"/>
    <n v="1346130000"/>
    <b v="0"/>
    <b v="0"/>
    <s v="film &amp; video/animation"/>
    <x v="4"/>
    <x v="10"/>
    <x v="214"/>
    <d v="2012-08-28T05:00:00"/>
    <x v="214"/>
  </r>
  <r>
    <n v="220"/>
    <s v="Owens-Le"/>
    <s v="Focused composite approach"/>
    <n v="7900"/>
    <n v="667"/>
    <n v="8.4430379746835449"/>
    <x v="0"/>
    <n v="17"/>
    <n v="0.30610371730151448"/>
    <x v="1"/>
    <s v="USD"/>
    <n v="1309496400"/>
    <n v="1311051600"/>
    <b v="1"/>
    <b v="0"/>
    <s v="theater/plays"/>
    <x v="3"/>
    <x v="3"/>
    <x v="215"/>
    <d v="2011-07-19T05:00:00"/>
    <x v="215"/>
  </r>
  <r>
    <n v="221"/>
    <s v="Huff LLC"/>
    <s v="Face-to-face clear-thinking Local Area Network"/>
    <n v="121500"/>
    <n v="119830"/>
    <n v="98.625514403292186"/>
    <x v="0"/>
    <n v="2179"/>
    <n v="868.33333333333337"/>
    <x v="1"/>
    <s v="USD"/>
    <n v="1340254800"/>
    <n v="1340427600"/>
    <b v="1"/>
    <b v="0"/>
    <s v="food/food trucks"/>
    <x v="0"/>
    <x v="0"/>
    <x v="216"/>
    <d v="2012-06-23T05:00:00"/>
    <x v="216"/>
  </r>
  <r>
    <n v="222"/>
    <s v="Johnson LLC"/>
    <s v="Cross-group cohesive circuit"/>
    <n v="4800"/>
    <n v="6623"/>
    <n v="137.97916666666669"/>
    <x v="1"/>
    <n v="138"/>
    <n v="7.1138560687432868"/>
    <x v="1"/>
    <s v="USD"/>
    <n v="1412226000"/>
    <n v="1412312400"/>
    <b v="0"/>
    <b v="0"/>
    <s v="photography/photography books"/>
    <x v="7"/>
    <x v="14"/>
    <x v="217"/>
    <d v="2014-10-03T05:00:00"/>
    <x v="217"/>
  </r>
  <r>
    <n v="223"/>
    <s v="Chavez, Garcia and Cantu"/>
    <s v="Synergistic explicit capability"/>
    <n v="87300"/>
    <n v="81897"/>
    <n v="93.81099656357388"/>
    <x v="0"/>
    <n v="931"/>
    <n v="22.787145242070117"/>
    <x v="1"/>
    <s v="USD"/>
    <n v="1458104400"/>
    <n v="1459314000"/>
    <b v="0"/>
    <b v="0"/>
    <s v="theater/plays"/>
    <x v="3"/>
    <x v="3"/>
    <x v="218"/>
    <d v="2016-03-30T05:00:00"/>
    <x v="218"/>
  </r>
  <r>
    <n v="224"/>
    <s v="Lester-Moore"/>
    <s v="Diverse analyzing definition"/>
    <n v="46300"/>
    <n v="186885"/>
    <n v="403.63930885529157"/>
    <x v="1"/>
    <n v="3594"/>
    <n v="31.783163265306122"/>
    <x v="1"/>
    <s v="USD"/>
    <n v="1411534800"/>
    <n v="1415426400"/>
    <b v="0"/>
    <b v="0"/>
    <s v="film &amp; video/science fiction"/>
    <x v="4"/>
    <x v="22"/>
    <x v="219"/>
    <d v="2014-11-08T06:00:00"/>
    <x v="219"/>
  </r>
  <r>
    <n v="225"/>
    <s v="Fox-Quinn"/>
    <s v="Enterprise-wide reciprocal success"/>
    <n v="67800"/>
    <n v="176398"/>
    <n v="260.1740412979351"/>
    <x v="1"/>
    <n v="5880"/>
    <n v="1574.9821428571429"/>
    <x v="1"/>
    <s v="USD"/>
    <n v="1399093200"/>
    <n v="1399093200"/>
    <b v="1"/>
    <b v="0"/>
    <s v="music/rock"/>
    <x v="1"/>
    <x v="1"/>
    <x v="220"/>
    <d v="2014-05-03T05:00:00"/>
    <x v="220"/>
  </r>
  <r>
    <n v="226"/>
    <s v="Garcia Inc"/>
    <s v="Progressive neutral middleware"/>
    <n v="3000"/>
    <n v="10999"/>
    <n v="366.63333333333333"/>
    <x v="1"/>
    <n v="112"/>
    <n v="11.663838812301167"/>
    <x v="1"/>
    <s v="USD"/>
    <n v="1270702800"/>
    <n v="1273899600"/>
    <b v="0"/>
    <b v="0"/>
    <s v="photography/photography books"/>
    <x v="7"/>
    <x v="14"/>
    <x v="221"/>
    <d v="2010-05-15T05:00:00"/>
    <x v="221"/>
  </r>
  <r>
    <n v="227"/>
    <s v="Johnson-Lee"/>
    <s v="Intuitive exuding process improvement"/>
    <n v="60900"/>
    <n v="102751"/>
    <n v="168.72085385878489"/>
    <x v="1"/>
    <n v="943"/>
    <n v="41.633306320907614"/>
    <x v="1"/>
    <s v="USD"/>
    <n v="1431666000"/>
    <n v="1432184400"/>
    <b v="0"/>
    <b v="0"/>
    <s v="games/mobile games"/>
    <x v="6"/>
    <x v="20"/>
    <x v="222"/>
    <d v="2015-05-21T05:00:00"/>
    <x v="222"/>
  </r>
  <r>
    <n v="228"/>
    <s v="Pineda Group"/>
    <s v="Exclusive real-time protocol"/>
    <n v="137900"/>
    <n v="165352"/>
    <n v="119.90717911530093"/>
    <x v="1"/>
    <n v="2468"/>
    <n v="64.81850254802039"/>
    <x v="1"/>
    <s v="USD"/>
    <n v="1472619600"/>
    <n v="1474779600"/>
    <b v="0"/>
    <b v="0"/>
    <s v="film &amp; video/animation"/>
    <x v="4"/>
    <x v="10"/>
    <x v="172"/>
    <d v="2016-09-25T05:00:00"/>
    <x v="172"/>
  </r>
  <r>
    <n v="229"/>
    <s v="Hoffman-Howard"/>
    <s v="Extended encompassing application"/>
    <n v="85600"/>
    <n v="165798"/>
    <n v="193.68925233644859"/>
    <x v="1"/>
    <n v="2551"/>
    <n v="1641.5643564356435"/>
    <x v="1"/>
    <s v="USD"/>
    <n v="1496293200"/>
    <n v="1500440400"/>
    <b v="0"/>
    <b v="1"/>
    <s v="games/mobile games"/>
    <x v="6"/>
    <x v="20"/>
    <x v="223"/>
    <d v="2017-07-19T05:00:00"/>
    <x v="223"/>
  </r>
  <r>
    <n v="230"/>
    <s v="Miranda, Hall and Mcgrath"/>
    <s v="Progressive value-added ability"/>
    <n v="2400"/>
    <n v="10084"/>
    <n v="420.16666666666669"/>
    <x v="1"/>
    <n v="101"/>
    <n v="150.50746268656715"/>
    <x v="1"/>
    <s v="USD"/>
    <n v="1575612000"/>
    <n v="1575612000"/>
    <b v="0"/>
    <b v="0"/>
    <s v="games/video games"/>
    <x v="6"/>
    <x v="11"/>
    <x v="224"/>
    <d v="2019-12-06T06:00:00"/>
    <x v="224"/>
  </r>
  <r>
    <n v="231"/>
    <s v="Williams, Carter and Gonzalez"/>
    <s v="Cross-platform uniform hardware"/>
    <n v="7200"/>
    <n v="5523"/>
    <n v="76.708333333333329"/>
    <x v="3"/>
    <n v="67"/>
    <n v="60.032608695652172"/>
    <x v="1"/>
    <s v="USD"/>
    <n v="1369112400"/>
    <n v="1374123600"/>
    <b v="0"/>
    <b v="0"/>
    <s v="theater/plays"/>
    <x v="3"/>
    <x v="3"/>
    <x v="225"/>
    <d v="2013-07-18T05:00:00"/>
    <x v="225"/>
  </r>
  <r>
    <n v="232"/>
    <s v="Davis-Rodriguez"/>
    <s v="Progressive secondary portal"/>
    <n v="3400"/>
    <n v="5823"/>
    <n v="171.26470588235293"/>
    <x v="1"/>
    <n v="92"/>
    <n v="93.91935483870968"/>
    <x v="1"/>
    <s v="USD"/>
    <n v="1469422800"/>
    <n v="1469509200"/>
    <b v="0"/>
    <b v="0"/>
    <s v="theater/plays"/>
    <x v="3"/>
    <x v="3"/>
    <x v="226"/>
    <d v="2016-07-26T05:00:00"/>
    <x v="226"/>
  </r>
  <r>
    <n v="233"/>
    <s v="Reid, Rivera and Perry"/>
    <s v="Multi-lateral national adapter"/>
    <n v="3800"/>
    <n v="6000"/>
    <n v="157.89473684210526"/>
    <x v="1"/>
    <n v="62"/>
    <n v="40.268456375838923"/>
    <x v="1"/>
    <s v="USD"/>
    <n v="1307854800"/>
    <n v="1309237200"/>
    <b v="0"/>
    <b v="0"/>
    <s v="film &amp; video/animation"/>
    <x v="4"/>
    <x v="10"/>
    <x v="227"/>
    <d v="2011-06-28T05:00:00"/>
    <x v="227"/>
  </r>
  <r>
    <n v="234"/>
    <s v="Mendoza-Parker"/>
    <s v="Enterprise-wide motivating matrices"/>
    <n v="7500"/>
    <n v="8181"/>
    <n v="109.08"/>
    <x v="1"/>
    <n v="149"/>
    <n v="88.923913043478265"/>
    <x v="6"/>
    <s v="EUR"/>
    <n v="1503378000"/>
    <n v="1503982800"/>
    <b v="0"/>
    <b v="1"/>
    <s v="games/video games"/>
    <x v="6"/>
    <x v="11"/>
    <x v="228"/>
    <d v="2017-08-29T05:00:00"/>
    <x v="228"/>
  </r>
  <r>
    <n v="235"/>
    <s v="Lee, Ali and Guzman"/>
    <s v="Polarized upward-trending Local Area Network"/>
    <n v="8600"/>
    <n v="3589"/>
    <n v="41.732558139534881"/>
    <x v="0"/>
    <n v="92"/>
    <n v="62.964912280701753"/>
    <x v="1"/>
    <s v="USD"/>
    <n v="1486965600"/>
    <n v="1487397600"/>
    <b v="0"/>
    <b v="0"/>
    <s v="film &amp; video/animation"/>
    <x v="4"/>
    <x v="10"/>
    <x v="229"/>
    <d v="2017-02-18T06:00:00"/>
    <x v="229"/>
  </r>
  <r>
    <n v="236"/>
    <s v="Gallegos-Cobb"/>
    <s v="Object-based directional function"/>
    <n v="39500"/>
    <n v="4323"/>
    <n v="10.944303797468354"/>
    <x v="0"/>
    <n v="57"/>
    <n v="13.139817629179332"/>
    <x v="2"/>
    <s v="AUD"/>
    <n v="1561438800"/>
    <n v="1562043600"/>
    <b v="0"/>
    <b v="1"/>
    <s v="music/rock"/>
    <x v="1"/>
    <x v="1"/>
    <x v="230"/>
    <d v="2019-07-02T05:00:00"/>
    <x v="230"/>
  </r>
  <r>
    <n v="237"/>
    <s v="Ellison PLC"/>
    <s v="Re-contextualized tangible open architecture"/>
    <n v="9300"/>
    <n v="14822"/>
    <n v="159.3763440860215"/>
    <x v="1"/>
    <n v="329"/>
    <n v="152.8041237113402"/>
    <x v="1"/>
    <s v="USD"/>
    <n v="1398402000"/>
    <n v="1398574800"/>
    <b v="0"/>
    <b v="0"/>
    <s v="film &amp; video/animation"/>
    <x v="4"/>
    <x v="10"/>
    <x v="231"/>
    <d v="2014-04-27T05:00:00"/>
    <x v="231"/>
  </r>
  <r>
    <n v="238"/>
    <s v="Bolton, Sanchez and Carrillo"/>
    <s v="Distributed systemic adapter"/>
    <n v="2400"/>
    <n v="10138"/>
    <n v="422.41666666666669"/>
    <x v="1"/>
    <n v="97"/>
    <n v="247.26829268292684"/>
    <x v="3"/>
    <s v="DKK"/>
    <n v="1513231200"/>
    <n v="1515391200"/>
    <b v="0"/>
    <b v="1"/>
    <s v="theater/plays"/>
    <x v="3"/>
    <x v="3"/>
    <x v="232"/>
    <d v="2018-01-08T06:00:00"/>
    <x v="232"/>
  </r>
  <r>
    <n v="239"/>
    <s v="Mason-Sanders"/>
    <s v="Networked web-enabled instruction set"/>
    <n v="3200"/>
    <n v="3127"/>
    <n v="97.71875"/>
    <x v="0"/>
    <n v="41"/>
    <n v="1.7528026905829597"/>
    <x v="1"/>
    <s v="USD"/>
    <n v="1440824400"/>
    <n v="1441170000"/>
    <b v="0"/>
    <b v="0"/>
    <s v="technology/wearables"/>
    <x v="2"/>
    <x v="8"/>
    <x v="233"/>
    <d v="2015-09-02T05:00:00"/>
    <x v="233"/>
  </r>
  <r>
    <n v="240"/>
    <s v="Pitts-Reed"/>
    <s v="Vision-oriented dynamic service-desk"/>
    <n v="29400"/>
    <n v="123124"/>
    <n v="418.78911564625849"/>
    <x v="1"/>
    <n v="1784"/>
    <n v="73.11401425178147"/>
    <x v="1"/>
    <s v="USD"/>
    <n v="1281070800"/>
    <n v="1281157200"/>
    <b v="0"/>
    <b v="0"/>
    <s v="theater/plays"/>
    <x v="3"/>
    <x v="3"/>
    <x v="194"/>
    <d v="2010-08-07T05:00:00"/>
    <x v="194"/>
  </r>
  <r>
    <n v="241"/>
    <s v="Gonzalez-Martinez"/>
    <s v="Vision-oriented actuating open system"/>
    <n v="168500"/>
    <n v="171729"/>
    <n v="101.91632047477745"/>
    <x v="1"/>
    <n v="1684"/>
    <n v="686.91600000000005"/>
    <x v="2"/>
    <s v="AUD"/>
    <n v="1397365200"/>
    <n v="1398229200"/>
    <b v="0"/>
    <b v="1"/>
    <s v="publishing/nonfiction"/>
    <x v="5"/>
    <x v="9"/>
    <x v="234"/>
    <d v="2014-04-23T05:00:00"/>
    <x v="234"/>
  </r>
  <r>
    <n v="242"/>
    <s v="Hill, Martin and Garcia"/>
    <s v="Sharable scalable core"/>
    <n v="8400"/>
    <n v="10729"/>
    <n v="127.72619047619047"/>
    <x v="1"/>
    <n v="250"/>
    <n v="45.079831932773111"/>
    <x v="1"/>
    <s v="USD"/>
    <n v="1494392400"/>
    <n v="1495256400"/>
    <b v="0"/>
    <b v="1"/>
    <s v="music/rock"/>
    <x v="1"/>
    <x v="1"/>
    <x v="235"/>
    <d v="2017-05-20T05:00:00"/>
    <x v="235"/>
  </r>
  <r>
    <n v="243"/>
    <s v="Garcia PLC"/>
    <s v="Customer-focused attitude-oriented function"/>
    <n v="2300"/>
    <n v="10240"/>
    <n v="445.21739130434781"/>
    <x v="1"/>
    <n v="238"/>
    <n v="193.20754716981133"/>
    <x v="1"/>
    <s v="USD"/>
    <n v="1520143200"/>
    <n v="1520402400"/>
    <b v="0"/>
    <b v="0"/>
    <s v="theater/plays"/>
    <x v="3"/>
    <x v="3"/>
    <x v="236"/>
    <d v="2018-03-07T06:00:00"/>
    <x v="236"/>
  </r>
  <r>
    <n v="244"/>
    <s v="Herring-Bailey"/>
    <s v="Reverse-engineered system-worthy extranet"/>
    <n v="700"/>
    <n v="3988"/>
    <n v="569.71428571428578"/>
    <x v="1"/>
    <n v="53"/>
    <n v="18.635514018691588"/>
    <x v="1"/>
    <s v="USD"/>
    <n v="1405314000"/>
    <n v="1409806800"/>
    <b v="0"/>
    <b v="0"/>
    <s v="theater/plays"/>
    <x v="3"/>
    <x v="3"/>
    <x v="237"/>
    <d v="2014-09-04T05:00:00"/>
    <x v="237"/>
  </r>
  <r>
    <n v="245"/>
    <s v="Russell-Gardner"/>
    <s v="Re-engineered systematic monitoring"/>
    <n v="2900"/>
    <n v="14771"/>
    <n v="509.34482758620686"/>
    <x v="1"/>
    <n v="214"/>
    <n v="66.536036036036037"/>
    <x v="1"/>
    <s v="USD"/>
    <n v="1396846800"/>
    <n v="1396933200"/>
    <b v="0"/>
    <b v="0"/>
    <s v="theater/plays"/>
    <x v="3"/>
    <x v="3"/>
    <x v="238"/>
    <d v="2014-04-08T05:00:00"/>
    <x v="238"/>
  </r>
  <r>
    <n v="246"/>
    <s v="Walters-Carter"/>
    <s v="Seamless value-added standardization"/>
    <n v="4500"/>
    <n v="14649"/>
    <n v="325.5333333333333"/>
    <x v="1"/>
    <n v="222"/>
    <n v="7.7754777070063694"/>
    <x v="1"/>
    <s v="USD"/>
    <n v="1375678800"/>
    <n v="1376024400"/>
    <b v="0"/>
    <b v="0"/>
    <s v="technology/web"/>
    <x v="2"/>
    <x v="2"/>
    <x v="239"/>
    <d v="2013-08-09T05:00:00"/>
    <x v="239"/>
  </r>
  <r>
    <n v="247"/>
    <s v="Johnson, Patterson and Montoya"/>
    <s v="Triple-buffered fresh-thinking frame"/>
    <n v="19800"/>
    <n v="184658"/>
    <n v="932.61616161616166"/>
    <x v="1"/>
    <n v="1884"/>
    <n v="847.05504587155963"/>
    <x v="1"/>
    <s v="USD"/>
    <n v="1482386400"/>
    <n v="1483682400"/>
    <b v="0"/>
    <b v="1"/>
    <s v="publishing/fiction"/>
    <x v="5"/>
    <x v="13"/>
    <x v="240"/>
    <d v="2017-01-06T06:00:00"/>
    <x v="240"/>
  </r>
  <r>
    <n v="248"/>
    <s v="Roberts and Sons"/>
    <s v="Streamlined holistic knowledgebase"/>
    <n v="6200"/>
    <n v="13103"/>
    <n v="211.33870967741933"/>
    <x v="1"/>
    <n v="218"/>
    <n v="2.0267594740912607"/>
    <x v="2"/>
    <s v="AUD"/>
    <n v="1420005600"/>
    <n v="1420437600"/>
    <b v="0"/>
    <b v="0"/>
    <s v="games/mobile games"/>
    <x v="6"/>
    <x v="20"/>
    <x v="241"/>
    <d v="2015-01-05T06:00:00"/>
    <x v="241"/>
  </r>
  <r>
    <n v="249"/>
    <s v="Avila-Nelson"/>
    <s v="Up-sized intermediate website"/>
    <n v="61500"/>
    <n v="168095"/>
    <n v="273.32520325203251"/>
    <x v="1"/>
    <n v="6465"/>
    <n v="168095"/>
    <x v="1"/>
    <s v="USD"/>
    <n v="1420178400"/>
    <n v="1420783200"/>
    <b v="0"/>
    <b v="0"/>
    <s v="publishing/translations"/>
    <x v="5"/>
    <x v="18"/>
    <x v="242"/>
    <d v="2015-01-09T06:00:00"/>
    <x v="242"/>
  </r>
  <r>
    <n v="250"/>
    <s v="Robbins and Sons"/>
    <s v="Future-proofed directional synergy"/>
    <n v="100"/>
    <n v="3"/>
    <n v="3"/>
    <x v="0"/>
    <n v="1"/>
    <n v="2.9702970297029702E-2"/>
    <x v="1"/>
    <s v="USD"/>
    <n v="1264399200"/>
    <n v="1267423200"/>
    <b v="0"/>
    <b v="0"/>
    <s v="music/rock"/>
    <x v="1"/>
    <x v="1"/>
    <x v="67"/>
    <d v="2010-03-01T06:00:00"/>
    <x v="67"/>
  </r>
  <r>
    <n v="251"/>
    <s v="Singleton Ltd"/>
    <s v="Enhanced user-facing function"/>
    <n v="7100"/>
    <n v="3840"/>
    <n v="54.084507042253513"/>
    <x v="0"/>
    <n v="101"/>
    <n v="65.084745762711862"/>
    <x v="1"/>
    <s v="USD"/>
    <n v="1355032800"/>
    <n v="1355205600"/>
    <b v="0"/>
    <b v="0"/>
    <s v="theater/plays"/>
    <x v="3"/>
    <x v="3"/>
    <x v="243"/>
    <d v="2012-12-11T06:00:00"/>
    <x v="243"/>
  </r>
  <r>
    <n v="252"/>
    <s v="Perez PLC"/>
    <s v="Operative bandwidth-monitored interface"/>
    <n v="1000"/>
    <n v="6263"/>
    <n v="626.29999999999995"/>
    <x v="1"/>
    <n v="59"/>
    <n v="4.691385767790262"/>
    <x v="1"/>
    <s v="USD"/>
    <n v="1382677200"/>
    <n v="1383109200"/>
    <b v="0"/>
    <b v="0"/>
    <s v="theater/plays"/>
    <x v="3"/>
    <x v="3"/>
    <x v="244"/>
    <d v="2013-10-30T05:00:00"/>
    <x v="244"/>
  </r>
  <r>
    <n v="253"/>
    <s v="Rogers, Jacobs and Jackson"/>
    <s v="Upgradable multi-state instruction set"/>
    <n v="121500"/>
    <n v="108161"/>
    <n v="89.021399176954731"/>
    <x v="0"/>
    <n v="1335"/>
    <n v="1229.1022727272727"/>
    <x v="0"/>
    <s v="CAD"/>
    <n v="1302238800"/>
    <n v="1303275600"/>
    <b v="0"/>
    <b v="0"/>
    <s v="film &amp; video/drama"/>
    <x v="4"/>
    <x v="6"/>
    <x v="245"/>
    <d v="2011-04-20T05:00:00"/>
    <x v="245"/>
  </r>
  <r>
    <n v="254"/>
    <s v="Barry Group"/>
    <s v="De-engineered static Local Area Network"/>
    <n v="4600"/>
    <n v="8505"/>
    <n v="184.89130434782609"/>
    <x v="1"/>
    <n v="88"/>
    <n v="5.0117855038302883"/>
    <x v="1"/>
    <s v="USD"/>
    <n v="1487656800"/>
    <n v="1487829600"/>
    <b v="0"/>
    <b v="0"/>
    <s v="publishing/nonfiction"/>
    <x v="5"/>
    <x v="9"/>
    <x v="246"/>
    <d v="2017-02-23T06:00:00"/>
    <x v="246"/>
  </r>
  <r>
    <n v="255"/>
    <s v="Rosales, Branch and Harmon"/>
    <s v="Upgradable grid-enabled superstructure"/>
    <n v="80500"/>
    <n v="96735"/>
    <n v="120.16770186335404"/>
    <x v="1"/>
    <n v="1697"/>
    <n v="6449"/>
    <x v="1"/>
    <s v="USD"/>
    <n v="1297836000"/>
    <n v="1298268000"/>
    <b v="0"/>
    <b v="1"/>
    <s v="music/rock"/>
    <x v="1"/>
    <x v="1"/>
    <x v="247"/>
    <d v="2011-02-21T06:00:00"/>
    <x v="247"/>
  </r>
  <r>
    <n v="256"/>
    <s v="Smith-Reid"/>
    <s v="Optimized actuating toolset"/>
    <n v="4100"/>
    <n v="959"/>
    <n v="23.390243902439025"/>
    <x v="0"/>
    <n v="15"/>
    <n v="10.423913043478262"/>
    <x v="4"/>
    <s v="GBP"/>
    <n v="1453615200"/>
    <n v="1456812000"/>
    <b v="0"/>
    <b v="0"/>
    <s v="music/rock"/>
    <x v="1"/>
    <x v="1"/>
    <x v="248"/>
    <d v="2016-03-01T06:00:00"/>
    <x v="248"/>
  </r>
  <r>
    <n v="257"/>
    <s v="Williams Inc"/>
    <s v="Decentralized exuding strategy"/>
    <n v="5700"/>
    <n v="8322"/>
    <n v="146"/>
    <x v="1"/>
    <n v="92"/>
    <n v="44.741935483870968"/>
    <x v="1"/>
    <s v="USD"/>
    <n v="1362463200"/>
    <n v="1363669200"/>
    <b v="0"/>
    <b v="0"/>
    <s v="theater/plays"/>
    <x v="3"/>
    <x v="3"/>
    <x v="249"/>
    <d v="2013-03-19T05:00:00"/>
    <x v="249"/>
  </r>
  <r>
    <n v="258"/>
    <s v="Duncan, Mcdonald and Miller"/>
    <s v="Assimilated coherent hardware"/>
    <n v="5000"/>
    <n v="13424"/>
    <n v="268.48"/>
    <x v="1"/>
    <n v="186"/>
    <n v="97.275362318840578"/>
    <x v="1"/>
    <s v="USD"/>
    <n v="1481176800"/>
    <n v="1482904800"/>
    <b v="0"/>
    <b v="1"/>
    <s v="theater/plays"/>
    <x v="3"/>
    <x v="3"/>
    <x v="250"/>
    <d v="2016-12-28T06:00:00"/>
    <x v="250"/>
  </r>
  <r>
    <n v="259"/>
    <s v="Watkins Ltd"/>
    <s v="Multi-channeled responsive implementation"/>
    <n v="1800"/>
    <n v="10755"/>
    <n v="597.5"/>
    <x v="1"/>
    <n v="138"/>
    <n v="41.206896551724135"/>
    <x v="1"/>
    <s v="USD"/>
    <n v="1354946400"/>
    <n v="1356588000"/>
    <b v="1"/>
    <b v="0"/>
    <s v="photography/photography books"/>
    <x v="7"/>
    <x v="14"/>
    <x v="251"/>
    <d v="2012-12-27T06:00:00"/>
    <x v="251"/>
  </r>
  <r>
    <n v="260"/>
    <s v="Allen-Jones"/>
    <s v="Centralized modular initiative"/>
    <n v="6300"/>
    <n v="9935"/>
    <n v="157.69841269841268"/>
    <x v="1"/>
    <n v="261"/>
    <n v="21.883259911894275"/>
    <x v="1"/>
    <s v="USD"/>
    <n v="1348808400"/>
    <n v="1349845200"/>
    <b v="0"/>
    <b v="0"/>
    <s v="music/rock"/>
    <x v="1"/>
    <x v="1"/>
    <x v="136"/>
    <d v="2012-10-10T05:00:00"/>
    <x v="136"/>
  </r>
  <r>
    <n v="261"/>
    <s v="Mason-Smith"/>
    <s v="Reverse-engineered cohesive migration"/>
    <n v="84300"/>
    <n v="26303"/>
    <n v="31.201660735468568"/>
    <x v="0"/>
    <n v="454"/>
    <n v="245.82242990654206"/>
    <x v="1"/>
    <s v="USD"/>
    <n v="1282712400"/>
    <n v="1283058000"/>
    <b v="0"/>
    <b v="1"/>
    <s v="music/rock"/>
    <x v="1"/>
    <x v="1"/>
    <x v="252"/>
    <d v="2010-08-29T05:00:00"/>
    <x v="252"/>
  </r>
  <r>
    <n v="262"/>
    <s v="Lloyd, Kennedy and Davis"/>
    <s v="Compatible multimedia hub"/>
    <n v="1700"/>
    <n v="5328"/>
    <n v="313.41176470588238"/>
    <x v="1"/>
    <n v="107"/>
    <n v="26.773869346733669"/>
    <x v="1"/>
    <s v="USD"/>
    <n v="1301979600"/>
    <n v="1304226000"/>
    <b v="0"/>
    <b v="1"/>
    <s v="music/indie rock"/>
    <x v="1"/>
    <x v="7"/>
    <x v="253"/>
    <d v="2011-05-01T05:00:00"/>
    <x v="253"/>
  </r>
  <r>
    <n v="263"/>
    <s v="Walker Ltd"/>
    <s v="Organic eco-centric success"/>
    <n v="2900"/>
    <n v="10756"/>
    <n v="370.89655172413791"/>
    <x v="1"/>
    <n v="199"/>
    <n v="1.9513788098693758"/>
    <x v="1"/>
    <s v="USD"/>
    <n v="1263016800"/>
    <n v="1263016800"/>
    <b v="0"/>
    <b v="0"/>
    <s v="photography/photography books"/>
    <x v="7"/>
    <x v="14"/>
    <x v="254"/>
    <d v="2010-01-09T06:00:00"/>
    <x v="254"/>
  </r>
  <r>
    <n v="264"/>
    <s v="Gordon PLC"/>
    <s v="Virtual reciprocal policy"/>
    <n v="45600"/>
    <n v="165375"/>
    <n v="362.66447368421052"/>
    <x v="1"/>
    <n v="5512"/>
    <n v="1922.9651162790697"/>
    <x v="1"/>
    <s v="USD"/>
    <n v="1360648800"/>
    <n v="1362031200"/>
    <b v="0"/>
    <b v="0"/>
    <s v="theater/plays"/>
    <x v="3"/>
    <x v="3"/>
    <x v="255"/>
    <d v="2013-02-28T06:00:00"/>
    <x v="255"/>
  </r>
  <r>
    <n v="265"/>
    <s v="Lee and Sons"/>
    <s v="Persevering interactive emulation"/>
    <n v="4900"/>
    <n v="6031"/>
    <n v="123.08163265306122"/>
    <x v="1"/>
    <n v="86"/>
    <n v="1.8953488372093024"/>
    <x v="1"/>
    <s v="USD"/>
    <n v="1451800800"/>
    <n v="1455602400"/>
    <b v="0"/>
    <b v="0"/>
    <s v="theater/plays"/>
    <x v="3"/>
    <x v="3"/>
    <x v="256"/>
    <d v="2016-02-16T06:00:00"/>
    <x v="256"/>
  </r>
  <r>
    <n v="266"/>
    <s v="Cole LLC"/>
    <s v="Proactive responsive emulation"/>
    <n v="111900"/>
    <n v="85902"/>
    <n v="76.766756032171585"/>
    <x v="0"/>
    <n v="3182"/>
    <n v="31.033959537572255"/>
    <x v="6"/>
    <s v="EUR"/>
    <n v="1415340000"/>
    <n v="1418191200"/>
    <b v="0"/>
    <b v="1"/>
    <s v="music/jazz"/>
    <x v="1"/>
    <x v="17"/>
    <x v="257"/>
    <d v="2014-12-10T06:00:00"/>
    <x v="257"/>
  </r>
  <r>
    <n v="267"/>
    <s v="Acosta PLC"/>
    <s v="Extended eco-centric function"/>
    <n v="61600"/>
    <n v="143910"/>
    <n v="233.62012987012989"/>
    <x v="1"/>
    <n v="2768"/>
    <n v="2998.125"/>
    <x v="2"/>
    <s v="AUD"/>
    <n v="1351054800"/>
    <n v="1352440800"/>
    <b v="0"/>
    <b v="0"/>
    <s v="theater/plays"/>
    <x v="3"/>
    <x v="3"/>
    <x v="258"/>
    <d v="2012-11-09T06:00:00"/>
    <x v="258"/>
  </r>
  <r>
    <n v="268"/>
    <s v="Brown-Mckee"/>
    <s v="Networked optimal productivity"/>
    <n v="1500"/>
    <n v="2708"/>
    <n v="180.53333333333333"/>
    <x v="1"/>
    <n v="48"/>
    <n v="31.126436781609197"/>
    <x v="1"/>
    <s v="USD"/>
    <n v="1349326800"/>
    <n v="1353304800"/>
    <b v="0"/>
    <b v="0"/>
    <s v="film &amp; video/documentary"/>
    <x v="4"/>
    <x v="4"/>
    <x v="259"/>
    <d v="2012-11-19T06:00:00"/>
    <x v="259"/>
  </r>
  <r>
    <n v="269"/>
    <s v="Miles and Sons"/>
    <s v="Persistent attitude-oriented approach"/>
    <n v="3500"/>
    <n v="8842"/>
    <n v="252.62857142857143"/>
    <x v="1"/>
    <n v="87"/>
    <n v="4.678306878306878"/>
    <x v="1"/>
    <s v="USD"/>
    <n v="1548914400"/>
    <n v="1550728800"/>
    <b v="0"/>
    <b v="0"/>
    <s v="film &amp; video/television"/>
    <x v="4"/>
    <x v="19"/>
    <x v="260"/>
    <d v="2019-02-21T06:00:00"/>
    <x v="260"/>
  </r>
  <r>
    <n v="270"/>
    <s v="Sawyer, Horton and Williams"/>
    <s v="Triple-buffered 4thgeneration toolset"/>
    <n v="173900"/>
    <n v="47260"/>
    <n v="27.176538240368025"/>
    <x v="3"/>
    <n v="1890"/>
    <n v="774.75409836065569"/>
    <x v="1"/>
    <s v="USD"/>
    <n v="1291269600"/>
    <n v="1291442400"/>
    <b v="0"/>
    <b v="0"/>
    <s v="games/video games"/>
    <x v="6"/>
    <x v="11"/>
    <x v="261"/>
    <d v="2010-12-04T06:00:00"/>
    <x v="261"/>
  </r>
  <r>
    <n v="271"/>
    <s v="Foley-Cox"/>
    <s v="Progressive zero administration leverage"/>
    <n v="153700"/>
    <n v="1953"/>
    <n v="1.2706571242680547"/>
    <x v="2"/>
    <n v="61"/>
    <n v="1.0311510031678985"/>
    <x v="1"/>
    <s v="USD"/>
    <n v="1449468000"/>
    <n v="1452146400"/>
    <b v="0"/>
    <b v="0"/>
    <s v="photography/photography books"/>
    <x v="7"/>
    <x v="14"/>
    <x v="262"/>
    <d v="2016-01-07T06:00:00"/>
    <x v="262"/>
  </r>
  <r>
    <n v="272"/>
    <s v="Horton, Morrison and Clark"/>
    <s v="Networked radical neural-net"/>
    <n v="51100"/>
    <n v="155349"/>
    <n v="304.0097847358121"/>
    <x v="1"/>
    <n v="1894"/>
    <n v="550.88297872340422"/>
    <x v="1"/>
    <s v="USD"/>
    <n v="1562734800"/>
    <n v="1564894800"/>
    <b v="0"/>
    <b v="1"/>
    <s v="theater/plays"/>
    <x v="3"/>
    <x v="3"/>
    <x v="263"/>
    <d v="2019-08-04T05:00:00"/>
    <x v="263"/>
  </r>
  <r>
    <n v="273"/>
    <s v="Thomas and Sons"/>
    <s v="Re-engineered heuristic forecast"/>
    <n v="7800"/>
    <n v="10704"/>
    <n v="137.23076923076923"/>
    <x v="1"/>
    <n v="282"/>
    <n v="713.6"/>
    <x v="0"/>
    <s v="CAD"/>
    <n v="1505624400"/>
    <n v="1505883600"/>
    <b v="0"/>
    <b v="0"/>
    <s v="theater/plays"/>
    <x v="3"/>
    <x v="3"/>
    <x v="264"/>
    <d v="2017-09-20T05:00:00"/>
    <x v="264"/>
  </r>
  <r>
    <n v="274"/>
    <s v="Morgan-Jenkins"/>
    <s v="Fully-configurable background algorithm"/>
    <n v="2400"/>
    <n v="773"/>
    <n v="32.208333333333336"/>
    <x v="0"/>
    <n v="15"/>
    <n v="6.6637931034482758"/>
    <x v="1"/>
    <s v="USD"/>
    <n v="1509948000"/>
    <n v="1510380000"/>
    <b v="0"/>
    <b v="0"/>
    <s v="theater/plays"/>
    <x v="3"/>
    <x v="3"/>
    <x v="265"/>
    <d v="2017-11-11T06:00:00"/>
    <x v="265"/>
  </r>
  <r>
    <n v="275"/>
    <s v="Ward, Sanchez and Kemp"/>
    <s v="Stand-alone discrete Graphical User Interface"/>
    <n v="3900"/>
    <n v="9419"/>
    <n v="241.51282051282053"/>
    <x v="1"/>
    <n v="116"/>
    <n v="70.819548872180448"/>
    <x v="1"/>
    <s v="USD"/>
    <n v="1554526800"/>
    <n v="1555218000"/>
    <b v="0"/>
    <b v="0"/>
    <s v="publishing/translations"/>
    <x v="5"/>
    <x v="18"/>
    <x v="266"/>
    <d v="2019-04-14T05:00:00"/>
    <x v="266"/>
  </r>
  <r>
    <n v="276"/>
    <s v="Fields Ltd"/>
    <s v="Front-line foreground project"/>
    <n v="5500"/>
    <n v="5324"/>
    <n v="96.8"/>
    <x v="0"/>
    <n v="133"/>
    <n v="64.144578313253007"/>
    <x v="1"/>
    <s v="USD"/>
    <n v="1334811600"/>
    <n v="1335243600"/>
    <b v="0"/>
    <b v="1"/>
    <s v="games/video games"/>
    <x v="6"/>
    <x v="11"/>
    <x v="267"/>
    <d v="2012-04-24T05:00:00"/>
    <x v="267"/>
  </r>
  <r>
    <n v="277"/>
    <s v="Ramos-Mitchell"/>
    <s v="Persevering system-worthy info-mediaries"/>
    <n v="700"/>
    <n v="7465"/>
    <n v="1066.4285714285716"/>
    <x v="1"/>
    <n v="83"/>
    <n v="82.032967032967036"/>
    <x v="1"/>
    <s v="USD"/>
    <n v="1279515600"/>
    <n v="1279688400"/>
    <b v="0"/>
    <b v="0"/>
    <s v="theater/plays"/>
    <x v="3"/>
    <x v="3"/>
    <x v="268"/>
    <d v="2010-07-21T05:00:00"/>
    <x v="268"/>
  </r>
  <r>
    <n v="278"/>
    <s v="Higgins, Davis and Salazar"/>
    <s v="Distributed multi-tasking strategy"/>
    <n v="2700"/>
    <n v="8799"/>
    <n v="325.88888888888891"/>
    <x v="1"/>
    <n v="91"/>
    <n v="16.115384615384617"/>
    <x v="1"/>
    <s v="USD"/>
    <n v="1353909600"/>
    <n v="1356069600"/>
    <b v="0"/>
    <b v="0"/>
    <s v="technology/web"/>
    <x v="2"/>
    <x v="2"/>
    <x v="269"/>
    <d v="2012-12-21T06:00:00"/>
    <x v="269"/>
  </r>
  <r>
    <n v="279"/>
    <s v="Smith-Jenkins"/>
    <s v="Vision-oriented methodical application"/>
    <n v="8000"/>
    <n v="13656"/>
    <n v="170.70000000000002"/>
    <x v="1"/>
    <n v="546"/>
    <n v="34.748091603053432"/>
    <x v="1"/>
    <s v="USD"/>
    <n v="1535950800"/>
    <n v="1536210000"/>
    <b v="0"/>
    <b v="0"/>
    <s v="theater/plays"/>
    <x v="3"/>
    <x v="3"/>
    <x v="270"/>
    <d v="2018-09-06T05:00:00"/>
    <x v="270"/>
  </r>
  <r>
    <n v="280"/>
    <s v="Braun PLC"/>
    <s v="Function-based high-level infrastructure"/>
    <n v="2500"/>
    <n v="14536"/>
    <n v="581.44000000000005"/>
    <x v="1"/>
    <n v="393"/>
    <n v="7.0494665373423864"/>
    <x v="1"/>
    <s v="USD"/>
    <n v="1511244000"/>
    <n v="1511762400"/>
    <b v="0"/>
    <b v="0"/>
    <s v="film &amp; video/animation"/>
    <x v="4"/>
    <x v="10"/>
    <x v="271"/>
    <d v="2017-11-27T06:00:00"/>
    <x v="271"/>
  </r>
  <r>
    <n v="281"/>
    <s v="Drake PLC"/>
    <s v="Profound object-oriented paradigm"/>
    <n v="164500"/>
    <n v="150552"/>
    <n v="91.520972644376897"/>
    <x v="0"/>
    <n v="2062"/>
    <n v="1131.9699248120301"/>
    <x v="1"/>
    <s v="USD"/>
    <n v="1331445600"/>
    <n v="1333256400"/>
    <b v="0"/>
    <b v="1"/>
    <s v="theater/plays"/>
    <x v="3"/>
    <x v="3"/>
    <x v="272"/>
    <d v="2012-04-01T05:00:00"/>
    <x v="272"/>
  </r>
  <r>
    <n v="282"/>
    <s v="Ross, Kelly and Brown"/>
    <s v="Virtual contextually-based circuit"/>
    <n v="8400"/>
    <n v="9076"/>
    <n v="108.04761904761904"/>
    <x v="1"/>
    <n v="133"/>
    <n v="312.9655172413793"/>
    <x v="1"/>
    <s v="USD"/>
    <n v="1480226400"/>
    <n v="1480744800"/>
    <b v="0"/>
    <b v="1"/>
    <s v="film &amp; video/television"/>
    <x v="4"/>
    <x v="19"/>
    <x v="73"/>
    <d v="2016-12-03T06:00:00"/>
    <x v="73"/>
  </r>
  <r>
    <n v="283"/>
    <s v="Lucas-Mullins"/>
    <s v="Business-focused dynamic instruction set"/>
    <n v="8100"/>
    <n v="1517"/>
    <n v="18.728395061728396"/>
    <x v="0"/>
    <n v="29"/>
    <n v="11.492424242424242"/>
    <x v="3"/>
    <s v="DKK"/>
    <n v="1464584400"/>
    <n v="1465016400"/>
    <b v="0"/>
    <b v="0"/>
    <s v="music/rock"/>
    <x v="1"/>
    <x v="1"/>
    <x v="273"/>
    <d v="2016-06-04T05:00:00"/>
    <x v="273"/>
  </r>
  <r>
    <n v="284"/>
    <s v="Tran LLC"/>
    <s v="Ameliorated fresh-thinking protocol"/>
    <n v="9800"/>
    <n v="8153"/>
    <n v="83.193877551020407"/>
    <x v="0"/>
    <n v="132"/>
    <n v="32.098425196850393"/>
    <x v="1"/>
    <s v="USD"/>
    <n v="1335848400"/>
    <n v="1336280400"/>
    <b v="0"/>
    <b v="0"/>
    <s v="technology/web"/>
    <x v="2"/>
    <x v="2"/>
    <x v="274"/>
    <d v="2012-05-06T05:00:00"/>
    <x v="274"/>
  </r>
  <r>
    <n v="285"/>
    <s v="Dawson, Brady and Gilbert"/>
    <s v="Front-line optimizing emulation"/>
    <n v="900"/>
    <n v="6357"/>
    <n v="706.33333333333337"/>
    <x v="1"/>
    <n v="254"/>
    <n v="34.548913043478258"/>
    <x v="1"/>
    <s v="USD"/>
    <n v="1473483600"/>
    <n v="1476766800"/>
    <b v="0"/>
    <b v="0"/>
    <s v="theater/plays"/>
    <x v="3"/>
    <x v="3"/>
    <x v="275"/>
    <d v="2016-10-18T05:00:00"/>
    <x v="275"/>
  </r>
  <r>
    <n v="286"/>
    <s v="Obrien-Aguirre"/>
    <s v="Devolved uniform complexity"/>
    <n v="112100"/>
    <n v="19557"/>
    <n v="17.446030330062445"/>
    <x v="3"/>
    <n v="184"/>
    <n v="111.11931818181819"/>
    <x v="1"/>
    <s v="USD"/>
    <n v="1479880800"/>
    <n v="1480485600"/>
    <b v="0"/>
    <b v="0"/>
    <s v="theater/plays"/>
    <x v="3"/>
    <x v="3"/>
    <x v="276"/>
    <d v="2016-11-30T06:00:00"/>
    <x v="276"/>
  </r>
  <r>
    <n v="287"/>
    <s v="Ferguson PLC"/>
    <s v="Public-key intangible superstructure"/>
    <n v="6300"/>
    <n v="13213"/>
    <n v="209.73015873015873"/>
    <x v="1"/>
    <n v="176"/>
    <n v="96.445255474452551"/>
    <x v="1"/>
    <s v="USD"/>
    <n v="1430197200"/>
    <n v="1430197200"/>
    <b v="0"/>
    <b v="0"/>
    <s v="music/electric music"/>
    <x v="1"/>
    <x v="5"/>
    <x v="277"/>
    <d v="2015-04-28T05:00:00"/>
    <x v="277"/>
  </r>
  <r>
    <n v="288"/>
    <s v="Garcia Ltd"/>
    <s v="Secured global success"/>
    <n v="5600"/>
    <n v="5476"/>
    <n v="97.785714285714292"/>
    <x v="0"/>
    <n v="137"/>
    <n v="16.249258160237389"/>
    <x v="3"/>
    <s v="DKK"/>
    <n v="1331701200"/>
    <n v="1331787600"/>
    <b v="0"/>
    <b v="1"/>
    <s v="music/metal"/>
    <x v="1"/>
    <x v="16"/>
    <x v="278"/>
    <d v="2012-03-15T05:00:00"/>
    <x v="278"/>
  </r>
  <r>
    <n v="289"/>
    <s v="Smith, Love and Smith"/>
    <s v="Grass-roots mission-critical capability"/>
    <n v="800"/>
    <n v="13474"/>
    <n v="1684.25"/>
    <x v="1"/>
    <n v="337"/>
    <n v="14.83920704845815"/>
    <x v="0"/>
    <s v="CAD"/>
    <n v="1438578000"/>
    <n v="1438837200"/>
    <b v="0"/>
    <b v="0"/>
    <s v="theater/plays"/>
    <x v="3"/>
    <x v="3"/>
    <x v="279"/>
    <d v="2015-08-06T05:00:00"/>
    <x v="279"/>
  </r>
  <r>
    <n v="290"/>
    <s v="Wilson, Hall and Osborne"/>
    <s v="Advanced global data-warehouse"/>
    <n v="168600"/>
    <n v="91722"/>
    <n v="54.402135231316727"/>
    <x v="0"/>
    <n v="908"/>
    <n v="857.21495327102809"/>
    <x v="1"/>
    <s v="USD"/>
    <n v="1368162000"/>
    <n v="1370926800"/>
    <b v="0"/>
    <b v="1"/>
    <s v="film &amp; video/documentary"/>
    <x v="4"/>
    <x v="4"/>
    <x v="280"/>
    <d v="2013-06-11T05:00:00"/>
    <x v="280"/>
  </r>
  <r>
    <n v="291"/>
    <s v="Bell, Grimes and Kerr"/>
    <s v="Self-enabling uniform complexity"/>
    <n v="1800"/>
    <n v="8219"/>
    <n v="456.61111111111109"/>
    <x v="1"/>
    <n v="107"/>
    <n v="821.9"/>
    <x v="1"/>
    <s v="USD"/>
    <n v="1318654800"/>
    <n v="1319000400"/>
    <b v="1"/>
    <b v="0"/>
    <s v="technology/web"/>
    <x v="2"/>
    <x v="2"/>
    <x v="281"/>
    <d v="2011-10-19T05:00:00"/>
    <x v="281"/>
  </r>
  <r>
    <n v="292"/>
    <s v="Ho-Harris"/>
    <s v="Versatile cohesive encoding"/>
    <n v="7300"/>
    <n v="717"/>
    <n v="9.8219178082191778"/>
    <x v="0"/>
    <n v="10"/>
    <n v="22.40625"/>
    <x v="1"/>
    <s v="USD"/>
    <n v="1331874000"/>
    <n v="1333429200"/>
    <b v="0"/>
    <b v="0"/>
    <s v="food/food trucks"/>
    <x v="0"/>
    <x v="0"/>
    <x v="282"/>
    <d v="2012-04-03T05:00:00"/>
    <x v="282"/>
  </r>
  <r>
    <n v="293"/>
    <s v="Ross Group"/>
    <s v="Organized executive solution"/>
    <n v="6500"/>
    <n v="1065"/>
    <n v="16.384615384615383"/>
    <x v="3"/>
    <n v="32"/>
    <n v="5.8196721311475406"/>
    <x v="6"/>
    <s v="EUR"/>
    <n v="1286254800"/>
    <n v="1287032400"/>
    <b v="0"/>
    <b v="0"/>
    <s v="theater/plays"/>
    <x v="3"/>
    <x v="3"/>
    <x v="283"/>
    <d v="2010-10-14T05:00:00"/>
    <x v="283"/>
  </r>
  <r>
    <n v="294"/>
    <s v="Turner-Davis"/>
    <s v="Automated local emulation"/>
    <n v="600"/>
    <n v="8038"/>
    <n v="1339.6666666666667"/>
    <x v="1"/>
    <n v="183"/>
    <n v="4.2083769633507853"/>
    <x v="1"/>
    <s v="USD"/>
    <n v="1540530000"/>
    <n v="1541570400"/>
    <b v="0"/>
    <b v="0"/>
    <s v="theater/plays"/>
    <x v="3"/>
    <x v="3"/>
    <x v="284"/>
    <d v="2018-11-07T06:00:00"/>
    <x v="284"/>
  </r>
  <r>
    <n v="295"/>
    <s v="Smith, Jackson and Herrera"/>
    <s v="Enterprise-wide intermediate middleware"/>
    <n v="192900"/>
    <n v="68769"/>
    <n v="35.650077760497666"/>
    <x v="0"/>
    <n v="1910"/>
    <n v="1809.7105263157894"/>
    <x v="5"/>
    <s v="CHF"/>
    <n v="1381813200"/>
    <n v="1383976800"/>
    <b v="0"/>
    <b v="0"/>
    <s v="theater/plays"/>
    <x v="3"/>
    <x v="3"/>
    <x v="285"/>
    <d v="2013-11-09T06:00:00"/>
    <x v="285"/>
  </r>
  <r>
    <n v="296"/>
    <s v="Smith-Hess"/>
    <s v="Grass-roots real-time Local Area Network"/>
    <n v="6100"/>
    <n v="3352"/>
    <n v="54.950819672131146"/>
    <x v="0"/>
    <n v="38"/>
    <n v="32.230769230769234"/>
    <x v="2"/>
    <s v="AUD"/>
    <n v="1548655200"/>
    <n v="1550556000"/>
    <b v="0"/>
    <b v="0"/>
    <s v="theater/plays"/>
    <x v="3"/>
    <x v="3"/>
    <x v="286"/>
    <d v="2019-02-19T06:00:00"/>
    <x v="286"/>
  </r>
  <r>
    <n v="297"/>
    <s v="Brown, Herring and Bass"/>
    <s v="Organized client-driven capacity"/>
    <n v="7200"/>
    <n v="6785"/>
    <n v="94.236111111111114"/>
    <x v="0"/>
    <n v="104"/>
    <n v="94.236111111111114"/>
    <x v="2"/>
    <s v="AUD"/>
    <n v="1389679200"/>
    <n v="1390456800"/>
    <b v="0"/>
    <b v="1"/>
    <s v="theater/plays"/>
    <x v="3"/>
    <x v="3"/>
    <x v="287"/>
    <d v="2014-01-23T06:00:00"/>
    <x v="287"/>
  </r>
  <r>
    <n v="298"/>
    <s v="Chase, Garcia and Johnson"/>
    <s v="Adaptive intangible database"/>
    <n v="3500"/>
    <n v="5037"/>
    <n v="143.91428571428571"/>
    <x v="1"/>
    <n v="72"/>
    <n v="102.79591836734694"/>
    <x v="1"/>
    <s v="USD"/>
    <n v="1456466400"/>
    <n v="1458018000"/>
    <b v="0"/>
    <b v="1"/>
    <s v="music/rock"/>
    <x v="1"/>
    <x v="1"/>
    <x v="288"/>
    <d v="2016-03-15T05:00:00"/>
    <x v="288"/>
  </r>
  <r>
    <n v="299"/>
    <s v="Ramsey and Sons"/>
    <s v="Grass-roots contextually-based algorithm"/>
    <n v="3800"/>
    <n v="1954"/>
    <n v="51.421052631578945"/>
    <x v="0"/>
    <n v="49"/>
    <n v="1954"/>
    <x v="1"/>
    <s v="USD"/>
    <n v="1456984800"/>
    <n v="1461819600"/>
    <b v="0"/>
    <b v="0"/>
    <s v="food/food trucks"/>
    <x v="0"/>
    <x v="0"/>
    <x v="289"/>
    <d v="2016-04-28T05:00:00"/>
    <x v="289"/>
  </r>
  <r>
    <n v="300"/>
    <s v="Cooke PLC"/>
    <s v="Focused executive core"/>
    <n v="100"/>
    <n v="5"/>
    <n v="5"/>
    <x v="0"/>
    <n v="1"/>
    <n v="1.6949152542372881E-2"/>
    <x v="3"/>
    <s v="DKK"/>
    <n v="1504069200"/>
    <n v="1504155600"/>
    <b v="0"/>
    <b v="1"/>
    <s v="publishing/nonfiction"/>
    <x v="5"/>
    <x v="9"/>
    <x v="290"/>
    <d v="2017-08-31T05:00:00"/>
    <x v="290"/>
  </r>
  <r>
    <n v="301"/>
    <s v="Wong-Walker"/>
    <s v="Multi-channeled disintermediate policy"/>
    <n v="900"/>
    <n v="12102"/>
    <n v="1344.6666666666667"/>
    <x v="1"/>
    <n v="295"/>
    <n v="49.395918367346937"/>
    <x v="1"/>
    <s v="USD"/>
    <n v="1424930400"/>
    <n v="1426395600"/>
    <b v="0"/>
    <b v="0"/>
    <s v="film &amp; video/documentary"/>
    <x v="4"/>
    <x v="4"/>
    <x v="291"/>
    <d v="2015-03-15T05:00:00"/>
    <x v="291"/>
  </r>
  <r>
    <n v="302"/>
    <s v="Ferguson, Collins and Mata"/>
    <s v="Customizable bi-directional hardware"/>
    <n v="76100"/>
    <n v="24234"/>
    <n v="31.844940867279899"/>
    <x v="0"/>
    <n v="245"/>
    <n v="757.3125"/>
    <x v="1"/>
    <s v="USD"/>
    <n v="1535864400"/>
    <n v="1537074000"/>
    <b v="0"/>
    <b v="0"/>
    <s v="theater/plays"/>
    <x v="3"/>
    <x v="3"/>
    <x v="292"/>
    <d v="2018-09-16T05:00:00"/>
    <x v="292"/>
  </r>
  <r>
    <n v="303"/>
    <s v="Guerrero, Flores and Jenkins"/>
    <s v="Networked optimal architecture"/>
    <n v="3400"/>
    <n v="2809"/>
    <n v="82.617647058823536"/>
    <x v="0"/>
    <n v="32"/>
    <n v="19.781690140845072"/>
    <x v="1"/>
    <s v="USD"/>
    <n v="1452146400"/>
    <n v="1452578400"/>
    <b v="0"/>
    <b v="0"/>
    <s v="music/indie rock"/>
    <x v="1"/>
    <x v="7"/>
    <x v="293"/>
    <d v="2016-01-12T06:00:00"/>
    <x v="293"/>
  </r>
  <r>
    <n v="304"/>
    <s v="Peterson PLC"/>
    <s v="User-friendly discrete benchmark"/>
    <n v="2100"/>
    <n v="11469"/>
    <n v="546.14285714285722"/>
    <x v="1"/>
    <n v="142"/>
    <n v="134.92941176470589"/>
    <x v="1"/>
    <s v="USD"/>
    <n v="1470546000"/>
    <n v="1474088400"/>
    <b v="0"/>
    <b v="0"/>
    <s v="film &amp; video/documentary"/>
    <x v="4"/>
    <x v="4"/>
    <x v="294"/>
    <d v="2016-09-17T05:00:00"/>
    <x v="294"/>
  </r>
  <r>
    <n v="305"/>
    <s v="Townsend Ltd"/>
    <s v="Grass-roots actuating policy"/>
    <n v="2800"/>
    <n v="8014"/>
    <n v="286.21428571428572"/>
    <x v="1"/>
    <n v="85"/>
    <n v="1144.8571428571429"/>
    <x v="1"/>
    <s v="USD"/>
    <n v="1458363600"/>
    <n v="1461906000"/>
    <b v="0"/>
    <b v="0"/>
    <s v="theater/plays"/>
    <x v="3"/>
    <x v="3"/>
    <x v="295"/>
    <d v="2016-04-29T05:00:00"/>
    <x v="295"/>
  </r>
  <r>
    <n v="306"/>
    <s v="Rush, Reed and Hall"/>
    <s v="Enterprise-wide 3rdgeneration knowledge user"/>
    <n v="6500"/>
    <n v="514"/>
    <n v="7.9076923076923071"/>
    <x v="0"/>
    <n v="7"/>
    <n v="0.77996965098634297"/>
    <x v="1"/>
    <s v="USD"/>
    <n v="1500008400"/>
    <n v="1500267600"/>
    <b v="0"/>
    <b v="1"/>
    <s v="theater/plays"/>
    <x v="3"/>
    <x v="3"/>
    <x v="296"/>
    <d v="2017-07-17T05:00:00"/>
    <x v="296"/>
  </r>
  <r>
    <n v="307"/>
    <s v="Salazar-Dodson"/>
    <s v="Face-to-face zero tolerance moderator"/>
    <n v="32900"/>
    <n v="43473"/>
    <n v="132.13677811550153"/>
    <x v="1"/>
    <n v="659"/>
    <n v="54.138231631382318"/>
    <x v="3"/>
    <s v="DKK"/>
    <n v="1338958800"/>
    <n v="1340686800"/>
    <b v="0"/>
    <b v="1"/>
    <s v="publishing/fiction"/>
    <x v="5"/>
    <x v="13"/>
    <x v="297"/>
    <d v="2012-06-26T05:00:00"/>
    <x v="297"/>
  </r>
  <r>
    <n v="308"/>
    <s v="Davis Ltd"/>
    <s v="Grass-roots optimizing projection"/>
    <n v="118200"/>
    <n v="87560"/>
    <n v="74.077834179357026"/>
    <x v="0"/>
    <n v="803"/>
    <n v="1167.4666666666667"/>
    <x v="1"/>
    <s v="USD"/>
    <n v="1303102800"/>
    <n v="1303189200"/>
    <b v="0"/>
    <b v="0"/>
    <s v="theater/plays"/>
    <x v="3"/>
    <x v="3"/>
    <x v="298"/>
    <d v="2011-04-19T05:00:00"/>
    <x v="298"/>
  </r>
  <r>
    <n v="309"/>
    <s v="Harris-Perry"/>
    <s v="User-centric 6thgeneration attitude"/>
    <n v="4100"/>
    <n v="3087"/>
    <n v="75.292682926829272"/>
    <x v="3"/>
    <n v="75"/>
    <n v="192.9375"/>
    <x v="1"/>
    <s v="USD"/>
    <n v="1316581200"/>
    <n v="1318309200"/>
    <b v="0"/>
    <b v="1"/>
    <s v="music/indie rock"/>
    <x v="1"/>
    <x v="7"/>
    <x v="299"/>
    <d v="2011-10-11T05:00:00"/>
    <x v="299"/>
  </r>
  <r>
    <n v="310"/>
    <s v="Velazquez, Hunt and Ortiz"/>
    <s v="Switchable zero tolerance website"/>
    <n v="7800"/>
    <n v="1586"/>
    <n v="20.333333333333332"/>
    <x v="0"/>
    <n v="16"/>
    <n v="13.107438016528926"/>
    <x v="1"/>
    <s v="USD"/>
    <n v="1270789200"/>
    <n v="1272171600"/>
    <b v="0"/>
    <b v="0"/>
    <s v="games/video games"/>
    <x v="6"/>
    <x v="11"/>
    <x v="300"/>
    <d v="2010-04-25T05:00:00"/>
    <x v="300"/>
  </r>
  <r>
    <n v="311"/>
    <s v="Flores PLC"/>
    <s v="Focused real-time help-desk"/>
    <n v="6300"/>
    <n v="12812"/>
    <n v="203.36507936507937"/>
    <x v="1"/>
    <n v="121"/>
    <n v="3.423837520042758"/>
    <x v="1"/>
    <s v="USD"/>
    <n v="1297836000"/>
    <n v="1298872800"/>
    <b v="0"/>
    <b v="0"/>
    <s v="theater/plays"/>
    <x v="3"/>
    <x v="3"/>
    <x v="247"/>
    <d v="2011-02-28T06:00:00"/>
    <x v="247"/>
  </r>
  <r>
    <n v="312"/>
    <s v="Martinez LLC"/>
    <s v="Robust impactful approach"/>
    <n v="59100"/>
    <n v="183345"/>
    <n v="310.2284263959391"/>
    <x v="1"/>
    <n v="3742"/>
    <n v="822.17488789237666"/>
    <x v="1"/>
    <s v="USD"/>
    <n v="1382677200"/>
    <n v="1383282000"/>
    <b v="0"/>
    <b v="0"/>
    <s v="theater/plays"/>
    <x v="3"/>
    <x v="3"/>
    <x v="244"/>
    <d v="2013-11-01T05:00:00"/>
    <x v="244"/>
  </r>
  <r>
    <n v="313"/>
    <s v="Miller-Irwin"/>
    <s v="Secured maximized policy"/>
    <n v="2200"/>
    <n v="8697"/>
    <n v="395.31818181818181"/>
    <x v="1"/>
    <n v="223"/>
    <n v="65.390977443609017"/>
    <x v="1"/>
    <s v="USD"/>
    <n v="1330322400"/>
    <n v="1330495200"/>
    <b v="0"/>
    <b v="0"/>
    <s v="music/rock"/>
    <x v="1"/>
    <x v="1"/>
    <x v="301"/>
    <d v="2012-02-29T06:00:00"/>
    <x v="301"/>
  </r>
  <r>
    <n v="314"/>
    <s v="Sanchez-Morgan"/>
    <s v="Realigned upward-trending strategy"/>
    <n v="1400"/>
    <n v="4126"/>
    <n v="294.71428571428572"/>
    <x v="1"/>
    <n v="133"/>
    <n v="133.09677419354838"/>
    <x v="1"/>
    <s v="USD"/>
    <n v="1552366800"/>
    <n v="1552798800"/>
    <b v="0"/>
    <b v="1"/>
    <s v="film &amp; video/documentary"/>
    <x v="4"/>
    <x v="4"/>
    <x v="188"/>
    <d v="2019-03-17T05:00:00"/>
    <x v="188"/>
  </r>
  <r>
    <n v="315"/>
    <s v="Lopez, Adams and Johnson"/>
    <s v="Open-source interactive knowledge user"/>
    <n v="9500"/>
    <n v="3220"/>
    <n v="33.89473684210526"/>
    <x v="0"/>
    <n v="31"/>
    <n v="29.814814814814813"/>
    <x v="1"/>
    <s v="USD"/>
    <n v="1400907600"/>
    <n v="1403413200"/>
    <b v="0"/>
    <b v="0"/>
    <s v="theater/plays"/>
    <x v="3"/>
    <x v="3"/>
    <x v="302"/>
    <d v="2014-06-22T05:00:00"/>
    <x v="302"/>
  </r>
  <r>
    <n v="316"/>
    <s v="Martin-Marshall"/>
    <s v="Configurable demand-driven matrix"/>
    <n v="9600"/>
    <n v="6401"/>
    <n v="66.677083333333329"/>
    <x v="0"/>
    <n v="108"/>
    <n v="213.36666666666667"/>
    <x v="6"/>
    <s v="EUR"/>
    <n v="1574143200"/>
    <n v="1574229600"/>
    <b v="0"/>
    <b v="1"/>
    <s v="food/food trucks"/>
    <x v="0"/>
    <x v="0"/>
    <x v="303"/>
    <d v="2019-11-20T06:00:00"/>
    <x v="303"/>
  </r>
  <r>
    <n v="317"/>
    <s v="Summers PLC"/>
    <s v="Cross-group coherent hierarchy"/>
    <n v="6600"/>
    <n v="1269"/>
    <n v="19.227272727272727"/>
    <x v="0"/>
    <n v="30"/>
    <n v="74.647058823529406"/>
    <x v="1"/>
    <s v="USD"/>
    <n v="1494738000"/>
    <n v="1495861200"/>
    <b v="0"/>
    <b v="0"/>
    <s v="theater/plays"/>
    <x v="3"/>
    <x v="3"/>
    <x v="304"/>
    <d v="2017-05-27T05:00:00"/>
    <x v="304"/>
  </r>
  <r>
    <n v="318"/>
    <s v="Young, Hart and Ryan"/>
    <s v="Decentralized demand-driven open system"/>
    <n v="5700"/>
    <n v="903"/>
    <n v="15.842105263157894"/>
    <x v="0"/>
    <n v="17"/>
    <n v="14.109375"/>
    <x v="1"/>
    <s v="USD"/>
    <n v="1392357600"/>
    <n v="1392530400"/>
    <b v="0"/>
    <b v="0"/>
    <s v="music/rock"/>
    <x v="1"/>
    <x v="1"/>
    <x v="305"/>
    <d v="2014-02-16T06:00:00"/>
    <x v="305"/>
  </r>
  <r>
    <n v="319"/>
    <s v="Mills Group"/>
    <s v="Advanced empowering matrix"/>
    <n v="8400"/>
    <n v="3251"/>
    <n v="38.702380952380956"/>
    <x v="3"/>
    <n v="64"/>
    <n v="40.637500000000003"/>
    <x v="1"/>
    <s v="USD"/>
    <n v="1281589200"/>
    <n v="1283662800"/>
    <b v="0"/>
    <b v="0"/>
    <s v="technology/web"/>
    <x v="2"/>
    <x v="2"/>
    <x v="306"/>
    <d v="2010-09-05T05:00:00"/>
    <x v="306"/>
  </r>
  <r>
    <n v="320"/>
    <s v="Sandoval-Powell"/>
    <s v="Phased holistic implementation"/>
    <n v="84400"/>
    <n v="8092"/>
    <n v="9.5876777251184837"/>
    <x v="0"/>
    <n v="80"/>
    <n v="3.2787682333873582"/>
    <x v="1"/>
    <s v="USD"/>
    <n v="1305003600"/>
    <n v="1305781200"/>
    <b v="0"/>
    <b v="0"/>
    <s v="publishing/fiction"/>
    <x v="5"/>
    <x v="13"/>
    <x v="307"/>
    <d v="2011-05-19T05:00:00"/>
    <x v="307"/>
  </r>
  <r>
    <n v="321"/>
    <s v="Mills, Frazier and Perez"/>
    <s v="Proactive attitude-oriented knowledge user"/>
    <n v="170400"/>
    <n v="160422"/>
    <n v="94.144366197183089"/>
    <x v="0"/>
    <n v="2468"/>
    <n v="31.04140866873065"/>
    <x v="1"/>
    <s v="USD"/>
    <n v="1301634000"/>
    <n v="1302325200"/>
    <b v="0"/>
    <b v="0"/>
    <s v="film &amp; video/shorts"/>
    <x v="4"/>
    <x v="12"/>
    <x v="308"/>
    <d v="2011-04-09T05:00:00"/>
    <x v="308"/>
  </r>
  <r>
    <n v="322"/>
    <s v="Hebert Group"/>
    <s v="Visionary asymmetric Graphical User Interface"/>
    <n v="117900"/>
    <n v="196377"/>
    <n v="166.56234096692114"/>
    <x v="1"/>
    <n v="5168"/>
    <n v="7552.9615384615381"/>
    <x v="1"/>
    <s v="USD"/>
    <n v="1290664800"/>
    <n v="1291788000"/>
    <b v="0"/>
    <b v="0"/>
    <s v="theater/plays"/>
    <x v="3"/>
    <x v="3"/>
    <x v="309"/>
    <d v="2010-12-08T06:00:00"/>
    <x v="309"/>
  </r>
  <r>
    <n v="323"/>
    <s v="Cole, Smith and Wood"/>
    <s v="Integrated zero-defect help-desk"/>
    <n v="8900"/>
    <n v="2148"/>
    <n v="24.134831460674157"/>
    <x v="0"/>
    <n v="26"/>
    <n v="6.9967426710097724"/>
    <x v="4"/>
    <s v="GBP"/>
    <n v="1395896400"/>
    <n v="1396069200"/>
    <b v="0"/>
    <b v="0"/>
    <s v="film &amp; video/documentary"/>
    <x v="4"/>
    <x v="4"/>
    <x v="310"/>
    <d v="2014-03-29T05:00:00"/>
    <x v="310"/>
  </r>
  <r>
    <n v="324"/>
    <s v="Harris, Hall and Harris"/>
    <s v="Inverse analyzing matrices"/>
    <n v="7100"/>
    <n v="11648"/>
    <n v="164.05633802816902"/>
    <x v="1"/>
    <n v="307"/>
    <n v="159.56164383561645"/>
    <x v="1"/>
    <s v="USD"/>
    <n v="1434862800"/>
    <n v="1435899600"/>
    <b v="0"/>
    <b v="1"/>
    <s v="theater/plays"/>
    <x v="3"/>
    <x v="3"/>
    <x v="311"/>
    <d v="2015-07-03T05:00:00"/>
    <x v="311"/>
  </r>
  <r>
    <n v="325"/>
    <s v="Saunders Group"/>
    <s v="Programmable systemic implementation"/>
    <n v="6500"/>
    <n v="5897"/>
    <n v="90.723076923076931"/>
    <x v="0"/>
    <n v="73"/>
    <n v="46.0703125"/>
    <x v="1"/>
    <s v="USD"/>
    <n v="1529125200"/>
    <n v="1531112400"/>
    <b v="0"/>
    <b v="1"/>
    <s v="theater/plays"/>
    <x v="3"/>
    <x v="3"/>
    <x v="79"/>
    <d v="2018-07-09T05:00:00"/>
    <x v="79"/>
  </r>
  <r>
    <n v="326"/>
    <s v="Pham, Avila and Nash"/>
    <s v="Multi-channeled next generation architecture"/>
    <n v="7200"/>
    <n v="3326"/>
    <n v="46.194444444444443"/>
    <x v="0"/>
    <n v="128"/>
    <n v="100.78787878787878"/>
    <x v="1"/>
    <s v="USD"/>
    <n v="1451109600"/>
    <n v="1451628000"/>
    <b v="0"/>
    <b v="0"/>
    <s v="film &amp; video/animation"/>
    <x v="4"/>
    <x v="10"/>
    <x v="312"/>
    <d v="2016-01-01T06:00:00"/>
    <x v="312"/>
  </r>
  <r>
    <n v="327"/>
    <s v="Patterson, Salinas and Lucas"/>
    <s v="Digitized 3rdgeneration encoding"/>
    <n v="2600"/>
    <n v="1002"/>
    <n v="38.53846153846154"/>
    <x v="0"/>
    <n v="33"/>
    <n v="0.41048750512085214"/>
    <x v="1"/>
    <s v="USD"/>
    <n v="1566968400"/>
    <n v="1567314000"/>
    <b v="0"/>
    <b v="1"/>
    <s v="theater/plays"/>
    <x v="3"/>
    <x v="3"/>
    <x v="313"/>
    <d v="2019-09-01T05:00:00"/>
    <x v="313"/>
  </r>
  <r>
    <n v="328"/>
    <s v="Young PLC"/>
    <s v="Innovative well-modulated functionalities"/>
    <n v="98700"/>
    <n v="131826"/>
    <n v="133.56231003039514"/>
    <x v="1"/>
    <n v="2441"/>
    <n v="624.76777251184831"/>
    <x v="1"/>
    <s v="USD"/>
    <n v="1543557600"/>
    <n v="1544508000"/>
    <b v="0"/>
    <b v="0"/>
    <s v="music/rock"/>
    <x v="1"/>
    <x v="1"/>
    <x v="314"/>
    <d v="2018-12-11T06:00:00"/>
    <x v="314"/>
  </r>
  <r>
    <n v="329"/>
    <s v="Willis and Sons"/>
    <s v="Fundamental incremental database"/>
    <n v="93800"/>
    <n v="21477"/>
    <n v="22.896588486140725"/>
    <x v="2"/>
    <n v="211"/>
    <n v="15.506859205776173"/>
    <x v="1"/>
    <s v="USD"/>
    <n v="1481522400"/>
    <n v="1482472800"/>
    <b v="0"/>
    <b v="0"/>
    <s v="games/video games"/>
    <x v="6"/>
    <x v="11"/>
    <x v="315"/>
    <d v="2016-12-23T06:00:00"/>
    <x v="315"/>
  </r>
  <r>
    <n v="330"/>
    <s v="Thompson-Bates"/>
    <s v="Expanded encompassing open architecture"/>
    <n v="33700"/>
    <n v="62330"/>
    <n v="184.95548961424333"/>
    <x v="1"/>
    <n v="1385"/>
    <n v="328.05263157894734"/>
    <x v="4"/>
    <s v="GBP"/>
    <n v="1512712800"/>
    <n v="1512799200"/>
    <b v="0"/>
    <b v="0"/>
    <s v="film &amp; video/documentary"/>
    <x v="4"/>
    <x v="4"/>
    <x v="316"/>
    <d v="2017-12-09T06:00:00"/>
    <x v="316"/>
  </r>
  <r>
    <n v="331"/>
    <s v="Rose-Silva"/>
    <s v="Intuitive static portal"/>
    <n v="3300"/>
    <n v="14643"/>
    <n v="443.72727272727275"/>
    <x v="1"/>
    <n v="190"/>
    <n v="31.155319148936169"/>
    <x v="1"/>
    <s v="USD"/>
    <n v="1324274400"/>
    <n v="1324360800"/>
    <b v="0"/>
    <b v="0"/>
    <s v="food/food trucks"/>
    <x v="0"/>
    <x v="0"/>
    <x v="317"/>
    <d v="2011-12-20T06:00:00"/>
    <x v="317"/>
  </r>
  <r>
    <n v="332"/>
    <s v="Pacheco, Johnson and Torres"/>
    <s v="Optional bandwidth-monitored definition"/>
    <n v="20700"/>
    <n v="41396"/>
    <n v="199.9806763285024"/>
    <x v="1"/>
    <n v="470"/>
    <n v="163.62055335968378"/>
    <x v="1"/>
    <s v="USD"/>
    <n v="1364446800"/>
    <n v="1364533200"/>
    <b v="0"/>
    <b v="0"/>
    <s v="technology/wearables"/>
    <x v="2"/>
    <x v="8"/>
    <x v="318"/>
    <d v="2013-03-29T05:00:00"/>
    <x v="318"/>
  </r>
  <r>
    <n v="333"/>
    <s v="Carlson, Dixon and Jones"/>
    <s v="Persistent well-modulated synergy"/>
    <n v="9600"/>
    <n v="11900"/>
    <n v="123.95833333333333"/>
    <x v="1"/>
    <n v="253"/>
    <n v="10.691823899371069"/>
    <x v="1"/>
    <s v="USD"/>
    <n v="1542693600"/>
    <n v="1545112800"/>
    <b v="0"/>
    <b v="0"/>
    <s v="theater/plays"/>
    <x v="3"/>
    <x v="3"/>
    <x v="319"/>
    <d v="2018-12-18T06:00:00"/>
    <x v="319"/>
  </r>
  <r>
    <n v="334"/>
    <s v="Mcgee Group"/>
    <s v="Assimilated discrete algorithm"/>
    <n v="66200"/>
    <n v="123538"/>
    <n v="186.61329305135951"/>
    <x v="1"/>
    <n v="1113"/>
    <n v="54.112133158125275"/>
    <x v="1"/>
    <s v="USD"/>
    <n v="1515564000"/>
    <n v="1516168800"/>
    <b v="0"/>
    <b v="0"/>
    <s v="music/rock"/>
    <x v="1"/>
    <x v="1"/>
    <x v="32"/>
    <d v="2018-01-17T06:00:00"/>
    <x v="32"/>
  </r>
  <r>
    <n v="335"/>
    <s v="Jordan-Acosta"/>
    <s v="Operative uniform hub"/>
    <n v="173800"/>
    <n v="198628"/>
    <n v="114.28538550057536"/>
    <x v="1"/>
    <n v="2283"/>
    <n v="185.28731343283582"/>
    <x v="1"/>
    <s v="USD"/>
    <n v="1573797600"/>
    <n v="1574920800"/>
    <b v="0"/>
    <b v="0"/>
    <s v="music/rock"/>
    <x v="1"/>
    <x v="1"/>
    <x v="320"/>
    <d v="2019-11-28T06:00:00"/>
    <x v="320"/>
  </r>
  <r>
    <n v="336"/>
    <s v="Nunez Inc"/>
    <s v="Customizable intangible capability"/>
    <n v="70700"/>
    <n v="68602"/>
    <n v="97.032531824611041"/>
    <x v="0"/>
    <n v="1072"/>
    <n v="62.650228310502285"/>
    <x v="1"/>
    <s v="USD"/>
    <n v="1292392800"/>
    <n v="1292479200"/>
    <b v="0"/>
    <b v="1"/>
    <s v="music/rock"/>
    <x v="1"/>
    <x v="1"/>
    <x v="321"/>
    <d v="2010-12-16T06:00:00"/>
    <x v="321"/>
  </r>
  <r>
    <n v="337"/>
    <s v="Hayden Ltd"/>
    <s v="Innovative didactic analyzer"/>
    <n v="94500"/>
    <n v="116064"/>
    <n v="122.81904761904762"/>
    <x v="1"/>
    <n v="1095"/>
    <n v="68.676923076923075"/>
    <x v="1"/>
    <s v="USD"/>
    <n v="1573452000"/>
    <n v="1573538400"/>
    <b v="0"/>
    <b v="0"/>
    <s v="theater/plays"/>
    <x v="3"/>
    <x v="3"/>
    <x v="322"/>
    <d v="2019-11-12T06:00:00"/>
    <x v="322"/>
  </r>
  <r>
    <n v="338"/>
    <s v="Gonzalez-Burton"/>
    <s v="Decentralized intangible encoding"/>
    <n v="69800"/>
    <n v="125042"/>
    <n v="179.14326647564468"/>
    <x v="1"/>
    <n v="1690"/>
    <n v="96.408635312259065"/>
    <x v="1"/>
    <s v="USD"/>
    <n v="1317790800"/>
    <n v="1320382800"/>
    <b v="0"/>
    <b v="0"/>
    <s v="theater/plays"/>
    <x v="3"/>
    <x v="3"/>
    <x v="323"/>
    <d v="2011-11-04T05:00:00"/>
    <x v="323"/>
  </r>
  <r>
    <n v="339"/>
    <s v="Lewis, Taylor and Rivers"/>
    <s v="Front-line transitional algorithm"/>
    <n v="136300"/>
    <n v="108974"/>
    <n v="79.951577402787962"/>
    <x v="3"/>
    <n v="1297"/>
    <n v="277.28753180661579"/>
    <x v="0"/>
    <s v="CAD"/>
    <n v="1501650000"/>
    <n v="1502859600"/>
    <b v="0"/>
    <b v="0"/>
    <s v="theater/plays"/>
    <x v="3"/>
    <x v="3"/>
    <x v="324"/>
    <d v="2017-08-16T05:00:00"/>
    <x v="324"/>
  </r>
  <r>
    <n v="340"/>
    <s v="Butler, Henry and Espinoza"/>
    <s v="Switchable didactic matrices"/>
    <n v="37100"/>
    <n v="34964"/>
    <n v="94.242587601078171"/>
    <x v="0"/>
    <n v="393"/>
    <n v="27.815433571996817"/>
    <x v="1"/>
    <s v="USD"/>
    <n v="1323669600"/>
    <n v="1323756000"/>
    <b v="0"/>
    <b v="0"/>
    <s v="photography/photography books"/>
    <x v="7"/>
    <x v="14"/>
    <x v="325"/>
    <d v="2011-12-13T06:00:00"/>
    <x v="325"/>
  </r>
  <r>
    <n v="341"/>
    <s v="Guzman Group"/>
    <s v="Ameliorated disintermediate utilization"/>
    <n v="114300"/>
    <n v="96777"/>
    <n v="84.669291338582681"/>
    <x v="0"/>
    <n v="1257"/>
    <n v="295.05182926829269"/>
    <x v="1"/>
    <s v="USD"/>
    <n v="1440738000"/>
    <n v="1441342800"/>
    <b v="0"/>
    <b v="0"/>
    <s v="music/indie rock"/>
    <x v="1"/>
    <x v="7"/>
    <x v="326"/>
    <d v="2015-09-04T05:00:00"/>
    <x v="326"/>
  </r>
  <r>
    <n v="342"/>
    <s v="Gibson-Hernandez"/>
    <s v="Visionary foreground middleware"/>
    <n v="47900"/>
    <n v="31864"/>
    <n v="66.521920668058456"/>
    <x v="0"/>
    <n v="328"/>
    <n v="216.76190476190476"/>
    <x v="1"/>
    <s v="USD"/>
    <n v="1374296400"/>
    <n v="1375333200"/>
    <b v="0"/>
    <b v="0"/>
    <s v="theater/plays"/>
    <x v="3"/>
    <x v="3"/>
    <x v="327"/>
    <d v="2013-08-01T05:00:00"/>
    <x v="327"/>
  </r>
  <r>
    <n v="343"/>
    <s v="Spencer-Weber"/>
    <s v="Optional zero-defect task-force"/>
    <n v="9000"/>
    <n v="4853"/>
    <n v="53.922222222222224"/>
    <x v="0"/>
    <n v="147"/>
    <n v="5.846987951807229"/>
    <x v="1"/>
    <s v="USD"/>
    <n v="1384840800"/>
    <n v="1389420000"/>
    <b v="0"/>
    <b v="0"/>
    <s v="theater/plays"/>
    <x v="3"/>
    <x v="3"/>
    <x v="328"/>
    <d v="2014-01-11T06:00:00"/>
    <x v="328"/>
  </r>
  <r>
    <n v="344"/>
    <s v="Berger, Johnson and Marshall"/>
    <s v="Devolved exuding emulation"/>
    <n v="197600"/>
    <n v="82959"/>
    <n v="41.983299595141702"/>
    <x v="0"/>
    <n v="830"/>
    <n v="250.63141993957703"/>
    <x v="1"/>
    <s v="USD"/>
    <n v="1516600800"/>
    <n v="1520056800"/>
    <b v="0"/>
    <b v="0"/>
    <s v="games/video games"/>
    <x v="6"/>
    <x v="11"/>
    <x v="329"/>
    <d v="2018-03-03T06:00:00"/>
    <x v="329"/>
  </r>
  <r>
    <n v="345"/>
    <s v="Taylor, Cisneros and Romero"/>
    <s v="Open-source neutral task-force"/>
    <n v="157600"/>
    <n v="23159"/>
    <n v="14.69479695431472"/>
    <x v="0"/>
    <n v="331"/>
    <n v="926.36"/>
    <x v="4"/>
    <s v="GBP"/>
    <n v="1436418000"/>
    <n v="1436504400"/>
    <b v="0"/>
    <b v="0"/>
    <s v="film &amp; video/drama"/>
    <x v="4"/>
    <x v="6"/>
    <x v="330"/>
    <d v="2015-07-10T05:00:00"/>
    <x v="330"/>
  </r>
  <r>
    <n v="346"/>
    <s v="Little-Marsh"/>
    <s v="Virtual attitude-oriented migration"/>
    <n v="8000"/>
    <n v="2758"/>
    <n v="34.475000000000001"/>
    <x v="0"/>
    <n v="25"/>
    <n v="14.439790575916231"/>
    <x v="1"/>
    <s v="USD"/>
    <n v="1503550800"/>
    <n v="1508302800"/>
    <b v="0"/>
    <b v="1"/>
    <s v="music/indie rock"/>
    <x v="1"/>
    <x v="7"/>
    <x v="331"/>
    <d v="2017-10-18T05:00:00"/>
    <x v="331"/>
  </r>
  <r>
    <n v="347"/>
    <s v="Petersen and Sons"/>
    <s v="Open-source full-range portal"/>
    <n v="900"/>
    <n v="12607"/>
    <n v="1400.7777777777778"/>
    <x v="1"/>
    <n v="191"/>
    <n v="3.6195808211312088"/>
    <x v="1"/>
    <s v="USD"/>
    <n v="1423634400"/>
    <n v="1425708000"/>
    <b v="0"/>
    <b v="0"/>
    <s v="technology/web"/>
    <x v="2"/>
    <x v="2"/>
    <x v="332"/>
    <d v="2015-03-07T06:00:00"/>
    <x v="332"/>
  </r>
  <r>
    <n v="348"/>
    <s v="Hensley Ltd"/>
    <s v="Versatile cohesive open system"/>
    <n v="199000"/>
    <n v="142823"/>
    <n v="71.770351758793964"/>
    <x v="0"/>
    <n v="3483"/>
    <n v="154.73781148429035"/>
    <x v="1"/>
    <s v="USD"/>
    <n v="1487224800"/>
    <n v="1488348000"/>
    <b v="0"/>
    <b v="0"/>
    <s v="food/food trucks"/>
    <x v="0"/>
    <x v="0"/>
    <x v="333"/>
    <d v="2017-03-01T06:00:00"/>
    <x v="333"/>
  </r>
  <r>
    <n v="349"/>
    <s v="Navarro and Sons"/>
    <s v="Multi-layered bottom-line frame"/>
    <n v="180800"/>
    <n v="95958"/>
    <n v="53.074115044247783"/>
    <x v="0"/>
    <n v="923"/>
    <n v="95958"/>
    <x v="1"/>
    <s v="USD"/>
    <n v="1500008400"/>
    <n v="1502600400"/>
    <b v="0"/>
    <b v="0"/>
    <s v="theater/plays"/>
    <x v="3"/>
    <x v="3"/>
    <x v="296"/>
    <d v="2017-08-13T05:00:00"/>
    <x v="296"/>
  </r>
  <r>
    <n v="350"/>
    <s v="Shannon Ltd"/>
    <s v="Pre-emptive neutral capacity"/>
    <n v="100"/>
    <n v="5"/>
    <n v="5"/>
    <x v="0"/>
    <n v="1"/>
    <n v="2.4838549428713363E-3"/>
    <x v="1"/>
    <s v="USD"/>
    <n v="1432098000"/>
    <n v="1433653200"/>
    <b v="0"/>
    <b v="1"/>
    <s v="music/jazz"/>
    <x v="1"/>
    <x v="17"/>
    <x v="334"/>
    <d v="2015-06-07T05:00:00"/>
    <x v="334"/>
  </r>
  <r>
    <n v="351"/>
    <s v="Young LLC"/>
    <s v="Universal maximized methodology"/>
    <n v="74100"/>
    <n v="94631"/>
    <n v="127.70715249662618"/>
    <x v="1"/>
    <n v="2013"/>
    <n v="2867.6060606060605"/>
    <x v="1"/>
    <s v="USD"/>
    <n v="1440392400"/>
    <n v="1441602000"/>
    <b v="0"/>
    <b v="0"/>
    <s v="music/rock"/>
    <x v="1"/>
    <x v="1"/>
    <x v="335"/>
    <d v="2015-09-07T05:00:00"/>
    <x v="335"/>
  </r>
  <r>
    <n v="352"/>
    <s v="Adams, Willis and Sanchez"/>
    <s v="Expanded hybrid hardware"/>
    <n v="2800"/>
    <n v="977"/>
    <n v="34.892857142857139"/>
    <x v="0"/>
    <n v="33"/>
    <n v="0.5736934820904287"/>
    <x v="0"/>
    <s v="CAD"/>
    <n v="1446876000"/>
    <n v="1447567200"/>
    <b v="0"/>
    <b v="0"/>
    <s v="theater/plays"/>
    <x v="3"/>
    <x v="3"/>
    <x v="336"/>
    <d v="2015-11-15T06:00:00"/>
    <x v="336"/>
  </r>
  <r>
    <n v="353"/>
    <s v="Mills-Roy"/>
    <s v="Profit-focused multi-tasking access"/>
    <n v="33600"/>
    <n v="137961"/>
    <n v="410.59821428571428"/>
    <x v="1"/>
    <n v="1703"/>
    <n v="1724.5125"/>
    <x v="1"/>
    <s v="USD"/>
    <n v="1562302800"/>
    <n v="1562389200"/>
    <b v="0"/>
    <b v="0"/>
    <s v="theater/plays"/>
    <x v="3"/>
    <x v="3"/>
    <x v="337"/>
    <d v="2019-07-06T05:00:00"/>
    <x v="337"/>
  </r>
  <r>
    <n v="354"/>
    <s v="Brown Group"/>
    <s v="Profit-focused transitional capability"/>
    <n v="6100"/>
    <n v="7548"/>
    <n v="123.73770491803278"/>
    <x v="1"/>
    <n v="80"/>
    <n v="87.767441860465112"/>
    <x v="3"/>
    <s v="DKK"/>
    <n v="1378184400"/>
    <n v="1378789200"/>
    <b v="0"/>
    <b v="0"/>
    <s v="film &amp; video/documentary"/>
    <x v="4"/>
    <x v="4"/>
    <x v="338"/>
    <d v="2013-09-10T05:00:00"/>
    <x v="338"/>
  </r>
  <r>
    <n v="355"/>
    <s v="Burns-Burnett"/>
    <s v="Front-line scalable definition"/>
    <n v="3800"/>
    <n v="2241"/>
    <n v="58.973684210526315"/>
    <x v="2"/>
    <n v="86"/>
    <n v="56.024999999999999"/>
    <x v="1"/>
    <s v="USD"/>
    <n v="1485064800"/>
    <n v="1488520800"/>
    <b v="0"/>
    <b v="0"/>
    <s v="technology/wearables"/>
    <x v="2"/>
    <x v="8"/>
    <x v="339"/>
    <d v="2017-03-03T06:00:00"/>
    <x v="339"/>
  </r>
  <r>
    <n v="356"/>
    <s v="Glass, Nunez and Mcdonald"/>
    <s v="Open-source systematic protocol"/>
    <n v="9300"/>
    <n v="3431"/>
    <n v="36.892473118279568"/>
    <x v="0"/>
    <n v="40"/>
    <n v="83.682926829268297"/>
    <x v="6"/>
    <s v="EUR"/>
    <n v="1326520800"/>
    <n v="1327298400"/>
    <b v="0"/>
    <b v="0"/>
    <s v="theater/plays"/>
    <x v="3"/>
    <x v="3"/>
    <x v="340"/>
    <d v="2012-01-23T06:00:00"/>
    <x v="340"/>
  </r>
  <r>
    <n v="357"/>
    <s v="Perez, Davis and Wilson"/>
    <s v="Implemented tangible algorithm"/>
    <n v="2300"/>
    <n v="4253"/>
    <n v="184.91304347826087"/>
    <x v="1"/>
    <n v="41"/>
    <n v="184.91304347826087"/>
    <x v="1"/>
    <s v="USD"/>
    <n v="1441256400"/>
    <n v="1443416400"/>
    <b v="0"/>
    <b v="0"/>
    <s v="games/video games"/>
    <x v="6"/>
    <x v="11"/>
    <x v="341"/>
    <d v="2015-09-28T05:00:00"/>
    <x v="341"/>
  </r>
  <r>
    <n v="358"/>
    <s v="Diaz-Garcia"/>
    <s v="Profit-focused 3rdgeneration circuit"/>
    <n v="9700"/>
    <n v="1146"/>
    <n v="11.814432989690722"/>
    <x v="0"/>
    <n v="23"/>
    <n v="6.1283422459893044"/>
    <x v="0"/>
    <s v="CAD"/>
    <n v="1533877200"/>
    <n v="1534136400"/>
    <b v="1"/>
    <b v="0"/>
    <s v="photography/photography books"/>
    <x v="7"/>
    <x v="14"/>
    <x v="342"/>
    <d v="2018-08-13T05:00:00"/>
    <x v="342"/>
  </r>
  <r>
    <n v="359"/>
    <s v="Salazar-Moon"/>
    <s v="Compatible needs-based architecture"/>
    <n v="4000"/>
    <n v="11948"/>
    <n v="298.7"/>
    <x v="1"/>
    <n v="187"/>
    <n v="4.1558260869565213"/>
    <x v="1"/>
    <s v="USD"/>
    <n v="1314421200"/>
    <n v="1315026000"/>
    <b v="0"/>
    <b v="0"/>
    <s v="film &amp; video/animation"/>
    <x v="4"/>
    <x v="10"/>
    <x v="343"/>
    <d v="2011-09-03T05:00:00"/>
    <x v="343"/>
  </r>
  <r>
    <n v="360"/>
    <s v="Larsen-Chung"/>
    <s v="Right-sized zero tolerance migration"/>
    <n v="59700"/>
    <n v="135132"/>
    <n v="226.35175879396985"/>
    <x v="1"/>
    <n v="2875"/>
    <n v="1535.590909090909"/>
    <x v="4"/>
    <s v="GBP"/>
    <n v="1293861600"/>
    <n v="1295071200"/>
    <b v="0"/>
    <b v="1"/>
    <s v="theater/plays"/>
    <x v="3"/>
    <x v="3"/>
    <x v="344"/>
    <d v="2011-01-15T06:00:00"/>
    <x v="344"/>
  </r>
  <r>
    <n v="361"/>
    <s v="Anderson and Sons"/>
    <s v="Quality-focused reciprocal structure"/>
    <n v="5500"/>
    <n v="9546"/>
    <n v="173.56363636363636"/>
    <x v="1"/>
    <n v="88"/>
    <n v="49.97905759162304"/>
    <x v="1"/>
    <s v="USD"/>
    <n v="1507352400"/>
    <n v="1509426000"/>
    <b v="0"/>
    <b v="0"/>
    <s v="theater/plays"/>
    <x v="3"/>
    <x v="3"/>
    <x v="345"/>
    <d v="2017-10-31T05:00:00"/>
    <x v="345"/>
  </r>
  <r>
    <n v="362"/>
    <s v="Lawrence Group"/>
    <s v="Automated actuating conglomeration"/>
    <n v="3700"/>
    <n v="13755"/>
    <n v="371.75675675675677"/>
    <x v="1"/>
    <n v="191"/>
    <n v="98.956834532374103"/>
    <x v="1"/>
    <s v="USD"/>
    <n v="1296108000"/>
    <n v="1299391200"/>
    <b v="0"/>
    <b v="0"/>
    <s v="music/rock"/>
    <x v="1"/>
    <x v="1"/>
    <x v="65"/>
    <d v="2011-03-06T06:00:00"/>
    <x v="65"/>
  </r>
  <r>
    <n v="363"/>
    <s v="Gray-Davis"/>
    <s v="Re-contextualized local initiative"/>
    <n v="5200"/>
    <n v="8330"/>
    <n v="160.19230769230771"/>
    <x v="1"/>
    <n v="139"/>
    <n v="44.784946236559136"/>
    <x v="1"/>
    <s v="USD"/>
    <n v="1324965600"/>
    <n v="1325052000"/>
    <b v="0"/>
    <b v="0"/>
    <s v="music/rock"/>
    <x v="1"/>
    <x v="1"/>
    <x v="346"/>
    <d v="2011-12-28T06:00:00"/>
    <x v="346"/>
  </r>
  <r>
    <n v="364"/>
    <s v="Ramirez-Myers"/>
    <s v="Switchable intangible definition"/>
    <n v="900"/>
    <n v="14547"/>
    <n v="1616.3333333333335"/>
    <x v="1"/>
    <n v="186"/>
    <n v="129.88392857142858"/>
    <x v="1"/>
    <s v="USD"/>
    <n v="1520229600"/>
    <n v="1522818000"/>
    <b v="0"/>
    <b v="0"/>
    <s v="music/indie rock"/>
    <x v="1"/>
    <x v="7"/>
    <x v="347"/>
    <d v="2018-04-04T05:00:00"/>
    <x v="347"/>
  </r>
  <r>
    <n v="365"/>
    <s v="Lucas, Hall and Bonilla"/>
    <s v="Networked bottom-line initiative"/>
    <n v="1600"/>
    <n v="11735"/>
    <n v="733.4375"/>
    <x v="1"/>
    <n v="112"/>
    <n v="116.18811881188118"/>
    <x v="2"/>
    <s v="AUD"/>
    <n v="1482991200"/>
    <n v="1485324000"/>
    <b v="0"/>
    <b v="0"/>
    <s v="theater/plays"/>
    <x v="3"/>
    <x v="3"/>
    <x v="348"/>
    <d v="2017-01-25T06:00:00"/>
    <x v="348"/>
  </r>
  <r>
    <n v="366"/>
    <s v="Williams, Perez and Villegas"/>
    <s v="Robust directional system engine"/>
    <n v="1800"/>
    <n v="10658"/>
    <n v="592.11111111111109"/>
    <x v="1"/>
    <n v="101"/>
    <n v="142.10666666666665"/>
    <x v="1"/>
    <s v="USD"/>
    <n v="1294034400"/>
    <n v="1294120800"/>
    <b v="0"/>
    <b v="1"/>
    <s v="theater/plays"/>
    <x v="3"/>
    <x v="3"/>
    <x v="349"/>
    <d v="2011-01-04T06:00:00"/>
    <x v="349"/>
  </r>
  <r>
    <n v="367"/>
    <s v="Brooks, Jones and Ingram"/>
    <s v="Triple-buffered explicit methodology"/>
    <n v="9900"/>
    <n v="1870"/>
    <n v="18.888888888888889"/>
    <x v="0"/>
    <n v="75"/>
    <n v="9.0776699029126213"/>
    <x v="1"/>
    <s v="USD"/>
    <n v="1413608400"/>
    <n v="1415685600"/>
    <b v="0"/>
    <b v="1"/>
    <s v="theater/plays"/>
    <x v="3"/>
    <x v="3"/>
    <x v="350"/>
    <d v="2014-11-11T06:00:00"/>
    <x v="350"/>
  </r>
  <r>
    <n v="368"/>
    <s v="Whitaker, Wallace and Daniels"/>
    <s v="Reactive directional capacity"/>
    <n v="5200"/>
    <n v="14394"/>
    <n v="276.80769230769232"/>
    <x v="1"/>
    <n v="206"/>
    <n v="93.467532467532465"/>
    <x v="4"/>
    <s v="GBP"/>
    <n v="1286946000"/>
    <n v="1288933200"/>
    <b v="0"/>
    <b v="1"/>
    <s v="film &amp; video/documentary"/>
    <x v="4"/>
    <x v="4"/>
    <x v="351"/>
    <d v="2010-11-05T05:00:00"/>
    <x v="351"/>
  </r>
  <r>
    <n v="369"/>
    <s v="Smith-Gonzalez"/>
    <s v="Polarized needs-based approach"/>
    <n v="5400"/>
    <n v="14743"/>
    <n v="273.01851851851848"/>
    <x v="1"/>
    <n v="154"/>
    <n v="2.4711699631243715"/>
    <x v="1"/>
    <s v="USD"/>
    <n v="1359871200"/>
    <n v="1363237200"/>
    <b v="0"/>
    <b v="1"/>
    <s v="film &amp; video/television"/>
    <x v="4"/>
    <x v="19"/>
    <x v="352"/>
    <d v="2013-03-14T05:00:00"/>
    <x v="352"/>
  </r>
  <r>
    <n v="370"/>
    <s v="Skinner PLC"/>
    <s v="Intuitive well-modulated middleware"/>
    <n v="112300"/>
    <n v="178965"/>
    <n v="159.36331255565449"/>
    <x v="1"/>
    <n v="5966"/>
    <n v="82.244944852941174"/>
    <x v="1"/>
    <s v="USD"/>
    <n v="1555304400"/>
    <n v="1555822800"/>
    <b v="0"/>
    <b v="0"/>
    <s v="theater/plays"/>
    <x v="3"/>
    <x v="3"/>
    <x v="353"/>
    <d v="2019-04-21T05:00:00"/>
    <x v="353"/>
  </r>
  <r>
    <n v="371"/>
    <s v="Nolan, Smith and Sanchez"/>
    <s v="Multi-channeled logistical matrices"/>
    <n v="189200"/>
    <n v="128410"/>
    <n v="67.869978858350947"/>
    <x v="0"/>
    <n v="2176"/>
    <n v="759.82248520710061"/>
    <x v="1"/>
    <s v="USD"/>
    <n v="1423375200"/>
    <n v="1427778000"/>
    <b v="0"/>
    <b v="0"/>
    <s v="theater/plays"/>
    <x v="3"/>
    <x v="3"/>
    <x v="354"/>
    <d v="2015-03-31T05:00:00"/>
    <x v="354"/>
  </r>
  <r>
    <n v="372"/>
    <s v="Green-Carr"/>
    <s v="Pre-emptive bifurcated artificial intelligence"/>
    <n v="900"/>
    <n v="14324"/>
    <n v="1591.5555555555554"/>
    <x v="1"/>
    <n v="169"/>
    <n v="6.8015194681861351"/>
    <x v="1"/>
    <s v="USD"/>
    <n v="1420696800"/>
    <n v="1422424800"/>
    <b v="0"/>
    <b v="1"/>
    <s v="film &amp; video/documentary"/>
    <x v="4"/>
    <x v="4"/>
    <x v="355"/>
    <d v="2015-01-28T06:00:00"/>
    <x v="355"/>
  </r>
  <r>
    <n v="373"/>
    <s v="Brown-Parker"/>
    <s v="Down-sized coherent toolset"/>
    <n v="22500"/>
    <n v="164291"/>
    <n v="730.18222222222221"/>
    <x v="1"/>
    <n v="2106"/>
    <n v="372.54195011337868"/>
    <x v="1"/>
    <s v="USD"/>
    <n v="1502946000"/>
    <n v="1503637200"/>
    <b v="0"/>
    <b v="0"/>
    <s v="theater/plays"/>
    <x v="3"/>
    <x v="3"/>
    <x v="356"/>
    <d v="2017-08-25T05:00:00"/>
    <x v="356"/>
  </r>
  <r>
    <n v="374"/>
    <s v="Marshall Inc"/>
    <s v="Open-source multi-tasking data-warehouse"/>
    <n v="167400"/>
    <n v="22073"/>
    <n v="13.185782556750297"/>
    <x v="0"/>
    <n v="441"/>
    <n v="882.92"/>
    <x v="1"/>
    <s v="USD"/>
    <n v="1547186400"/>
    <n v="1547618400"/>
    <b v="0"/>
    <b v="1"/>
    <s v="film &amp; video/documentary"/>
    <x v="4"/>
    <x v="4"/>
    <x v="357"/>
    <d v="2019-01-16T06:00:00"/>
    <x v="357"/>
  </r>
  <r>
    <n v="375"/>
    <s v="Leblanc-Pineda"/>
    <s v="Future-proofed upward-trending contingency"/>
    <n v="2700"/>
    <n v="1479"/>
    <n v="54.777777777777779"/>
    <x v="0"/>
    <n v="25"/>
    <n v="11.290076335877863"/>
    <x v="1"/>
    <s v="USD"/>
    <n v="1444971600"/>
    <n v="1449900000"/>
    <b v="0"/>
    <b v="0"/>
    <s v="music/indie rock"/>
    <x v="1"/>
    <x v="7"/>
    <x v="358"/>
    <d v="2015-12-12T06:00:00"/>
    <x v="358"/>
  </r>
  <r>
    <n v="376"/>
    <s v="Perry PLC"/>
    <s v="Mandatory uniform matrix"/>
    <n v="3400"/>
    <n v="12275"/>
    <n v="361.02941176470591"/>
    <x v="1"/>
    <n v="131"/>
    <n v="96.653543307086608"/>
    <x v="1"/>
    <s v="USD"/>
    <n v="1404622800"/>
    <n v="1405141200"/>
    <b v="0"/>
    <b v="0"/>
    <s v="music/rock"/>
    <x v="1"/>
    <x v="1"/>
    <x v="359"/>
    <d v="2014-07-12T05:00:00"/>
    <x v="359"/>
  </r>
  <r>
    <n v="377"/>
    <s v="Klein, Stark and Livingston"/>
    <s v="Phased methodical initiative"/>
    <n v="49700"/>
    <n v="5098"/>
    <n v="10.257545271629779"/>
    <x v="0"/>
    <n v="127"/>
    <n v="14.36056338028169"/>
    <x v="1"/>
    <s v="USD"/>
    <n v="1571720400"/>
    <n v="1572933600"/>
    <b v="0"/>
    <b v="0"/>
    <s v="theater/plays"/>
    <x v="3"/>
    <x v="3"/>
    <x v="12"/>
    <d v="2019-11-05T06:00:00"/>
    <x v="12"/>
  </r>
  <r>
    <n v="378"/>
    <s v="Fleming-Oliver"/>
    <s v="Managed stable function"/>
    <n v="178200"/>
    <n v="24882"/>
    <n v="13.962962962962964"/>
    <x v="0"/>
    <n v="355"/>
    <n v="565.5"/>
    <x v="1"/>
    <s v="USD"/>
    <n v="1526878800"/>
    <n v="1530162000"/>
    <b v="0"/>
    <b v="0"/>
    <s v="film &amp; video/documentary"/>
    <x v="4"/>
    <x v="4"/>
    <x v="360"/>
    <d v="2018-06-28T05:00:00"/>
    <x v="360"/>
  </r>
  <r>
    <n v="379"/>
    <s v="Reilly, Aguirre and Johnson"/>
    <s v="Realigned clear-thinking migration"/>
    <n v="7200"/>
    <n v="2912"/>
    <n v="40.444444444444443"/>
    <x v="0"/>
    <n v="44"/>
    <n v="34.666666666666664"/>
    <x v="4"/>
    <s v="GBP"/>
    <n v="1319691600"/>
    <n v="1320904800"/>
    <b v="0"/>
    <b v="0"/>
    <s v="theater/plays"/>
    <x v="3"/>
    <x v="3"/>
    <x v="361"/>
    <d v="2011-11-10T06:00:00"/>
    <x v="361"/>
  </r>
  <r>
    <n v="380"/>
    <s v="Davidson, Wilcox and Lewis"/>
    <s v="Optional clear-thinking process improvement"/>
    <n v="2500"/>
    <n v="4008"/>
    <n v="160.32"/>
    <x v="1"/>
    <n v="84"/>
    <n v="25.858064516129033"/>
    <x v="1"/>
    <s v="USD"/>
    <n v="1371963600"/>
    <n v="1372395600"/>
    <b v="0"/>
    <b v="0"/>
    <s v="theater/plays"/>
    <x v="3"/>
    <x v="3"/>
    <x v="362"/>
    <d v="2013-06-28T05:00:00"/>
    <x v="362"/>
  </r>
  <r>
    <n v="381"/>
    <s v="Michael, Anderson and Vincent"/>
    <s v="Cross-group global moratorium"/>
    <n v="5300"/>
    <n v="9749"/>
    <n v="183.9433962264151"/>
    <x v="1"/>
    <n v="155"/>
    <n v="145.50746268656715"/>
    <x v="1"/>
    <s v="USD"/>
    <n v="1433739600"/>
    <n v="1437714000"/>
    <b v="0"/>
    <b v="0"/>
    <s v="theater/plays"/>
    <x v="3"/>
    <x v="3"/>
    <x v="363"/>
    <d v="2015-07-24T05:00:00"/>
    <x v="363"/>
  </r>
  <r>
    <n v="382"/>
    <s v="King Ltd"/>
    <s v="Visionary systemic process improvement"/>
    <n v="9100"/>
    <n v="5803"/>
    <n v="63.769230769230766"/>
    <x v="0"/>
    <n v="67"/>
    <n v="30.703703703703702"/>
    <x v="1"/>
    <s v="USD"/>
    <n v="1508130000"/>
    <n v="1509771600"/>
    <b v="0"/>
    <b v="0"/>
    <s v="photography/photography books"/>
    <x v="7"/>
    <x v="14"/>
    <x v="364"/>
    <d v="2017-11-04T05:00:00"/>
    <x v="364"/>
  </r>
  <r>
    <n v="383"/>
    <s v="Baker Ltd"/>
    <s v="Progressive intangible flexibility"/>
    <n v="6300"/>
    <n v="14199"/>
    <n v="225.38095238095238"/>
    <x v="1"/>
    <n v="189"/>
    <n v="2.9587414044592624"/>
    <x v="1"/>
    <s v="USD"/>
    <n v="1550037600"/>
    <n v="1550556000"/>
    <b v="0"/>
    <b v="1"/>
    <s v="food/food trucks"/>
    <x v="0"/>
    <x v="0"/>
    <x v="210"/>
    <d v="2019-02-19T06:00:00"/>
    <x v="210"/>
  </r>
  <r>
    <n v="384"/>
    <s v="Baker, Collins and Smith"/>
    <s v="Reactive real-time software"/>
    <n v="114400"/>
    <n v="196779"/>
    <n v="172.00961538461539"/>
    <x v="1"/>
    <n v="4799"/>
    <n v="173.06860158311346"/>
    <x v="1"/>
    <s v="USD"/>
    <n v="1486706400"/>
    <n v="1489039200"/>
    <b v="1"/>
    <b v="1"/>
    <s v="film &amp; video/documentary"/>
    <x v="4"/>
    <x v="4"/>
    <x v="365"/>
    <d v="2017-03-09T06:00:00"/>
    <x v="365"/>
  </r>
  <r>
    <n v="385"/>
    <s v="Warren-Harrison"/>
    <s v="Programmable incremental knowledge user"/>
    <n v="38900"/>
    <n v="56859"/>
    <n v="146.16709511568124"/>
    <x v="1"/>
    <n v="1137"/>
    <n v="53.238764044943821"/>
    <x v="1"/>
    <s v="USD"/>
    <n v="1553835600"/>
    <n v="1556600400"/>
    <b v="0"/>
    <b v="0"/>
    <s v="publishing/nonfiction"/>
    <x v="5"/>
    <x v="9"/>
    <x v="366"/>
    <d v="2019-04-30T05:00:00"/>
    <x v="366"/>
  </r>
  <r>
    <n v="386"/>
    <s v="Gardner Group"/>
    <s v="Progressive 5thgeneration customer loyalty"/>
    <n v="135500"/>
    <n v="103554"/>
    <n v="76.42361623616236"/>
    <x v="0"/>
    <n v="1068"/>
    <n v="244.23113207547169"/>
    <x v="1"/>
    <s v="USD"/>
    <n v="1277528400"/>
    <n v="1278565200"/>
    <b v="0"/>
    <b v="0"/>
    <s v="theater/plays"/>
    <x v="3"/>
    <x v="3"/>
    <x v="367"/>
    <d v="2010-07-08T05:00:00"/>
    <x v="367"/>
  </r>
  <r>
    <n v="387"/>
    <s v="Flores-Lambert"/>
    <s v="Triple-buffered logistical frame"/>
    <n v="109000"/>
    <n v="42795"/>
    <n v="39.261467889908261"/>
    <x v="0"/>
    <n v="424"/>
    <n v="295.13793103448273"/>
    <x v="1"/>
    <s v="USD"/>
    <n v="1339477200"/>
    <n v="1339909200"/>
    <b v="0"/>
    <b v="0"/>
    <s v="technology/wearables"/>
    <x v="2"/>
    <x v="8"/>
    <x v="368"/>
    <d v="2012-06-17T05:00:00"/>
    <x v="368"/>
  </r>
  <r>
    <n v="388"/>
    <s v="Cruz Ltd"/>
    <s v="Exclusive dynamic adapter"/>
    <n v="114800"/>
    <n v="12938"/>
    <n v="11.270034843205574"/>
    <x v="3"/>
    <n v="145"/>
    <n v="11.230902777777779"/>
    <x v="5"/>
    <s v="CHF"/>
    <n v="1325656800"/>
    <n v="1325829600"/>
    <b v="0"/>
    <b v="0"/>
    <s v="music/indie rock"/>
    <x v="1"/>
    <x v="7"/>
    <x v="369"/>
    <d v="2012-01-06T06:00:00"/>
    <x v="369"/>
  </r>
  <r>
    <n v="389"/>
    <s v="Knox-Garner"/>
    <s v="Automated systemic hierarchy"/>
    <n v="83000"/>
    <n v="101352"/>
    <n v="122.11084337349398"/>
    <x v="1"/>
    <n v="1152"/>
    <n v="2027.04"/>
    <x v="1"/>
    <s v="USD"/>
    <n v="1288242000"/>
    <n v="1290578400"/>
    <b v="0"/>
    <b v="0"/>
    <s v="theater/plays"/>
    <x v="3"/>
    <x v="3"/>
    <x v="370"/>
    <d v="2010-11-24T06:00:00"/>
    <x v="370"/>
  </r>
  <r>
    <n v="390"/>
    <s v="Davis-Allen"/>
    <s v="Digitized eco-centric core"/>
    <n v="2400"/>
    <n v="4477"/>
    <n v="186.54166666666669"/>
    <x v="1"/>
    <n v="50"/>
    <n v="29.649006622516556"/>
    <x v="1"/>
    <s v="USD"/>
    <n v="1379048400"/>
    <n v="1380344400"/>
    <b v="0"/>
    <b v="0"/>
    <s v="photography/photography books"/>
    <x v="7"/>
    <x v="14"/>
    <x v="371"/>
    <d v="2013-09-28T05:00:00"/>
    <x v="371"/>
  </r>
  <r>
    <n v="391"/>
    <s v="Miller-Patel"/>
    <s v="Mandatory uniform strategy"/>
    <n v="60400"/>
    <n v="4393"/>
    <n v="7.2731788079470201"/>
    <x v="0"/>
    <n v="151"/>
    <n v="2.7319651741293534"/>
    <x v="1"/>
    <s v="USD"/>
    <n v="1389679200"/>
    <n v="1389852000"/>
    <b v="0"/>
    <b v="0"/>
    <s v="publishing/nonfiction"/>
    <x v="5"/>
    <x v="9"/>
    <x v="287"/>
    <d v="2014-01-16T06:00:00"/>
    <x v="287"/>
  </r>
  <r>
    <n v="392"/>
    <s v="Hernandez-Grimes"/>
    <s v="Profit-focused zero administration forecast"/>
    <n v="102900"/>
    <n v="67546"/>
    <n v="65.642371234207957"/>
    <x v="0"/>
    <n v="1608"/>
    <n v="22.081072245831972"/>
    <x v="1"/>
    <s v="USD"/>
    <n v="1294293600"/>
    <n v="1294466400"/>
    <b v="0"/>
    <b v="0"/>
    <s v="technology/wearables"/>
    <x v="2"/>
    <x v="8"/>
    <x v="372"/>
    <d v="2011-01-08T06:00:00"/>
    <x v="372"/>
  </r>
  <r>
    <n v="393"/>
    <s v="Owens, Hall and Gonzalez"/>
    <s v="De-engineered static orchestration"/>
    <n v="62800"/>
    <n v="143788"/>
    <n v="228.96178343949046"/>
    <x v="1"/>
    <n v="3059"/>
    <n v="4229.0588235294117"/>
    <x v="0"/>
    <s v="CAD"/>
    <n v="1500267600"/>
    <n v="1500354000"/>
    <b v="0"/>
    <b v="0"/>
    <s v="music/jazz"/>
    <x v="1"/>
    <x v="17"/>
    <x v="373"/>
    <d v="2017-07-18T05:00:00"/>
    <x v="373"/>
  </r>
  <r>
    <n v="394"/>
    <s v="Noble-Bailey"/>
    <s v="Customizable dynamic info-mediaries"/>
    <n v="800"/>
    <n v="3755"/>
    <n v="469.37499999999994"/>
    <x v="1"/>
    <n v="34"/>
    <n v="17.068181818181817"/>
    <x v="1"/>
    <s v="USD"/>
    <n v="1375074000"/>
    <n v="1375938000"/>
    <b v="0"/>
    <b v="1"/>
    <s v="film &amp; video/documentary"/>
    <x v="4"/>
    <x v="4"/>
    <x v="374"/>
    <d v="2013-08-08T05:00:00"/>
    <x v="374"/>
  </r>
  <r>
    <n v="395"/>
    <s v="Taylor PLC"/>
    <s v="Enhanced incremental budgetary management"/>
    <n v="7100"/>
    <n v="9238"/>
    <n v="130.11267605633802"/>
    <x v="1"/>
    <n v="220"/>
    <n v="5.7593516209476308"/>
    <x v="1"/>
    <s v="USD"/>
    <n v="1323324000"/>
    <n v="1323410400"/>
    <b v="1"/>
    <b v="0"/>
    <s v="theater/plays"/>
    <x v="3"/>
    <x v="3"/>
    <x v="375"/>
    <d v="2011-12-09T06:00:00"/>
    <x v="375"/>
  </r>
  <r>
    <n v="396"/>
    <s v="Holmes PLC"/>
    <s v="Digitized local info-mediaries"/>
    <n v="46100"/>
    <n v="77012"/>
    <n v="167.05422993492408"/>
    <x v="1"/>
    <n v="1604"/>
    <n v="169.62995594713655"/>
    <x v="2"/>
    <s v="AUD"/>
    <n v="1538715600"/>
    <n v="1539406800"/>
    <b v="0"/>
    <b v="0"/>
    <s v="film &amp; video/drama"/>
    <x v="4"/>
    <x v="6"/>
    <x v="376"/>
    <d v="2018-10-13T05:00:00"/>
    <x v="376"/>
  </r>
  <r>
    <n v="397"/>
    <s v="Jones-Martin"/>
    <s v="Virtual systematic monitoring"/>
    <n v="8100"/>
    <n v="14083"/>
    <n v="173.8641975308642"/>
    <x v="1"/>
    <n v="454"/>
    <n v="114.4959349593496"/>
    <x v="1"/>
    <s v="USD"/>
    <n v="1369285200"/>
    <n v="1369803600"/>
    <b v="0"/>
    <b v="0"/>
    <s v="music/rock"/>
    <x v="1"/>
    <x v="1"/>
    <x v="377"/>
    <d v="2013-05-29T05:00:00"/>
    <x v="377"/>
  </r>
  <r>
    <n v="398"/>
    <s v="Myers LLC"/>
    <s v="Reactive bottom-line open architecture"/>
    <n v="1700"/>
    <n v="12202"/>
    <n v="717.76470588235293"/>
    <x v="1"/>
    <n v="123"/>
    <n v="12.967056323060573"/>
    <x v="6"/>
    <s v="EUR"/>
    <n v="1525755600"/>
    <n v="1525928400"/>
    <b v="0"/>
    <b v="1"/>
    <s v="film &amp; video/animation"/>
    <x v="4"/>
    <x v="10"/>
    <x v="378"/>
    <d v="2018-05-10T05:00:00"/>
    <x v="378"/>
  </r>
  <r>
    <n v="399"/>
    <s v="Acosta, Mullins and Morris"/>
    <s v="Pre-emptive interactive model"/>
    <n v="97300"/>
    <n v="62127"/>
    <n v="63.850976361767728"/>
    <x v="0"/>
    <n v="941"/>
    <n v="62127"/>
    <x v="1"/>
    <s v="USD"/>
    <n v="1296626400"/>
    <n v="1297231200"/>
    <b v="0"/>
    <b v="0"/>
    <s v="music/indie rock"/>
    <x v="1"/>
    <x v="7"/>
    <x v="379"/>
    <d v="2011-02-09T06:00:00"/>
    <x v="379"/>
  </r>
  <r>
    <n v="400"/>
    <s v="Bell PLC"/>
    <s v="Ergonomic eco-centric open architecture"/>
    <n v="100"/>
    <n v="2"/>
    <n v="2"/>
    <x v="0"/>
    <n v="1"/>
    <n v="6.688963210702341E-3"/>
    <x v="1"/>
    <s v="USD"/>
    <n v="1376629200"/>
    <n v="1378530000"/>
    <b v="0"/>
    <b v="1"/>
    <s v="photography/photography books"/>
    <x v="7"/>
    <x v="14"/>
    <x v="380"/>
    <d v="2013-09-07T05:00:00"/>
    <x v="380"/>
  </r>
  <r>
    <n v="401"/>
    <s v="Smith-Schmidt"/>
    <s v="Inverse radical hierarchy"/>
    <n v="900"/>
    <n v="13772"/>
    <n v="1530.2222222222222"/>
    <x v="1"/>
    <n v="299"/>
    <n v="344.3"/>
    <x v="1"/>
    <s v="USD"/>
    <n v="1572152400"/>
    <n v="1572152400"/>
    <b v="0"/>
    <b v="0"/>
    <s v="theater/plays"/>
    <x v="3"/>
    <x v="3"/>
    <x v="381"/>
    <d v="2019-10-27T05:00:00"/>
    <x v="381"/>
  </r>
  <r>
    <n v="402"/>
    <s v="Ruiz, Richardson and Cole"/>
    <s v="Team-oriented static interface"/>
    <n v="7300"/>
    <n v="2946"/>
    <n v="40.356164383561641"/>
    <x v="0"/>
    <n v="40"/>
    <n v="0.97711442786069647"/>
    <x v="1"/>
    <s v="USD"/>
    <n v="1325829600"/>
    <n v="1329890400"/>
    <b v="0"/>
    <b v="1"/>
    <s v="film &amp; video/shorts"/>
    <x v="4"/>
    <x v="12"/>
    <x v="382"/>
    <d v="2012-02-22T06:00:00"/>
    <x v="382"/>
  </r>
  <r>
    <n v="403"/>
    <s v="Leonard-Mcclain"/>
    <s v="Virtual foreground throughput"/>
    <n v="195800"/>
    <n v="168820"/>
    <n v="86.220633299284984"/>
    <x v="0"/>
    <n v="3015"/>
    <n v="75.467143495753234"/>
    <x v="0"/>
    <s v="CAD"/>
    <n v="1273640400"/>
    <n v="1276750800"/>
    <b v="0"/>
    <b v="1"/>
    <s v="theater/plays"/>
    <x v="3"/>
    <x v="3"/>
    <x v="125"/>
    <d v="2010-06-17T05:00:00"/>
    <x v="125"/>
  </r>
  <r>
    <n v="404"/>
    <s v="Bailey-Boyer"/>
    <s v="Visionary exuding Internet solution"/>
    <n v="48900"/>
    <n v="154321"/>
    <n v="315.58486707566465"/>
    <x v="1"/>
    <n v="2237"/>
    <n v="354.76091954022991"/>
    <x v="1"/>
    <s v="USD"/>
    <n v="1510639200"/>
    <n v="1510898400"/>
    <b v="0"/>
    <b v="0"/>
    <s v="theater/plays"/>
    <x v="3"/>
    <x v="3"/>
    <x v="383"/>
    <d v="2017-11-17T06:00:00"/>
    <x v="383"/>
  </r>
  <r>
    <n v="405"/>
    <s v="Lee LLC"/>
    <s v="Synchronized secondary analyzer"/>
    <n v="29600"/>
    <n v="26527"/>
    <n v="89.618243243243242"/>
    <x v="0"/>
    <n v="435"/>
    <n v="41.127131782945739"/>
    <x v="1"/>
    <s v="USD"/>
    <n v="1528088400"/>
    <n v="1532408400"/>
    <b v="0"/>
    <b v="0"/>
    <s v="theater/plays"/>
    <x v="3"/>
    <x v="3"/>
    <x v="384"/>
    <d v="2018-07-24T05:00:00"/>
    <x v="384"/>
  </r>
  <r>
    <n v="406"/>
    <s v="Lyons Inc"/>
    <s v="Balanced attitude-oriented parallelism"/>
    <n v="39300"/>
    <n v="71583"/>
    <n v="182.14503816793894"/>
    <x v="1"/>
    <n v="645"/>
    <n v="147.89876033057851"/>
    <x v="1"/>
    <s v="USD"/>
    <n v="1359525600"/>
    <n v="1360562400"/>
    <b v="1"/>
    <b v="0"/>
    <s v="film &amp; video/documentary"/>
    <x v="4"/>
    <x v="4"/>
    <x v="385"/>
    <d v="2013-02-11T06:00:00"/>
    <x v="385"/>
  </r>
  <r>
    <n v="407"/>
    <s v="Herrera-Wilson"/>
    <s v="Organized bandwidth-monitored core"/>
    <n v="3400"/>
    <n v="12100"/>
    <n v="355.88235294117646"/>
    <x v="1"/>
    <n v="484"/>
    <n v="78.571428571428569"/>
    <x v="3"/>
    <s v="DKK"/>
    <n v="1570942800"/>
    <n v="1571547600"/>
    <b v="0"/>
    <b v="0"/>
    <s v="theater/plays"/>
    <x v="3"/>
    <x v="3"/>
    <x v="386"/>
    <d v="2019-10-20T05:00:00"/>
    <x v="386"/>
  </r>
  <r>
    <n v="408"/>
    <s v="Mahoney, Adams and Lucas"/>
    <s v="Cloned leadingedge utilization"/>
    <n v="9200"/>
    <n v="12129"/>
    <n v="131.83695652173913"/>
    <x v="1"/>
    <n v="154"/>
    <n v="16.987394957983192"/>
    <x v="0"/>
    <s v="CAD"/>
    <n v="1466398800"/>
    <n v="1468126800"/>
    <b v="0"/>
    <b v="0"/>
    <s v="film &amp; video/documentary"/>
    <x v="4"/>
    <x v="4"/>
    <x v="387"/>
    <d v="2016-07-10T05:00:00"/>
    <x v="387"/>
  </r>
  <r>
    <n v="409"/>
    <s v="Stewart LLC"/>
    <s v="Secured asymmetric projection"/>
    <n v="135600"/>
    <n v="62804"/>
    <n v="46.315634218289084"/>
    <x v="0"/>
    <n v="714"/>
    <n v="56.529252925292532"/>
    <x v="1"/>
    <s v="USD"/>
    <n v="1492491600"/>
    <n v="1492837200"/>
    <b v="0"/>
    <b v="0"/>
    <s v="music/rock"/>
    <x v="1"/>
    <x v="1"/>
    <x v="388"/>
    <d v="2017-04-22T05:00:00"/>
    <x v="388"/>
  </r>
  <r>
    <n v="410"/>
    <s v="Mcmillan Group"/>
    <s v="Advanced cohesive Graphic Interface"/>
    <n v="153700"/>
    <n v="55536"/>
    <n v="36.132726089785294"/>
    <x v="2"/>
    <n v="1111"/>
    <n v="677.26829268292681"/>
    <x v="1"/>
    <s v="USD"/>
    <n v="1430197200"/>
    <n v="1430197200"/>
    <b v="0"/>
    <b v="0"/>
    <s v="games/mobile games"/>
    <x v="6"/>
    <x v="20"/>
    <x v="277"/>
    <d v="2015-04-28T05:00:00"/>
    <x v="277"/>
  </r>
  <r>
    <n v="411"/>
    <s v="Beck, Thompson and Martinez"/>
    <s v="Down-sized maximized function"/>
    <n v="7800"/>
    <n v="8161"/>
    <n v="104.62820512820512"/>
    <x v="1"/>
    <n v="82"/>
    <n v="60.902985074626862"/>
    <x v="1"/>
    <s v="USD"/>
    <n v="1496034000"/>
    <n v="1496206800"/>
    <b v="0"/>
    <b v="0"/>
    <s v="theater/plays"/>
    <x v="3"/>
    <x v="3"/>
    <x v="389"/>
    <d v="2017-05-31T05:00:00"/>
    <x v="389"/>
  </r>
  <r>
    <n v="412"/>
    <s v="Rodriguez-Scott"/>
    <s v="Realigned zero tolerance software"/>
    <n v="2100"/>
    <n v="14046"/>
    <n v="668.85714285714289"/>
    <x v="1"/>
    <n v="134"/>
    <n v="12.898071625344352"/>
    <x v="1"/>
    <s v="USD"/>
    <n v="1388728800"/>
    <n v="1389592800"/>
    <b v="0"/>
    <b v="0"/>
    <s v="publishing/fiction"/>
    <x v="5"/>
    <x v="13"/>
    <x v="390"/>
    <d v="2014-01-13T06:00:00"/>
    <x v="390"/>
  </r>
  <r>
    <n v="413"/>
    <s v="Rush-Bowers"/>
    <s v="Persevering analyzing extranet"/>
    <n v="189500"/>
    <n v="117628"/>
    <n v="62.072823218997364"/>
    <x v="2"/>
    <n v="1089"/>
    <n v="21.39858104420593"/>
    <x v="1"/>
    <s v="USD"/>
    <n v="1543298400"/>
    <n v="1545631200"/>
    <b v="0"/>
    <b v="0"/>
    <s v="film &amp; video/animation"/>
    <x v="4"/>
    <x v="10"/>
    <x v="391"/>
    <d v="2018-12-24T06:00:00"/>
    <x v="391"/>
  </r>
  <r>
    <n v="414"/>
    <s v="Davis and Sons"/>
    <s v="Innovative human-resource migration"/>
    <n v="188200"/>
    <n v="159405"/>
    <n v="84.699787460148784"/>
    <x v="0"/>
    <n v="5497"/>
    <n v="381.35167464114835"/>
    <x v="1"/>
    <s v="USD"/>
    <n v="1271739600"/>
    <n v="1272430800"/>
    <b v="0"/>
    <b v="1"/>
    <s v="food/food trucks"/>
    <x v="0"/>
    <x v="0"/>
    <x v="392"/>
    <d v="2010-04-28T05:00:00"/>
    <x v="392"/>
  </r>
  <r>
    <n v="415"/>
    <s v="Anderson-Pham"/>
    <s v="Intuitive needs-based monitoring"/>
    <n v="113500"/>
    <n v="12552"/>
    <n v="11.059030837004405"/>
    <x v="0"/>
    <n v="418"/>
    <n v="8.7227241139680327"/>
    <x v="1"/>
    <s v="USD"/>
    <n v="1326434400"/>
    <n v="1327903200"/>
    <b v="0"/>
    <b v="0"/>
    <s v="theater/plays"/>
    <x v="3"/>
    <x v="3"/>
    <x v="393"/>
    <d v="2012-01-30T06:00:00"/>
    <x v="393"/>
  </r>
  <r>
    <n v="416"/>
    <s v="Stewart-Coleman"/>
    <s v="Customer-focused disintermediate toolset"/>
    <n v="134600"/>
    <n v="59007"/>
    <n v="43.838781575037146"/>
    <x v="0"/>
    <n v="1439"/>
    <n v="3933.8"/>
    <x v="1"/>
    <s v="USD"/>
    <n v="1295244000"/>
    <n v="1296021600"/>
    <b v="0"/>
    <b v="1"/>
    <s v="film &amp; video/documentary"/>
    <x v="4"/>
    <x v="4"/>
    <x v="394"/>
    <d v="2011-01-26T06:00:00"/>
    <x v="394"/>
  </r>
  <r>
    <n v="417"/>
    <s v="Bradshaw, Smith and Ryan"/>
    <s v="Upgradable 24/7 emulation"/>
    <n v="1700"/>
    <n v="943"/>
    <n v="55.470588235294116"/>
    <x v="0"/>
    <n v="15"/>
    <n v="0.47173586793396699"/>
    <x v="1"/>
    <s v="USD"/>
    <n v="1541221200"/>
    <n v="1543298400"/>
    <b v="0"/>
    <b v="0"/>
    <s v="theater/plays"/>
    <x v="3"/>
    <x v="3"/>
    <x v="395"/>
    <d v="2018-11-27T06:00:00"/>
    <x v="395"/>
  </r>
  <r>
    <n v="418"/>
    <s v="Jackson PLC"/>
    <s v="Quality-focused client-server core"/>
    <n v="163700"/>
    <n v="93963"/>
    <n v="57.399511301160658"/>
    <x v="0"/>
    <n v="1999"/>
    <n v="18.059388814145684"/>
    <x v="0"/>
    <s v="CAD"/>
    <n v="1336280400"/>
    <n v="1336366800"/>
    <b v="0"/>
    <b v="0"/>
    <s v="film &amp; video/documentary"/>
    <x v="4"/>
    <x v="4"/>
    <x v="396"/>
    <d v="2012-05-07T05:00:00"/>
    <x v="396"/>
  </r>
  <r>
    <n v="419"/>
    <s v="Ware-Arias"/>
    <s v="Upgradable maximized protocol"/>
    <n v="113800"/>
    <n v="140469"/>
    <n v="123.43497363796135"/>
    <x v="1"/>
    <n v="5203"/>
    <n v="1494.3510638297873"/>
    <x v="1"/>
    <s v="USD"/>
    <n v="1324533600"/>
    <n v="1325052000"/>
    <b v="0"/>
    <b v="0"/>
    <s v="technology/web"/>
    <x v="2"/>
    <x v="2"/>
    <x v="397"/>
    <d v="2011-12-28T06:00:00"/>
    <x v="397"/>
  </r>
  <r>
    <n v="420"/>
    <s v="Blair, Reyes and Woods"/>
    <s v="Cross-platform interactive synergy"/>
    <n v="5000"/>
    <n v="6423"/>
    <n v="128.46"/>
    <x v="1"/>
    <n v="94"/>
    <n v="54.432203389830505"/>
    <x v="1"/>
    <s v="USD"/>
    <n v="1498366800"/>
    <n v="1499576400"/>
    <b v="0"/>
    <b v="0"/>
    <s v="theater/plays"/>
    <x v="3"/>
    <x v="3"/>
    <x v="398"/>
    <d v="2017-07-09T05:00:00"/>
    <x v="398"/>
  </r>
  <r>
    <n v="421"/>
    <s v="Thomas-Lopez"/>
    <s v="User-centric fault-tolerant archive"/>
    <n v="9400"/>
    <n v="6015"/>
    <n v="63.989361702127653"/>
    <x v="0"/>
    <n v="118"/>
    <n v="29.341463414634145"/>
    <x v="1"/>
    <s v="USD"/>
    <n v="1498712400"/>
    <n v="1501304400"/>
    <b v="0"/>
    <b v="1"/>
    <s v="technology/wearables"/>
    <x v="2"/>
    <x v="8"/>
    <x v="399"/>
    <d v="2017-07-29T05:00:00"/>
    <x v="399"/>
  </r>
  <r>
    <n v="422"/>
    <s v="Brown, Davies and Pacheco"/>
    <s v="Reverse-engineered regional knowledge user"/>
    <n v="8700"/>
    <n v="11075"/>
    <n v="127.29885057471265"/>
    <x v="1"/>
    <n v="205"/>
    <n v="68.364197530864203"/>
    <x v="1"/>
    <s v="USD"/>
    <n v="1271480400"/>
    <n v="1273208400"/>
    <b v="0"/>
    <b v="1"/>
    <s v="theater/plays"/>
    <x v="3"/>
    <x v="3"/>
    <x v="400"/>
    <d v="2010-05-07T05:00:00"/>
    <x v="400"/>
  </r>
  <r>
    <n v="423"/>
    <s v="Jones-Riddle"/>
    <s v="Self-enabling real-time definition"/>
    <n v="147800"/>
    <n v="15723"/>
    <n v="10.638024357239512"/>
    <x v="0"/>
    <n v="162"/>
    <n v="189.43373493975903"/>
    <x v="1"/>
    <s v="USD"/>
    <n v="1316667600"/>
    <n v="1316840400"/>
    <b v="0"/>
    <b v="1"/>
    <s v="food/food trucks"/>
    <x v="0"/>
    <x v="0"/>
    <x v="116"/>
    <d v="2011-09-24T05:00:00"/>
    <x v="116"/>
  </r>
  <r>
    <n v="424"/>
    <s v="Schmidt-Gomez"/>
    <s v="User-centric impactful projection"/>
    <n v="5100"/>
    <n v="2064"/>
    <n v="40.470588235294116"/>
    <x v="0"/>
    <n v="83"/>
    <n v="22.434782608695652"/>
    <x v="1"/>
    <s v="USD"/>
    <n v="1524027600"/>
    <n v="1524546000"/>
    <b v="0"/>
    <b v="0"/>
    <s v="music/indie rock"/>
    <x v="1"/>
    <x v="7"/>
    <x v="401"/>
    <d v="2018-04-24T05:00:00"/>
    <x v="401"/>
  </r>
  <r>
    <n v="425"/>
    <s v="Sullivan, Davis and Booth"/>
    <s v="Vision-oriented actuating hardware"/>
    <n v="2700"/>
    <n v="7767"/>
    <n v="287.66666666666663"/>
    <x v="1"/>
    <n v="92"/>
    <n v="35.465753424657535"/>
    <x v="1"/>
    <s v="USD"/>
    <n v="1438059600"/>
    <n v="1438578000"/>
    <b v="0"/>
    <b v="0"/>
    <s v="photography/photography books"/>
    <x v="7"/>
    <x v="14"/>
    <x v="402"/>
    <d v="2015-08-03T05:00:00"/>
    <x v="402"/>
  </r>
  <r>
    <n v="426"/>
    <s v="Edwards-Kane"/>
    <s v="Virtual leadingedge framework"/>
    <n v="1800"/>
    <n v="10313"/>
    <n v="572.94444444444446"/>
    <x v="1"/>
    <n v="219"/>
    <n v="4.0827395091053047"/>
    <x v="1"/>
    <s v="USD"/>
    <n v="1361944800"/>
    <n v="1362549600"/>
    <b v="0"/>
    <b v="0"/>
    <s v="theater/plays"/>
    <x v="3"/>
    <x v="3"/>
    <x v="403"/>
    <d v="2013-03-06T06:00:00"/>
    <x v="403"/>
  </r>
  <r>
    <n v="427"/>
    <s v="Hicks, Wall and Webb"/>
    <s v="Managed discrete framework"/>
    <n v="174500"/>
    <n v="197018"/>
    <n v="112.90429799426933"/>
    <x v="1"/>
    <n v="2526"/>
    <n v="263.74564926372153"/>
    <x v="1"/>
    <s v="USD"/>
    <n v="1410584400"/>
    <n v="1413349200"/>
    <b v="0"/>
    <b v="1"/>
    <s v="theater/plays"/>
    <x v="3"/>
    <x v="3"/>
    <x v="404"/>
    <d v="2014-10-15T05:00:00"/>
    <x v="404"/>
  </r>
  <r>
    <n v="428"/>
    <s v="Mayer-Richmond"/>
    <s v="Progressive zero-defect capability"/>
    <n v="101400"/>
    <n v="47037"/>
    <n v="46.387573964497044"/>
    <x v="0"/>
    <n v="747"/>
    <n v="22.000467726847521"/>
    <x v="1"/>
    <s v="USD"/>
    <n v="1297404000"/>
    <n v="1298008800"/>
    <b v="0"/>
    <b v="0"/>
    <s v="film &amp; video/animation"/>
    <x v="4"/>
    <x v="10"/>
    <x v="405"/>
    <d v="2011-02-18T06:00:00"/>
    <x v="405"/>
  </r>
  <r>
    <n v="429"/>
    <s v="Robles Ltd"/>
    <s v="Right-sized demand-driven adapter"/>
    <n v="191000"/>
    <n v="173191"/>
    <n v="90.675916230366497"/>
    <x v="3"/>
    <n v="2138"/>
    <n v="2061.7976190476193"/>
    <x v="1"/>
    <s v="USD"/>
    <n v="1392012000"/>
    <n v="1394427600"/>
    <b v="0"/>
    <b v="1"/>
    <s v="photography/photography books"/>
    <x v="7"/>
    <x v="14"/>
    <x v="406"/>
    <d v="2014-03-10T05:00:00"/>
    <x v="406"/>
  </r>
  <r>
    <n v="430"/>
    <s v="Cochran Ltd"/>
    <s v="Re-engineered attitude-oriented frame"/>
    <n v="8100"/>
    <n v="5487"/>
    <n v="67.740740740740748"/>
    <x v="0"/>
    <n v="84"/>
    <n v="58.372340425531917"/>
    <x v="1"/>
    <s v="USD"/>
    <n v="1569733200"/>
    <n v="1572670800"/>
    <b v="0"/>
    <b v="0"/>
    <s v="theater/plays"/>
    <x v="3"/>
    <x v="3"/>
    <x v="407"/>
    <d v="2019-11-02T05:00:00"/>
    <x v="407"/>
  </r>
  <r>
    <n v="431"/>
    <s v="Rosales LLC"/>
    <s v="Compatible multimedia utilization"/>
    <n v="5100"/>
    <n v="9817"/>
    <n v="192.49019607843135"/>
    <x v="1"/>
    <n v="94"/>
    <n v="107.87912087912088"/>
    <x v="1"/>
    <s v="USD"/>
    <n v="1529643600"/>
    <n v="1531112400"/>
    <b v="1"/>
    <b v="0"/>
    <s v="theater/plays"/>
    <x v="3"/>
    <x v="3"/>
    <x v="408"/>
    <d v="2018-07-09T05:00:00"/>
    <x v="408"/>
  </r>
  <r>
    <n v="432"/>
    <s v="Harper-Bryan"/>
    <s v="Re-contextualized dedicated hardware"/>
    <n v="7700"/>
    <n v="6369"/>
    <n v="82.714285714285722"/>
    <x v="0"/>
    <n v="91"/>
    <n v="8.0416666666666661"/>
    <x v="1"/>
    <s v="USD"/>
    <n v="1399006800"/>
    <n v="1400734800"/>
    <b v="0"/>
    <b v="0"/>
    <s v="theater/plays"/>
    <x v="3"/>
    <x v="3"/>
    <x v="409"/>
    <d v="2014-05-22T05:00:00"/>
    <x v="409"/>
  </r>
  <r>
    <n v="433"/>
    <s v="Potter, Harper and Everett"/>
    <s v="Decentralized composite paradigm"/>
    <n v="121400"/>
    <n v="65755"/>
    <n v="54.163920922570021"/>
    <x v="0"/>
    <n v="792"/>
    <n v="6575.5"/>
    <x v="1"/>
    <s v="USD"/>
    <n v="1385359200"/>
    <n v="1386741600"/>
    <b v="0"/>
    <b v="1"/>
    <s v="film &amp; video/documentary"/>
    <x v="4"/>
    <x v="4"/>
    <x v="410"/>
    <d v="2013-12-11T06:00:00"/>
    <x v="410"/>
  </r>
  <r>
    <n v="434"/>
    <s v="Floyd-Sims"/>
    <s v="Cloned transitional hierarchy"/>
    <n v="5400"/>
    <n v="903"/>
    <n v="16.722222222222221"/>
    <x v="3"/>
    <n v="10"/>
    <n v="0.5271453590192644"/>
    <x v="0"/>
    <s v="CAD"/>
    <n v="1480572000"/>
    <n v="1481781600"/>
    <b v="1"/>
    <b v="0"/>
    <s v="theater/plays"/>
    <x v="3"/>
    <x v="3"/>
    <x v="411"/>
    <d v="2016-12-15T06:00:00"/>
    <x v="411"/>
  </r>
  <r>
    <n v="435"/>
    <s v="Spence, Jackson and Kelly"/>
    <s v="Advanced discrete leverage"/>
    <n v="152400"/>
    <n v="178120"/>
    <n v="116.87664041994749"/>
    <x v="1"/>
    <n v="1713"/>
    <n v="715.34136546184743"/>
    <x v="6"/>
    <s v="EUR"/>
    <n v="1418623200"/>
    <n v="1419660000"/>
    <b v="0"/>
    <b v="1"/>
    <s v="theater/plays"/>
    <x v="3"/>
    <x v="3"/>
    <x v="412"/>
    <d v="2014-12-27T06:00:00"/>
    <x v="412"/>
  </r>
  <r>
    <n v="436"/>
    <s v="King-Nguyen"/>
    <s v="Open-source incremental throughput"/>
    <n v="1300"/>
    <n v="13678"/>
    <n v="1052.1538461538462"/>
    <x v="1"/>
    <n v="249"/>
    <n v="71.239583333333329"/>
    <x v="1"/>
    <s v="USD"/>
    <n v="1555736400"/>
    <n v="1555822800"/>
    <b v="0"/>
    <b v="0"/>
    <s v="music/jazz"/>
    <x v="1"/>
    <x v="17"/>
    <x v="413"/>
    <d v="2019-04-21T05:00:00"/>
    <x v="413"/>
  </r>
  <r>
    <n v="437"/>
    <s v="Hansen Group"/>
    <s v="Centralized regional interface"/>
    <n v="8100"/>
    <n v="9969"/>
    <n v="123.07407407407408"/>
    <x v="1"/>
    <n v="192"/>
    <n v="40.360323886639677"/>
    <x v="1"/>
    <s v="USD"/>
    <n v="1442120400"/>
    <n v="1442379600"/>
    <b v="0"/>
    <b v="1"/>
    <s v="film &amp; video/animation"/>
    <x v="4"/>
    <x v="10"/>
    <x v="414"/>
    <d v="2015-09-16T05:00:00"/>
    <x v="414"/>
  </r>
  <r>
    <n v="438"/>
    <s v="Mathis, Hall and Hansen"/>
    <s v="Streamlined web-enabled knowledgebase"/>
    <n v="8300"/>
    <n v="14827"/>
    <n v="178.63855421686748"/>
    <x v="1"/>
    <n v="247"/>
    <n v="6.4662014827736591"/>
    <x v="1"/>
    <s v="USD"/>
    <n v="1362376800"/>
    <n v="1364965200"/>
    <b v="0"/>
    <b v="0"/>
    <s v="theater/plays"/>
    <x v="3"/>
    <x v="3"/>
    <x v="415"/>
    <d v="2013-04-03T05:00:00"/>
    <x v="415"/>
  </r>
  <r>
    <n v="439"/>
    <s v="Cummings Inc"/>
    <s v="Digitized transitional monitoring"/>
    <n v="28400"/>
    <n v="100900"/>
    <n v="355.28169014084506"/>
    <x v="1"/>
    <n v="2293"/>
    <n v="32.226125838390288"/>
    <x v="1"/>
    <s v="USD"/>
    <n v="1478408400"/>
    <n v="1479016800"/>
    <b v="0"/>
    <b v="0"/>
    <s v="film &amp; video/science fiction"/>
    <x v="4"/>
    <x v="22"/>
    <x v="416"/>
    <d v="2016-11-13T06:00:00"/>
    <x v="416"/>
  </r>
  <r>
    <n v="440"/>
    <s v="Miller-Poole"/>
    <s v="Networked optimal adapter"/>
    <n v="102500"/>
    <n v="165954"/>
    <n v="161.90634146341463"/>
    <x v="1"/>
    <n v="3131"/>
    <n v="5186.0625"/>
    <x v="1"/>
    <s v="USD"/>
    <n v="1498798800"/>
    <n v="1499662800"/>
    <b v="0"/>
    <b v="0"/>
    <s v="film &amp; video/television"/>
    <x v="4"/>
    <x v="19"/>
    <x v="417"/>
    <d v="2017-07-10T05:00:00"/>
    <x v="417"/>
  </r>
  <r>
    <n v="441"/>
    <s v="Rodriguez-West"/>
    <s v="Automated optimal function"/>
    <n v="7000"/>
    <n v="1744"/>
    <n v="24.914285714285715"/>
    <x v="0"/>
    <n v="32"/>
    <n v="12.195804195804195"/>
    <x v="1"/>
    <s v="USD"/>
    <n v="1335416400"/>
    <n v="1337835600"/>
    <b v="0"/>
    <b v="0"/>
    <s v="technology/wearables"/>
    <x v="2"/>
    <x v="8"/>
    <x v="418"/>
    <d v="2012-05-24T05:00:00"/>
    <x v="418"/>
  </r>
  <r>
    <n v="442"/>
    <s v="Calderon, Bradford and Dean"/>
    <s v="Devolved system-worthy framework"/>
    <n v="5400"/>
    <n v="10731"/>
    <n v="198.72222222222223"/>
    <x v="1"/>
    <n v="143"/>
    <n v="119.23333333333333"/>
    <x v="6"/>
    <s v="EUR"/>
    <n v="1504328400"/>
    <n v="1505710800"/>
    <b v="0"/>
    <b v="0"/>
    <s v="theater/plays"/>
    <x v="3"/>
    <x v="3"/>
    <x v="419"/>
    <d v="2017-09-18T05:00:00"/>
    <x v="419"/>
  </r>
  <r>
    <n v="443"/>
    <s v="Clark-Bowman"/>
    <s v="Stand-alone user-facing service-desk"/>
    <n v="9300"/>
    <n v="3232"/>
    <n v="34.752688172043008"/>
    <x v="3"/>
    <n v="90"/>
    <n v="10.918918918918919"/>
    <x v="1"/>
    <s v="USD"/>
    <n v="1285822800"/>
    <n v="1287464400"/>
    <b v="0"/>
    <b v="0"/>
    <s v="theater/plays"/>
    <x v="3"/>
    <x v="3"/>
    <x v="420"/>
    <d v="2010-10-19T05:00:00"/>
    <x v="420"/>
  </r>
  <r>
    <n v="444"/>
    <s v="Hensley Ltd"/>
    <s v="Versatile global attitude"/>
    <n v="6200"/>
    <n v="10938"/>
    <n v="176.41935483870967"/>
    <x v="1"/>
    <n v="296"/>
    <n v="64.341176470588238"/>
    <x v="1"/>
    <s v="USD"/>
    <n v="1311483600"/>
    <n v="1311656400"/>
    <b v="0"/>
    <b v="1"/>
    <s v="music/indie rock"/>
    <x v="1"/>
    <x v="7"/>
    <x v="421"/>
    <d v="2011-07-26T05:00:00"/>
    <x v="421"/>
  </r>
  <r>
    <n v="445"/>
    <s v="Anderson-Pearson"/>
    <s v="Intuitive demand-driven Local Area Network"/>
    <n v="2100"/>
    <n v="10739"/>
    <n v="511.38095238095235"/>
    <x v="1"/>
    <n v="170"/>
    <n v="57.736559139784944"/>
    <x v="1"/>
    <s v="USD"/>
    <n v="1291356000"/>
    <n v="1293170400"/>
    <b v="0"/>
    <b v="1"/>
    <s v="theater/plays"/>
    <x v="3"/>
    <x v="3"/>
    <x v="422"/>
    <d v="2010-12-24T06:00:00"/>
    <x v="422"/>
  </r>
  <r>
    <n v="446"/>
    <s v="Martin, Martin and Solis"/>
    <s v="Assimilated uniform methodology"/>
    <n v="6800"/>
    <n v="5579"/>
    <n v="82.044117647058826"/>
    <x v="0"/>
    <n v="186"/>
    <n v="12.708428246013668"/>
    <x v="1"/>
    <s v="USD"/>
    <n v="1355810400"/>
    <n v="1355983200"/>
    <b v="0"/>
    <b v="0"/>
    <s v="technology/wearables"/>
    <x v="2"/>
    <x v="8"/>
    <x v="423"/>
    <d v="2012-12-20T06:00:00"/>
    <x v="423"/>
  </r>
  <r>
    <n v="447"/>
    <s v="Harrington-Harper"/>
    <s v="Self-enabling next generation algorithm"/>
    <n v="155200"/>
    <n v="37754"/>
    <n v="24.326030927835053"/>
    <x v="3"/>
    <n v="439"/>
    <n v="62.403305785123969"/>
    <x v="4"/>
    <s v="GBP"/>
    <n v="1513663200"/>
    <n v="1515045600"/>
    <b v="0"/>
    <b v="0"/>
    <s v="film &amp; video/television"/>
    <x v="4"/>
    <x v="19"/>
    <x v="424"/>
    <d v="2018-01-04T06:00:00"/>
    <x v="424"/>
  </r>
  <r>
    <n v="448"/>
    <s v="Price and Sons"/>
    <s v="Object-based demand-driven strategy"/>
    <n v="89900"/>
    <n v="45384"/>
    <n v="50.482758620689658"/>
    <x v="0"/>
    <n v="605"/>
    <n v="527.72093023255809"/>
    <x v="1"/>
    <s v="USD"/>
    <n v="1365915600"/>
    <n v="1366088400"/>
    <b v="0"/>
    <b v="1"/>
    <s v="games/video games"/>
    <x v="6"/>
    <x v="11"/>
    <x v="425"/>
    <d v="2013-04-16T05:00:00"/>
    <x v="425"/>
  </r>
  <r>
    <n v="449"/>
    <s v="Cuevas-Morales"/>
    <s v="Public-key coherent ability"/>
    <n v="900"/>
    <n v="8703"/>
    <n v="967"/>
    <x v="1"/>
    <n v="86"/>
    <n v="8703"/>
    <x v="3"/>
    <s v="DKK"/>
    <n v="1551852000"/>
    <n v="1553317200"/>
    <b v="0"/>
    <b v="0"/>
    <s v="games/video games"/>
    <x v="6"/>
    <x v="11"/>
    <x v="426"/>
    <d v="2019-03-23T05:00:00"/>
    <x v="426"/>
  </r>
  <r>
    <n v="450"/>
    <s v="Delgado-Hatfield"/>
    <s v="Up-sized composite success"/>
    <n v="100"/>
    <n v="4"/>
    <n v="4"/>
    <x v="0"/>
    <n v="1"/>
    <n v="6.3633471205854278E-4"/>
    <x v="0"/>
    <s v="CAD"/>
    <n v="1540098000"/>
    <n v="1542088800"/>
    <b v="0"/>
    <b v="0"/>
    <s v="film &amp; video/animation"/>
    <x v="4"/>
    <x v="10"/>
    <x v="427"/>
    <d v="2018-11-13T06:00:00"/>
    <x v="427"/>
  </r>
  <r>
    <n v="451"/>
    <s v="Padilla-Porter"/>
    <s v="Innovative exuding matrix"/>
    <n v="148400"/>
    <n v="182302"/>
    <n v="122.84501347708894"/>
    <x v="1"/>
    <n v="6286"/>
    <n v="5880.7096774193551"/>
    <x v="1"/>
    <s v="USD"/>
    <n v="1500440400"/>
    <n v="1503118800"/>
    <b v="0"/>
    <b v="0"/>
    <s v="music/rock"/>
    <x v="1"/>
    <x v="1"/>
    <x v="428"/>
    <d v="2017-08-19T05:00:00"/>
    <x v="428"/>
  </r>
  <r>
    <n v="452"/>
    <s v="Morris Group"/>
    <s v="Realigned impactful artificial intelligence"/>
    <n v="4800"/>
    <n v="3045"/>
    <n v="63.4375"/>
    <x v="0"/>
    <n v="31"/>
    <n v="2.5783234546994072"/>
    <x v="1"/>
    <s v="USD"/>
    <n v="1278392400"/>
    <n v="1278478800"/>
    <b v="0"/>
    <b v="0"/>
    <s v="film &amp; video/drama"/>
    <x v="4"/>
    <x v="6"/>
    <x v="429"/>
    <d v="2010-07-07T05:00:00"/>
    <x v="429"/>
  </r>
  <r>
    <n v="453"/>
    <s v="Saunders Ltd"/>
    <s v="Multi-layered multi-tasking secured line"/>
    <n v="182400"/>
    <n v="102749"/>
    <n v="56.331688596491226"/>
    <x v="0"/>
    <n v="1181"/>
    <n v="2634.5897435897436"/>
    <x v="1"/>
    <s v="USD"/>
    <n v="1480572000"/>
    <n v="1484114400"/>
    <b v="0"/>
    <b v="0"/>
    <s v="film &amp; video/science fiction"/>
    <x v="4"/>
    <x v="22"/>
    <x v="411"/>
    <d v="2017-01-11T06:00:00"/>
    <x v="411"/>
  </r>
  <r>
    <n v="454"/>
    <s v="Woods Inc"/>
    <s v="Upgradable upward-trending portal"/>
    <n v="4000"/>
    <n v="1763"/>
    <n v="44.074999999999996"/>
    <x v="0"/>
    <n v="39"/>
    <n v="0.47303461228870403"/>
    <x v="1"/>
    <s v="USD"/>
    <n v="1382331600"/>
    <n v="1385445600"/>
    <b v="0"/>
    <b v="1"/>
    <s v="film &amp; video/drama"/>
    <x v="4"/>
    <x v="6"/>
    <x v="430"/>
    <d v="2013-11-26T06:00:00"/>
    <x v="430"/>
  </r>
  <r>
    <n v="455"/>
    <s v="Villanueva, Wright and Richardson"/>
    <s v="Profit-focused global product"/>
    <n v="116500"/>
    <n v="137904"/>
    <n v="118.37253218884121"/>
    <x v="1"/>
    <n v="3727"/>
    <n v="85.921495327102804"/>
    <x v="1"/>
    <s v="USD"/>
    <n v="1316754000"/>
    <n v="1318741200"/>
    <b v="0"/>
    <b v="0"/>
    <s v="theater/plays"/>
    <x v="3"/>
    <x v="3"/>
    <x v="431"/>
    <d v="2011-10-16T05:00:00"/>
    <x v="431"/>
  </r>
  <r>
    <n v="456"/>
    <s v="Wilson, Brooks and Clark"/>
    <s v="Operative well-modulated data-warehouse"/>
    <n v="146400"/>
    <n v="152438"/>
    <n v="104.1243169398907"/>
    <x v="1"/>
    <n v="1605"/>
    <n v="3313.8695652173915"/>
    <x v="1"/>
    <s v="USD"/>
    <n v="1518242400"/>
    <n v="1518242400"/>
    <b v="0"/>
    <b v="1"/>
    <s v="music/indie rock"/>
    <x v="1"/>
    <x v="7"/>
    <x v="432"/>
    <d v="2018-02-10T06:00:00"/>
    <x v="432"/>
  </r>
  <r>
    <n v="457"/>
    <s v="Sheppard, Smith and Spence"/>
    <s v="Cloned asymmetric functionalities"/>
    <n v="5000"/>
    <n v="1332"/>
    <n v="26.640000000000004"/>
    <x v="0"/>
    <n v="46"/>
    <n v="0.6283018867924528"/>
    <x v="1"/>
    <s v="USD"/>
    <n v="1476421200"/>
    <n v="1476594000"/>
    <b v="0"/>
    <b v="0"/>
    <s v="theater/plays"/>
    <x v="3"/>
    <x v="3"/>
    <x v="433"/>
    <d v="2016-10-16T05:00:00"/>
    <x v="433"/>
  </r>
  <r>
    <n v="458"/>
    <s v="Wise, Thompson and Allen"/>
    <s v="Pre-emptive neutral portal"/>
    <n v="33800"/>
    <n v="118706"/>
    <n v="351.20118343195264"/>
    <x v="1"/>
    <n v="2120"/>
    <n v="1130.5333333333333"/>
    <x v="1"/>
    <s v="USD"/>
    <n v="1269752400"/>
    <n v="1273554000"/>
    <b v="0"/>
    <b v="0"/>
    <s v="theater/plays"/>
    <x v="3"/>
    <x v="3"/>
    <x v="434"/>
    <d v="2010-05-11T05:00:00"/>
    <x v="434"/>
  </r>
  <r>
    <n v="459"/>
    <s v="Lane, Ryan and Chapman"/>
    <s v="Switchable demand-driven help-desk"/>
    <n v="6300"/>
    <n v="5674"/>
    <n v="90.063492063492063"/>
    <x v="0"/>
    <n v="105"/>
    <n v="113.48"/>
    <x v="1"/>
    <s v="USD"/>
    <n v="1419746400"/>
    <n v="1421906400"/>
    <b v="0"/>
    <b v="0"/>
    <s v="film &amp; video/documentary"/>
    <x v="4"/>
    <x v="4"/>
    <x v="435"/>
    <d v="2015-01-22T06:00:00"/>
    <x v="435"/>
  </r>
  <r>
    <n v="460"/>
    <s v="Rich, Alvarez and King"/>
    <s v="Business-focused static ability"/>
    <n v="2400"/>
    <n v="4119"/>
    <n v="171.625"/>
    <x v="1"/>
    <n v="50"/>
    <n v="1.9802884615384615"/>
    <x v="1"/>
    <s v="USD"/>
    <n v="1281330000"/>
    <n v="1281589200"/>
    <b v="0"/>
    <b v="0"/>
    <s v="theater/plays"/>
    <x v="3"/>
    <x v="3"/>
    <x v="8"/>
    <d v="2010-08-12T05:00:00"/>
    <x v="8"/>
  </r>
  <r>
    <n v="461"/>
    <s v="Terry-Salinas"/>
    <s v="Networked secondary structure"/>
    <n v="98800"/>
    <n v="139354"/>
    <n v="141.04655870445345"/>
    <x v="1"/>
    <n v="2080"/>
    <n v="260.47476635514016"/>
    <x v="1"/>
    <s v="USD"/>
    <n v="1398661200"/>
    <n v="1400389200"/>
    <b v="0"/>
    <b v="0"/>
    <s v="film &amp; video/drama"/>
    <x v="4"/>
    <x v="6"/>
    <x v="436"/>
    <d v="2014-05-18T05:00:00"/>
    <x v="436"/>
  </r>
  <r>
    <n v="462"/>
    <s v="Wang-Rodriguez"/>
    <s v="Total multimedia website"/>
    <n v="188800"/>
    <n v="57734"/>
    <n v="30.57944915254237"/>
    <x v="0"/>
    <n v="535"/>
    <n v="27.427078384798101"/>
    <x v="1"/>
    <s v="USD"/>
    <n v="1359525600"/>
    <n v="1362808800"/>
    <b v="0"/>
    <b v="0"/>
    <s v="games/mobile games"/>
    <x v="6"/>
    <x v="20"/>
    <x v="385"/>
    <d v="2013-03-09T06:00:00"/>
    <x v="385"/>
  </r>
  <r>
    <n v="463"/>
    <s v="Mckee-Hill"/>
    <s v="Cross-platform upward-trending parallelism"/>
    <n v="134300"/>
    <n v="145265"/>
    <n v="108.16455696202532"/>
    <x v="1"/>
    <n v="2105"/>
    <n v="59.632594417077179"/>
    <x v="1"/>
    <s v="USD"/>
    <n v="1388469600"/>
    <n v="1388815200"/>
    <b v="0"/>
    <b v="0"/>
    <s v="film &amp; video/animation"/>
    <x v="4"/>
    <x v="10"/>
    <x v="437"/>
    <d v="2014-01-04T06:00:00"/>
    <x v="437"/>
  </r>
  <r>
    <n v="464"/>
    <s v="Gomez LLC"/>
    <s v="Pre-emptive mission-critical hardware"/>
    <n v="71200"/>
    <n v="95020"/>
    <n v="133.45505617977528"/>
    <x v="1"/>
    <n v="2436"/>
    <n v="1187.75"/>
    <x v="1"/>
    <s v="USD"/>
    <n v="1518328800"/>
    <n v="1519538400"/>
    <b v="0"/>
    <b v="0"/>
    <s v="theater/plays"/>
    <x v="3"/>
    <x v="3"/>
    <x v="438"/>
    <d v="2018-02-25T06:00:00"/>
    <x v="438"/>
  </r>
  <r>
    <n v="465"/>
    <s v="Gonzalez-Robbins"/>
    <s v="Up-sized responsive protocol"/>
    <n v="4700"/>
    <n v="8829"/>
    <n v="187.85106382978722"/>
    <x v="1"/>
    <n v="80"/>
    <n v="210.21428571428572"/>
    <x v="1"/>
    <s v="USD"/>
    <n v="1517032800"/>
    <n v="1517810400"/>
    <b v="0"/>
    <b v="0"/>
    <s v="publishing/translations"/>
    <x v="5"/>
    <x v="18"/>
    <x v="439"/>
    <d v="2018-02-05T06:00:00"/>
    <x v="439"/>
  </r>
  <r>
    <n v="466"/>
    <s v="Obrien and Sons"/>
    <s v="Pre-emptive transitional frame"/>
    <n v="1200"/>
    <n v="3984"/>
    <n v="332"/>
    <x v="1"/>
    <n v="42"/>
    <n v="28.661870503597122"/>
    <x v="1"/>
    <s v="USD"/>
    <n v="1368594000"/>
    <n v="1370581200"/>
    <b v="0"/>
    <b v="1"/>
    <s v="technology/wearables"/>
    <x v="2"/>
    <x v="8"/>
    <x v="440"/>
    <d v="2013-06-07T05:00:00"/>
    <x v="440"/>
  </r>
  <r>
    <n v="467"/>
    <s v="Shaw Ltd"/>
    <s v="Profit-focused content-based application"/>
    <n v="1400"/>
    <n v="8053"/>
    <n v="575.21428571428578"/>
    <x v="1"/>
    <n v="139"/>
    <n v="503.3125"/>
    <x v="0"/>
    <s v="CAD"/>
    <n v="1448258400"/>
    <n v="1448863200"/>
    <b v="0"/>
    <b v="1"/>
    <s v="technology/web"/>
    <x v="2"/>
    <x v="2"/>
    <x v="441"/>
    <d v="2015-11-30T06:00:00"/>
    <x v="441"/>
  </r>
  <r>
    <n v="468"/>
    <s v="Hughes Inc"/>
    <s v="Streamlined neutral analyzer"/>
    <n v="4000"/>
    <n v="1620"/>
    <n v="40.5"/>
    <x v="0"/>
    <n v="16"/>
    <n v="10.188679245283019"/>
    <x v="1"/>
    <s v="USD"/>
    <n v="1555218000"/>
    <n v="1556600400"/>
    <b v="0"/>
    <b v="0"/>
    <s v="theater/plays"/>
    <x v="3"/>
    <x v="3"/>
    <x v="442"/>
    <d v="2019-04-30T05:00:00"/>
    <x v="442"/>
  </r>
  <r>
    <n v="469"/>
    <s v="Olsen-Ryan"/>
    <s v="Assimilated neutral utilization"/>
    <n v="5600"/>
    <n v="10328"/>
    <n v="184.42857142857144"/>
    <x v="1"/>
    <n v="159"/>
    <n v="27.107611548556431"/>
    <x v="1"/>
    <s v="USD"/>
    <n v="1431925200"/>
    <n v="1432098000"/>
    <b v="0"/>
    <b v="0"/>
    <s v="film &amp; video/drama"/>
    <x v="4"/>
    <x v="6"/>
    <x v="443"/>
    <d v="2015-05-20T05:00:00"/>
    <x v="443"/>
  </r>
  <r>
    <n v="470"/>
    <s v="Grimes, Holland and Sloan"/>
    <s v="Extended dedicated archive"/>
    <n v="3600"/>
    <n v="10289"/>
    <n v="285.80555555555554"/>
    <x v="1"/>
    <n v="381"/>
    <n v="53.036082474226802"/>
    <x v="1"/>
    <s v="USD"/>
    <n v="1481522400"/>
    <n v="1482127200"/>
    <b v="0"/>
    <b v="0"/>
    <s v="technology/wearables"/>
    <x v="2"/>
    <x v="8"/>
    <x v="315"/>
    <d v="2016-12-19T06:00:00"/>
    <x v="315"/>
  </r>
  <r>
    <n v="471"/>
    <s v="Perry and Sons"/>
    <s v="Configurable static help-desk"/>
    <n v="3100"/>
    <n v="9889"/>
    <n v="319"/>
    <x v="1"/>
    <n v="194"/>
    <n v="17.198260869565217"/>
    <x v="4"/>
    <s v="GBP"/>
    <n v="1335934800"/>
    <n v="1335934800"/>
    <b v="0"/>
    <b v="1"/>
    <s v="food/food trucks"/>
    <x v="0"/>
    <x v="0"/>
    <x v="444"/>
    <d v="2012-05-02T05:00:00"/>
    <x v="444"/>
  </r>
  <r>
    <n v="472"/>
    <s v="Turner, Young and Collins"/>
    <s v="Self-enabling clear-thinking framework"/>
    <n v="153800"/>
    <n v="60342"/>
    <n v="39.234070221066318"/>
    <x v="0"/>
    <n v="575"/>
    <n v="569.2641509433962"/>
    <x v="1"/>
    <s v="USD"/>
    <n v="1552280400"/>
    <n v="1556946000"/>
    <b v="0"/>
    <b v="0"/>
    <s v="music/rock"/>
    <x v="1"/>
    <x v="1"/>
    <x v="445"/>
    <d v="2019-05-04T05:00:00"/>
    <x v="445"/>
  </r>
  <r>
    <n v="473"/>
    <s v="Richardson Inc"/>
    <s v="Assimilated fault-tolerant capacity"/>
    <n v="5000"/>
    <n v="8907"/>
    <n v="178.14000000000001"/>
    <x v="1"/>
    <n v="106"/>
    <n v="62.725352112676056"/>
    <x v="1"/>
    <s v="USD"/>
    <n v="1529989200"/>
    <n v="1530075600"/>
    <b v="0"/>
    <b v="0"/>
    <s v="music/electric music"/>
    <x v="1"/>
    <x v="5"/>
    <x v="446"/>
    <d v="2018-06-27T05:00:00"/>
    <x v="446"/>
  </r>
  <r>
    <n v="474"/>
    <s v="Santos-Young"/>
    <s v="Enhanced neutral ability"/>
    <n v="4000"/>
    <n v="14606"/>
    <n v="365.15"/>
    <x v="1"/>
    <n v="142"/>
    <n v="69.222748815165872"/>
    <x v="1"/>
    <s v="USD"/>
    <n v="1418709600"/>
    <n v="1418796000"/>
    <b v="0"/>
    <b v="0"/>
    <s v="film &amp; video/television"/>
    <x v="4"/>
    <x v="19"/>
    <x v="447"/>
    <d v="2014-12-17T06:00:00"/>
    <x v="447"/>
  </r>
  <r>
    <n v="475"/>
    <s v="Nichols Ltd"/>
    <s v="Function-based attitude-oriented groupware"/>
    <n v="7400"/>
    <n v="8432"/>
    <n v="113.94594594594594"/>
    <x v="1"/>
    <n v="211"/>
    <n v="7.5285714285714285"/>
    <x v="1"/>
    <s v="USD"/>
    <n v="1372136400"/>
    <n v="1372482000"/>
    <b v="0"/>
    <b v="1"/>
    <s v="publishing/translations"/>
    <x v="5"/>
    <x v="18"/>
    <x v="448"/>
    <d v="2013-06-29T05:00:00"/>
    <x v="448"/>
  </r>
  <r>
    <n v="476"/>
    <s v="Murphy PLC"/>
    <s v="Optional solution-oriented instruction set"/>
    <n v="191500"/>
    <n v="57122"/>
    <n v="29.828720626631856"/>
    <x v="0"/>
    <n v="1120"/>
    <n v="505.50442477876106"/>
    <x v="1"/>
    <s v="USD"/>
    <n v="1533877200"/>
    <n v="1534395600"/>
    <b v="0"/>
    <b v="0"/>
    <s v="publishing/fiction"/>
    <x v="5"/>
    <x v="13"/>
    <x v="342"/>
    <d v="2018-08-16T05:00:00"/>
    <x v="342"/>
  </r>
  <r>
    <n v="477"/>
    <s v="Hogan, Porter and Rivera"/>
    <s v="Organic object-oriented core"/>
    <n v="8500"/>
    <n v="4613"/>
    <n v="54.270588235294113"/>
    <x v="0"/>
    <n v="113"/>
    <n v="1.6738026124818577"/>
    <x v="1"/>
    <s v="USD"/>
    <n v="1309064400"/>
    <n v="1311397200"/>
    <b v="0"/>
    <b v="0"/>
    <s v="film &amp; video/science fiction"/>
    <x v="4"/>
    <x v="22"/>
    <x v="449"/>
    <d v="2011-07-23T05:00:00"/>
    <x v="449"/>
  </r>
  <r>
    <n v="478"/>
    <s v="Lyons LLC"/>
    <s v="Balanced impactful circuit"/>
    <n v="68800"/>
    <n v="162603"/>
    <n v="236.34156976744185"/>
    <x v="1"/>
    <n v="2756"/>
    <n v="939.90173410404623"/>
    <x v="1"/>
    <s v="USD"/>
    <n v="1425877200"/>
    <n v="1426914000"/>
    <b v="0"/>
    <b v="0"/>
    <s v="technology/wearables"/>
    <x v="2"/>
    <x v="8"/>
    <x v="450"/>
    <d v="2015-03-21T05:00:00"/>
    <x v="450"/>
  </r>
  <r>
    <n v="479"/>
    <s v="Long-Greene"/>
    <s v="Future-proofed heuristic encryption"/>
    <n v="2400"/>
    <n v="12310"/>
    <n v="512.91666666666663"/>
    <x v="1"/>
    <n v="173"/>
    <n v="141.49425287356323"/>
    <x v="4"/>
    <s v="GBP"/>
    <n v="1501304400"/>
    <n v="1501477200"/>
    <b v="0"/>
    <b v="0"/>
    <s v="food/food trucks"/>
    <x v="0"/>
    <x v="0"/>
    <x v="451"/>
    <d v="2017-07-31T05:00:00"/>
    <x v="451"/>
  </r>
  <r>
    <n v="480"/>
    <s v="Robles-Hudson"/>
    <s v="Balanced bifurcated leverage"/>
    <n v="8600"/>
    <n v="8656"/>
    <n v="100.65116279069768"/>
    <x v="1"/>
    <n v="87"/>
    <n v="5.6280884265279587"/>
    <x v="1"/>
    <s v="USD"/>
    <n v="1268287200"/>
    <n v="1269061200"/>
    <b v="0"/>
    <b v="1"/>
    <s v="photography/photography books"/>
    <x v="7"/>
    <x v="14"/>
    <x v="452"/>
    <d v="2010-03-20T05:00:00"/>
    <x v="452"/>
  </r>
  <r>
    <n v="481"/>
    <s v="Mcclure LLC"/>
    <s v="Sharable discrete budgetary management"/>
    <n v="196600"/>
    <n v="159931"/>
    <n v="81.348423194303152"/>
    <x v="0"/>
    <n v="1538"/>
    <n v="17770.111111111109"/>
    <x v="1"/>
    <s v="USD"/>
    <n v="1412139600"/>
    <n v="1415772000"/>
    <b v="0"/>
    <b v="1"/>
    <s v="theater/plays"/>
    <x v="3"/>
    <x v="3"/>
    <x v="453"/>
    <d v="2014-11-12T06:00:00"/>
    <x v="453"/>
  </r>
  <r>
    <n v="482"/>
    <s v="Martin, Russell and Baker"/>
    <s v="Focused solution-oriented instruction set"/>
    <n v="4200"/>
    <n v="689"/>
    <n v="16.404761904761905"/>
    <x v="0"/>
    <n v="9"/>
    <n v="1.243682310469314"/>
    <x v="1"/>
    <s v="USD"/>
    <n v="1330063200"/>
    <n v="1331013600"/>
    <b v="0"/>
    <b v="1"/>
    <s v="publishing/fiction"/>
    <x v="5"/>
    <x v="13"/>
    <x v="454"/>
    <d v="2012-03-06T06:00:00"/>
    <x v="454"/>
  </r>
  <r>
    <n v="483"/>
    <s v="Rice-Parker"/>
    <s v="Down-sized actuating infrastructure"/>
    <n v="91400"/>
    <n v="48236"/>
    <n v="52.774617067833695"/>
    <x v="0"/>
    <n v="554"/>
    <n v="30.684478371501271"/>
    <x v="1"/>
    <s v="USD"/>
    <n v="1576130400"/>
    <n v="1576735200"/>
    <b v="0"/>
    <b v="0"/>
    <s v="theater/plays"/>
    <x v="3"/>
    <x v="3"/>
    <x v="455"/>
    <d v="2019-12-19T06:00:00"/>
    <x v="455"/>
  </r>
  <r>
    <n v="484"/>
    <s v="Landry Inc"/>
    <s v="Synergistic cohesive adapter"/>
    <n v="29600"/>
    <n v="77021"/>
    <n v="260.20608108108109"/>
    <x v="1"/>
    <n v="1572"/>
    <n v="118.85956790123457"/>
    <x v="4"/>
    <s v="GBP"/>
    <n v="1407128400"/>
    <n v="1411362000"/>
    <b v="0"/>
    <b v="1"/>
    <s v="food/food trucks"/>
    <x v="0"/>
    <x v="0"/>
    <x v="456"/>
    <d v="2014-09-22T05:00:00"/>
    <x v="456"/>
  </r>
  <r>
    <n v="485"/>
    <s v="Richards-Davis"/>
    <s v="Quality-focused mission-critical structure"/>
    <n v="90600"/>
    <n v="27844"/>
    <n v="30.73289183222958"/>
    <x v="0"/>
    <n v="648"/>
    <n v="1325.9047619047619"/>
    <x v="4"/>
    <s v="GBP"/>
    <n v="1560142800"/>
    <n v="1563685200"/>
    <b v="0"/>
    <b v="0"/>
    <s v="theater/plays"/>
    <x v="3"/>
    <x v="3"/>
    <x v="457"/>
    <d v="2019-07-21T05:00:00"/>
    <x v="457"/>
  </r>
  <r>
    <n v="486"/>
    <s v="Davis, Cox and Fox"/>
    <s v="Compatible exuding Graphical User Interface"/>
    <n v="5200"/>
    <n v="702"/>
    <n v="13.5"/>
    <x v="0"/>
    <n v="21"/>
    <n v="0.29923273657289001"/>
    <x v="4"/>
    <s v="GBP"/>
    <n v="1520575200"/>
    <n v="1521867600"/>
    <b v="0"/>
    <b v="1"/>
    <s v="publishing/translations"/>
    <x v="5"/>
    <x v="18"/>
    <x v="458"/>
    <d v="2018-03-24T05:00:00"/>
    <x v="458"/>
  </r>
  <r>
    <n v="487"/>
    <s v="Smith-Wallace"/>
    <s v="Monitored 24/7 time-frame"/>
    <n v="110300"/>
    <n v="197024"/>
    <n v="178.62556663644605"/>
    <x v="1"/>
    <n v="2346"/>
    <n v="1713.2521739130434"/>
    <x v="1"/>
    <s v="USD"/>
    <n v="1492664400"/>
    <n v="1495515600"/>
    <b v="0"/>
    <b v="0"/>
    <s v="theater/plays"/>
    <x v="3"/>
    <x v="3"/>
    <x v="459"/>
    <d v="2017-05-23T05:00:00"/>
    <x v="459"/>
  </r>
  <r>
    <n v="488"/>
    <s v="Cordova, Shaw and Wang"/>
    <s v="Virtual secondary open architecture"/>
    <n v="5300"/>
    <n v="11663"/>
    <n v="220.0566037735849"/>
    <x v="1"/>
    <n v="115"/>
    <n v="137.21176470588236"/>
    <x v="1"/>
    <s v="USD"/>
    <n v="1454479200"/>
    <n v="1455948000"/>
    <b v="0"/>
    <b v="0"/>
    <s v="theater/plays"/>
    <x v="3"/>
    <x v="3"/>
    <x v="460"/>
    <d v="2016-02-20T06:00:00"/>
    <x v="460"/>
  </r>
  <r>
    <n v="489"/>
    <s v="Clark Inc"/>
    <s v="Down-sized mobile time-frame"/>
    <n v="9200"/>
    <n v="9339"/>
    <n v="101.5108695652174"/>
    <x v="1"/>
    <n v="85"/>
    <n v="64.854166666666671"/>
    <x v="6"/>
    <s v="EUR"/>
    <n v="1281934800"/>
    <n v="1282366800"/>
    <b v="0"/>
    <b v="0"/>
    <s v="technology/wearables"/>
    <x v="2"/>
    <x v="8"/>
    <x v="461"/>
    <d v="2010-08-21T05:00:00"/>
    <x v="461"/>
  </r>
  <r>
    <n v="490"/>
    <s v="Young and Sons"/>
    <s v="Innovative disintermediate encryption"/>
    <n v="2400"/>
    <n v="4596"/>
    <n v="191.5"/>
    <x v="1"/>
    <n v="144"/>
    <n v="1.8812934916086779"/>
    <x v="1"/>
    <s v="USD"/>
    <n v="1573970400"/>
    <n v="1574575200"/>
    <b v="0"/>
    <b v="0"/>
    <s v="journalism/audio"/>
    <x v="8"/>
    <x v="23"/>
    <x v="462"/>
    <d v="2019-11-24T06:00:00"/>
    <x v="462"/>
  </r>
  <r>
    <n v="491"/>
    <s v="Henson PLC"/>
    <s v="Universal contextually-based knowledgebase"/>
    <n v="56800"/>
    <n v="173437"/>
    <n v="305.34683098591546"/>
    <x v="1"/>
    <n v="2443"/>
    <n v="291.49075630252099"/>
    <x v="1"/>
    <s v="USD"/>
    <n v="1372654800"/>
    <n v="1374901200"/>
    <b v="0"/>
    <b v="1"/>
    <s v="food/food trucks"/>
    <x v="0"/>
    <x v="0"/>
    <x v="463"/>
    <d v="2013-07-27T05:00:00"/>
    <x v="463"/>
  </r>
  <r>
    <n v="492"/>
    <s v="Garcia Group"/>
    <s v="Persevering interactive matrix"/>
    <n v="191000"/>
    <n v="45831"/>
    <n v="23.995287958115181"/>
    <x v="3"/>
    <n v="595"/>
    <n v="716.109375"/>
    <x v="1"/>
    <s v="USD"/>
    <n v="1275886800"/>
    <n v="1278910800"/>
    <b v="1"/>
    <b v="1"/>
    <s v="film &amp; video/shorts"/>
    <x v="4"/>
    <x v="12"/>
    <x v="464"/>
    <d v="2010-07-12T05:00:00"/>
    <x v="464"/>
  </r>
  <r>
    <n v="493"/>
    <s v="Adams, Walker and Wong"/>
    <s v="Seamless background framework"/>
    <n v="900"/>
    <n v="6514"/>
    <n v="723.77777777777771"/>
    <x v="1"/>
    <n v="64"/>
    <n v="24.305970149253731"/>
    <x v="1"/>
    <s v="USD"/>
    <n v="1561784400"/>
    <n v="1562907600"/>
    <b v="0"/>
    <b v="0"/>
    <s v="photography/photography books"/>
    <x v="7"/>
    <x v="14"/>
    <x v="465"/>
    <d v="2019-07-12T05:00:00"/>
    <x v="465"/>
  </r>
  <r>
    <n v="494"/>
    <s v="Hopkins-Browning"/>
    <s v="Balanced upward-trending productivity"/>
    <n v="2500"/>
    <n v="13684"/>
    <n v="547.36"/>
    <x v="1"/>
    <n v="268"/>
    <n v="70.174358974358981"/>
    <x v="1"/>
    <s v="USD"/>
    <n v="1332392400"/>
    <n v="1332478800"/>
    <b v="0"/>
    <b v="0"/>
    <s v="technology/wearables"/>
    <x v="2"/>
    <x v="8"/>
    <x v="466"/>
    <d v="2012-03-23T05:00:00"/>
    <x v="466"/>
  </r>
  <r>
    <n v="495"/>
    <s v="Bell, Edwards and Andersen"/>
    <s v="Centralized clear-thinking solution"/>
    <n v="3200"/>
    <n v="13264"/>
    <n v="414.49999999999994"/>
    <x v="1"/>
    <n v="195"/>
    <n v="245.62962962962962"/>
    <x v="3"/>
    <s v="DKK"/>
    <n v="1402376400"/>
    <n v="1402722000"/>
    <b v="0"/>
    <b v="0"/>
    <s v="theater/plays"/>
    <x v="3"/>
    <x v="3"/>
    <x v="467"/>
    <d v="2014-06-14T05:00:00"/>
    <x v="467"/>
  </r>
  <r>
    <n v="496"/>
    <s v="Morales Group"/>
    <s v="Optimized bi-directional extranet"/>
    <n v="183800"/>
    <n v="1667"/>
    <n v="0.90696409140369971"/>
    <x v="0"/>
    <n v="54"/>
    <n v="13.891666666666667"/>
    <x v="1"/>
    <s v="USD"/>
    <n v="1495342800"/>
    <n v="1496811600"/>
    <b v="0"/>
    <b v="0"/>
    <s v="film &amp; video/animation"/>
    <x v="4"/>
    <x v="10"/>
    <x v="468"/>
    <d v="2017-06-07T05:00:00"/>
    <x v="468"/>
  </r>
  <r>
    <n v="497"/>
    <s v="Lucero Group"/>
    <s v="Intuitive actuating benchmark"/>
    <n v="9800"/>
    <n v="3349"/>
    <n v="34.173469387755098"/>
    <x v="0"/>
    <n v="120"/>
    <n v="5.7841105354058726"/>
    <x v="1"/>
    <s v="USD"/>
    <n v="1482213600"/>
    <n v="1482213600"/>
    <b v="0"/>
    <b v="1"/>
    <s v="technology/wearables"/>
    <x v="2"/>
    <x v="8"/>
    <x v="469"/>
    <d v="2016-12-20T06:00:00"/>
    <x v="469"/>
  </r>
  <r>
    <n v="498"/>
    <s v="Smith, Brown and Davis"/>
    <s v="Devolved background project"/>
    <n v="193400"/>
    <n v="46317"/>
    <n v="23.948810754912099"/>
    <x v="0"/>
    <n v="579"/>
    <n v="22.353764478764479"/>
    <x v="3"/>
    <s v="DKK"/>
    <n v="1420092000"/>
    <n v="1420264800"/>
    <b v="0"/>
    <b v="0"/>
    <s v="technology/web"/>
    <x v="2"/>
    <x v="2"/>
    <x v="470"/>
    <d v="2015-01-03T06:00:00"/>
    <x v="470"/>
  </r>
  <r>
    <n v="499"/>
    <s v="Hunt Group"/>
    <s v="Reverse-engineered executive emulation"/>
    <n v="163800"/>
    <n v="78743"/>
    <n v="48.072649572649574"/>
    <x v="0"/>
    <n v="2072"/>
    <e v="#DIV/0!"/>
    <x v="1"/>
    <s v="USD"/>
    <n v="1458018000"/>
    <n v="1458450000"/>
    <b v="0"/>
    <b v="1"/>
    <s v="film &amp; video/documentary"/>
    <x v="4"/>
    <x v="4"/>
    <x v="471"/>
    <d v="2016-03-20T05:00:00"/>
    <x v="471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  <x v="472"/>
    <d v="2013-05-29T05:00:00"/>
    <x v="472"/>
  </r>
  <r>
    <n v="501"/>
    <s v="Mccann-Le"/>
    <s v="Focused coherent methodology"/>
    <n v="153600"/>
    <n v="107743"/>
    <n v="70.145182291666657"/>
    <x v="0"/>
    <n v="1796"/>
    <n v="579.26344086021504"/>
    <x v="1"/>
    <s v="USD"/>
    <n v="1363064400"/>
    <n v="1363237200"/>
    <b v="0"/>
    <b v="0"/>
    <s v="film &amp; video/documentary"/>
    <x v="4"/>
    <x v="4"/>
    <x v="473"/>
    <d v="2013-03-14T05:00:00"/>
    <x v="473"/>
  </r>
  <r>
    <n v="502"/>
    <s v="Johnson Inc"/>
    <s v="Reduced context-sensitive complexity"/>
    <n v="1300"/>
    <n v="6889"/>
    <n v="529.92307692307691"/>
    <x v="1"/>
    <n v="186"/>
    <n v="14.976086956521739"/>
    <x v="2"/>
    <s v="AUD"/>
    <n v="1343365200"/>
    <n v="1345870800"/>
    <b v="0"/>
    <b v="1"/>
    <s v="games/video games"/>
    <x v="6"/>
    <x v="11"/>
    <x v="474"/>
    <d v="2012-08-25T05:00:00"/>
    <x v="474"/>
  </r>
  <r>
    <n v="503"/>
    <s v="Collins LLC"/>
    <s v="Decentralized 4thgeneration time-frame"/>
    <n v="25500"/>
    <n v="45983"/>
    <n v="180.32549019607845"/>
    <x v="1"/>
    <n v="460"/>
    <n v="741.66129032258061"/>
    <x v="1"/>
    <s v="USD"/>
    <n v="1435726800"/>
    <n v="1437454800"/>
    <b v="0"/>
    <b v="0"/>
    <s v="film &amp; video/drama"/>
    <x v="4"/>
    <x v="6"/>
    <x v="72"/>
    <d v="2015-07-21T05:00:00"/>
    <x v="72"/>
  </r>
  <r>
    <n v="504"/>
    <s v="Smith-Miller"/>
    <s v="De-engineered cohesive moderator"/>
    <n v="7500"/>
    <n v="6924"/>
    <n v="92.320000000000007"/>
    <x v="0"/>
    <n v="62"/>
    <n v="19.953890489913544"/>
    <x v="6"/>
    <s v="EUR"/>
    <n v="1431925200"/>
    <n v="1432011600"/>
    <b v="0"/>
    <b v="0"/>
    <s v="music/rock"/>
    <x v="1"/>
    <x v="1"/>
    <x v="443"/>
    <d v="2015-05-19T05:00:00"/>
    <x v="443"/>
  </r>
  <r>
    <n v="505"/>
    <s v="Jensen-Vargas"/>
    <s v="Ameliorated explicit parallelism"/>
    <n v="89900"/>
    <n v="12497"/>
    <n v="13.901001112347053"/>
    <x v="0"/>
    <n v="347"/>
    <n v="4.9434335443037973"/>
    <x v="1"/>
    <s v="USD"/>
    <n v="1362722400"/>
    <n v="1366347600"/>
    <b v="0"/>
    <b v="1"/>
    <s v="publishing/radio &amp; podcasts"/>
    <x v="5"/>
    <x v="15"/>
    <x v="475"/>
    <d v="2013-04-19T05:00:00"/>
    <x v="475"/>
  </r>
  <r>
    <n v="506"/>
    <s v="Robles, Bell and Gonzalez"/>
    <s v="Customizable background monitoring"/>
    <n v="18000"/>
    <n v="166874"/>
    <n v="927.07777777777767"/>
    <x v="1"/>
    <n v="2528"/>
    <n v="8782.8421052631584"/>
    <x v="1"/>
    <s v="USD"/>
    <n v="1511416800"/>
    <n v="1512885600"/>
    <b v="0"/>
    <b v="1"/>
    <s v="theater/plays"/>
    <x v="3"/>
    <x v="3"/>
    <x v="81"/>
    <d v="2017-12-10T06:00:00"/>
    <x v="81"/>
  </r>
  <r>
    <n v="507"/>
    <s v="Turner, Miller and Francis"/>
    <s v="Compatible well-modulated budgetary management"/>
    <n v="2100"/>
    <n v="837"/>
    <n v="39.857142857142861"/>
    <x v="0"/>
    <n v="19"/>
    <n v="0.22887612797374898"/>
    <x v="1"/>
    <s v="USD"/>
    <n v="1365483600"/>
    <n v="1369717200"/>
    <b v="0"/>
    <b v="1"/>
    <s v="technology/web"/>
    <x v="2"/>
    <x v="2"/>
    <x v="476"/>
    <d v="2013-05-28T05:00:00"/>
    <x v="476"/>
  </r>
  <r>
    <n v="508"/>
    <s v="Roberts Group"/>
    <s v="Up-sized radical pricing structure"/>
    <n v="172700"/>
    <n v="193820"/>
    <n v="112.22929936305732"/>
    <x v="1"/>
    <n v="3657"/>
    <n v="154.06995230524643"/>
    <x v="1"/>
    <s v="USD"/>
    <n v="1532840400"/>
    <n v="1534654800"/>
    <b v="0"/>
    <b v="0"/>
    <s v="theater/plays"/>
    <x v="3"/>
    <x v="3"/>
    <x v="192"/>
    <d v="2018-08-19T05:00:00"/>
    <x v="192"/>
  </r>
  <r>
    <n v="509"/>
    <s v="White LLC"/>
    <s v="Robust zero-defect project"/>
    <n v="168500"/>
    <n v="119510"/>
    <n v="70.925816023738875"/>
    <x v="0"/>
    <n v="1258"/>
    <n v="912.29007633587787"/>
    <x v="1"/>
    <s v="USD"/>
    <n v="1336194000"/>
    <n v="1337058000"/>
    <b v="0"/>
    <b v="0"/>
    <s v="theater/plays"/>
    <x v="3"/>
    <x v="3"/>
    <x v="477"/>
    <d v="2012-05-15T05:00:00"/>
    <x v="477"/>
  </r>
  <r>
    <n v="510"/>
    <s v="Best, Miller and Thomas"/>
    <s v="Re-engineered mobile task-force"/>
    <n v="7800"/>
    <n v="9289"/>
    <n v="119.08974358974358"/>
    <x v="1"/>
    <n v="131"/>
    <n v="25.660220994475139"/>
    <x v="2"/>
    <s v="AUD"/>
    <n v="1527742800"/>
    <n v="1529816400"/>
    <b v="0"/>
    <b v="0"/>
    <s v="film &amp; video/drama"/>
    <x v="4"/>
    <x v="6"/>
    <x v="478"/>
    <d v="2018-06-24T05:00:00"/>
    <x v="478"/>
  </r>
  <r>
    <n v="511"/>
    <s v="Smith-Mullins"/>
    <s v="User-centric intangible neural-net"/>
    <n v="147800"/>
    <n v="35498"/>
    <n v="24.017591339648174"/>
    <x v="0"/>
    <n v="362"/>
    <n v="148.52719665271965"/>
    <x v="1"/>
    <s v="USD"/>
    <n v="1564030800"/>
    <n v="1564894800"/>
    <b v="0"/>
    <b v="0"/>
    <s v="theater/plays"/>
    <x v="3"/>
    <x v="3"/>
    <x v="479"/>
    <d v="2019-08-04T05:00:00"/>
    <x v="479"/>
  </r>
  <r>
    <n v="512"/>
    <s v="Williams-Walsh"/>
    <s v="Organized explicit core"/>
    <n v="9100"/>
    <n v="12678"/>
    <n v="139.31868131868131"/>
    <x v="1"/>
    <n v="239"/>
    <n v="362.22857142857146"/>
    <x v="1"/>
    <s v="USD"/>
    <n v="1404536400"/>
    <n v="1404622800"/>
    <b v="0"/>
    <b v="1"/>
    <s v="games/video games"/>
    <x v="6"/>
    <x v="11"/>
    <x v="480"/>
    <d v="2014-07-06T05:00:00"/>
    <x v="480"/>
  </r>
  <r>
    <n v="513"/>
    <s v="Harrison, Blackwell and Mendez"/>
    <s v="Synchronized 6thgeneration adapter"/>
    <n v="8300"/>
    <n v="3260"/>
    <n v="39.277108433734945"/>
    <x v="3"/>
    <n v="35"/>
    <n v="6.1742424242424239"/>
    <x v="1"/>
    <s v="USD"/>
    <n v="1284008400"/>
    <n v="1284181200"/>
    <b v="0"/>
    <b v="0"/>
    <s v="film &amp; video/television"/>
    <x v="4"/>
    <x v="19"/>
    <x v="180"/>
    <d v="2010-09-11T05:00:00"/>
    <x v="180"/>
  </r>
  <r>
    <n v="514"/>
    <s v="Sanchez, Bradley and Flores"/>
    <s v="Centralized motivating capacity"/>
    <n v="138700"/>
    <n v="31123"/>
    <n v="22.439077144917089"/>
    <x v="3"/>
    <n v="528"/>
    <n v="234.00751879699249"/>
    <x v="5"/>
    <s v="CHF"/>
    <n v="1386309600"/>
    <n v="1386741600"/>
    <b v="0"/>
    <b v="1"/>
    <s v="music/rock"/>
    <x v="1"/>
    <x v="1"/>
    <x v="481"/>
    <d v="2013-12-11T06:00:00"/>
    <x v="481"/>
  </r>
  <r>
    <n v="515"/>
    <s v="Cox LLC"/>
    <s v="Phased 24hour flexibility"/>
    <n v="8600"/>
    <n v="4797"/>
    <n v="55.779069767441861"/>
    <x v="0"/>
    <n v="133"/>
    <n v="5.6702127659574471"/>
    <x v="0"/>
    <s v="CAD"/>
    <n v="1324620000"/>
    <n v="1324792800"/>
    <b v="0"/>
    <b v="1"/>
    <s v="theater/plays"/>
    <x v="3"/>
    <x v="3"/>
    <x v="482"/>
    <d v="2011-12-25T06:00:00"/>
    <x v="482"/>
  </r>
  <r>
    <n v="516"/>
    <s v="Morales-Odonnell"/>
    <s v="Exclusive 5thgeneration structure"/>
    <n v="125400"/>
    <n v="53324"/>
    <n v="42.523125996810208"/>
    <x v="0"/>
    <n v="846"/>
    <n v="683.64102564102564"/>
    <x v="1"/>
    <s v="USD"/>
    <n v="1281070800"/>
    <n v="1284354000"/>
    <b v="0"/>
    <b v="0"/>
    <s v="publishing/nonfiction"/>
    <x v="5"/>
    <x v="9"/>
    <x v="194"/>
    <d v="2010-09-13T05:00:00"/>
    <x v="194"/>
  </r>
  <r>
    <n v="517"/>
    <s v="Ramirez LLC"/>
    <s v="Multi-tiered maximized orchestration"/>
    <n v="5900"/>
    <n v="6608"/>
    <n v="112.00000000000001"/>
    <x v="1"/>
    <n v="78"/>
    <n v="660.8"/>
    <x v="1"/>
    <s v="USD"/>
    <n v="1493960400"/>
    <n v="1494392400"/>
    <b v="0"/>
    <b v="0"/>
    <s v="food/food trucks"/>
    <x v="0"/>
    <x v="0"/>
    <x v="483"/>
    <d v="2017-05-10T05:00:00"/>
    <x v="483"/>
  </r>
  <r>
    <n v="518"/>
    <s v="Ramirez Group"/>
    <s v="Open-architected uniform instruction set"/>
    <n v="8800"/>
    <n v="622"/>
    <n v="7.0681818181818183"/>
    <x v="0"/>
    <n v="10"/>
    <n v="0.35081782289904118"/>
    <x v="1"/>
    <s v="USD"/>
    <n v="1519365600"/>
    <n v="1519538400"/>
    <b v="0"/>
    <b v="1"/>
    <s v="film &amp; video/animation"/>
    <x v="4"/>
    <x v="10"/>
    <x v="484"/>
    <d v="2018-02-25T06:00:00"/>
    <x v="484"/>
  </r>
  <r>
    <n v="519"/>
    <s v="Marsh-Coleman"/>
    <s v="Exclusive asymmetric analyzer"/>
    <n v="177700"/>
    <n v="180802"/>
    <n v="101.74563871693867"/>
    <x v="1"/>
    <n v="1773"/>
    <n v="5650.0625"/>
    <x v="1"/>
    <s v="USD"/>
    <n v="1420696800"/>
    <n v="1421906400"/>
    <b v="0"/>
    <b v="1"/>
    <s v="music/rock"/>
    <x v="1"/>
    <x v="1"/>
    <x v="355"/>
    <d v="2015-01-22T06:00:00"/>
    <x v="355"/>
  </r>
  <r>
    <n v="520"/>
    <s v="Frederick, Jenkins and Collins"/>
    <s v="Organic radical collaboration"/>
    <n v="800"/>
    <n v="3406"/>
    <n v="425.75"/>
    <x v="1"/>
    <n v="32"/>
    <n v="9.2303523035230359"/>
    <x v="1"/>
    <s v="USD"/>
    <n v="1555650000"/>
    <n v="1555909200"/>
    <b v="0"/>
    <b v="0"/>
    <s v="theater/plays"/>
    <x v="3"/>
    <x v="3"/>
    <x v="485"/>
    <d v="2019-04-22T05:00:00"/>
    <x v="485"/>
  </r>
  <r>
    <n v="521"/>
    <s v="Wilson Ltd"/>
    <s v="Function-based multi-state software"/>
    <n v="7600"/>
    <n v="11061"/>
    <n v="145.53947368421052"/>
    <x v="1"/>
    <n v="369"/>
    <n v="57.910994764397905"/>
    <x v="1"/>
    <s v="USD"/>
    <n v="1471928400"/>
    <n v="1472446800"/>
    <b v="0"/>
    <b v="1"/>
    <s v="film &amp; video/drama"/>
    <x v="4"/>
    <x v="6"/>
    <x v="486"/>
    <d v="2016-08-29T05:00:00"/>
    <x v="486"/>
  </r>
  <r>
    <n v="522"/>
    <s v="Cline, Peterson and Lowery"/>
    <s v="Innovative static budgetary management"/>
    <n v="50500"/>
    <n v="16389"/>
    <n v="32.453465346534657"/>
    <x v="0"/>
    <n v="191"/>
    <n v="184.14606741573033"/>
    <x v="1"/>
    <s v="USD"/>
    <n v="1341291600"/>
    <n v="1342328400"/>
    <b v="0"/>
    <b v="0"/>
    <s v="film &amp; video/shorts"/>
    <x v="4"/>
    <x v="12"/>
    <x v="487"/>
    <d v="2012-07-15T05:00:00"/>
    <x v="487"/>
  </r>
  <r>
    <n v="523"/>
    <s v="Underwood, James and Jones"/>
    <s v="Triple-buffered holistic ability"/>
    <n v="900"/>
    <n v="6303"/>
    <n v="700.33333333333326"/>
    <x v="1"/>
    <n v="89"/>
    <n v="3.1849418898433552"/>
    <x v="1"/>
    <s v="USD"/>
    <n v="1267682400"/>
    <n v="1268114400"/>
    <b v="0"/>
    <b v="0"/>
    <s v="film &amp; video/shorts"/>
    <x v="4"/>
    <x v="12"/>
    <x v="488"/>
    <d v="2010-03-09T06:00:00"/>
    <x v="488"/>
  </r>
  <r>
    <n v="524"/>
    <s v="Johnson-Contreras"/>
    <s v="Diverse scalable superstructure"/>
    <n v="96700"/>
    <n v="81136"/>
    <n v="83.904860392967933"/>
    <x v="0"/>
    <n v="1979"/>
    <n v="1287.8730158730159"/>
    <x v="1"/>
    <s v="USD"/>
    <n v="1272258000"/>
    <n v="1273381200"/>
    <b v="0"/>
    <b v="0"/>
    <s v="theater/plays"/>
    <x v="3"/>
    <x v="3"/>
    <x v="489"/>
    <d v="2010-05-09T05:00:00"/>
    <x v="489"/>
  </r>
  <r>
    <n v="525"/>
    <s v="Greene, Lloyd and Sims"/>
    <s v="Balanced leadingedge data-warehouse"/>
    <n v="2100"/>
    <n v="1768"/>
    <n v="84.19047619047619"/>
    <x v="0"/>
    <n v="63"/>
    <n v="12.027210884353741"/>
    <x v="1"/>
    <s v="USD"/>
    <n v="1290492000"/>
    <n v="1290837600"/>
    <b v="0"/>
    <b v="0"/>
    <s v="technology/wearables"/>
    <x v="2"/>
    <x v="8"/>
    <x v="490"/>
    <d v="2010-11-27T06:00:00"/>
    <x v="490"/>
  </r>
  <r>
    <n v="526"/>
    <s v="Smith-Sparks"/>
    <s v="Digitized bandwidth-monitored open architecture"/>
    <n v="8300"/>
    <n v="12944"/>
    <n v="155.95180722891567"/>
    <x v="1"/>
    <n v="147"/>
    <n v="2.1289473684210525"/>
    <x v="1"/>
    <s v="USD"/>
    <n v="1451109600"/>
    <n v="1454306400"/>
    <b v="0"/>
    <b v="1"/>
    <s v="theater/plays"/>
    <x v="3"/>
    <x v="3"/>
    <x v="312"/>
    <d v="2016-02-01T06:00:00"/>
    <x v="312"/>
  </r>
  <r>
    <n v="527"/>
    <s v="Rosario-Smith"/>
    <s v="Enterprise-wide intermediate portal"/>
    <n v="189200"/>
    <n v="188480"/>
    <n v="99.619450317124731"/>
    <x v="0"/>
    <n v="6080"/>
    <n v="2356"/>
    <x v="0"/>
    <s v="CAD"/>
    <n v="1454652000"/>
    <n v="1457762400"/>
    <b v="0"/>
    <b v="0"/>
    <s v="film &amp; video/animation"/>
    <x v="4"/>
    <x v="10"/>
    <x v="491"/>
    <d v="2016-03-12T06:00:00"/>
    <x v="491"/>
  </r>
  <r>
    <n v="528"/>
    <s v="Avila, Ford and Welch"/>
    <s v="Focused leadingedge matrix"/>
    <n v="9000"/>
    <n v="7227"/>
    <n v="80.300000000000011"/>
    <x v="0"/>
    <n v="80"/>
    <n v="803"/>
    <x v="4"/>
    <s v="GBP"/>
    <n v="1385186400"/>
    <n v="1389074400"/>
    <b v="0"/>
    <b v="0"/>
    <s v="music/indie rock"/>
    <x v="1"/>
    <x v="7"/>
    <x v="492"/>
    <d v="2014-01-07T06:00:00"/>
    <x v="492"/>
  </r>
  <r>
    <n v="529"/>
    <s v="Gallegos Inc"/>
    <s v="Seamless logistical encryption"/>
    <n v="5100"/>
    <n v="574"/>
    <n v="11.254901960784313"/>
    <x v="0"/>
    <n v="9"/>
    <n v="0.3217488789237668"/>
    <x v="1"/>
    <s v="USD"/>
    <n v="1399698000"/>
    <n v="1402117200"/>
    <b v="0"/>
    <b v="0"/>
    <s v="games/video games"/>
    <x v="6"/>
    <x v="11"/>
    <x v="493"/>
    <d v="2014-06-07T05:00:00"/>
    <x v="493"/>
  </r>
  <r>
    <n v="530"/>
    <s v="Morrow, Santiago and Soto"/>
    <s v="Stand-alone human-resource workforce"/>
    <n v="105000"/>
    <n v="96328"/>
    <n v="91.740952380952379"/>
    <x v="0"/>
    <n v="1784"/>
    <n v="26.463736263736262"/>
    <x v="1"/>
    <s v="USD"/>
    <n v="1283230800"/>
    <n v="1284440400"/>
    <b v="0"/>
    <b v="1"/>
    <s v="publishing/fiction"/>
    <x v="5"/>
    <x v="13"/>
    <x v="494"/>
    <d v="2010-09-14T05:00:00"/>
    <x v="494"/>
  </r>
  <r>
    <n v="531"/>
    <s v="Berry-Richardson"/>
    <s v="Automated zero tolerance implementation"/>
    <n v="186700"/>
    <n v="178338"/>
    <n v="95.521156936261391"/>
    <x v="2"/>
    <n v="3640"/>
    <n v="1415.3809523809523"/>
    <x v="5"/>
    <s v="CHF"/>
    <n v="1384149600"/>
    <n v="1388988000"/>
    <b v="0"/>
    <b v="0"/>
    <s v="games/video games"/>
    <x v="6"/>
    <x v="11"/>
    <x v="495"/>
    <d v="2014-01-06T06:00:00"/>
    <x v="495"/>
  </r>
  <r>
    <n v="532"/>
    <s v="Cordova-Torres"/>
    <s v="Pre-emptive grid-enabled contingency"/>
    <n v="1600"/>
    <n v="8046"/>
    <n v="502.87499999999994"/>
    <x v="1"/>
    <n v="126"/>
    <n v="3.6275924256086562"/>
    <x v="0"/>
    <s v="CAD"/>
    <n v="1516860000"/>
    <n v="1516946400"/>
    <b v="0"/>
    <b v="0"/>
    <s v="theater/plays"/>
    <x v="3"/>
    <x v="3"/>
    <x v="496"/>
    <d v="2018-01-26T06:00:00"/>
    <x v="496"/>
  </r>
  <r>
    <n v="533"/>
    <s v="Holt, Bernard and Johnson"/>
    <s v="Multi-lateral didactic encoding"/>
    <n v="115600"/>
    <n v="184086"/>
    <n v="159.24394463667818"/>
    <x v="1"/>
    <n v="2218"/>
    <n v="757.55555555555554"/>
    <x v="4"/>
    <s v="GBP"/>
    <n v="1374642000"/>
    <n v="1377752400"/>
    <b v="0"/>
    <b v="0"/>
    <s v="music/indie rock"/>
    <x v="1"/>
    <x v="7"/>
    <x v="497"/>
    <d v="2013-08-29T05:00:00"/>
    <x v="497"/>
  </r>
  <r>
    <n v="534"/>
    <s v="Clark, Mccormick and Mendoza"/>
    <s v="Self-enabling didactic orchestration"/>
    <n v="89100"/>
    <n v="13385"/>
    <n v="15.022446689113355"/>
    <x v="0"/>
    <n v="243"/>
    <n v="66.262376237623769"/>
    <x v="1"/>
    <s v="USD"/>
    <n v="1534482000"/>
    <n v="1534568400"/>
    <b v="0"/>
    <b v="1"/>
    <s v="film &amp; video/drama"/>
    <x v="4"/>
    <x v="6"/>
    <x v="498"/>
    <d v="2018-08-18T05:00:00"/>
    <x v="498"/>
  </r>
  <r>
    <n v="535"/>
    <s v="Garrison LLC"/>
    <s v="Profit-focused 24/7 data-warehouse"/>
    <n v="2600"/>
    <n v="12533"/>
    <n v="482.03846153846149"/>
    <x v="1"/>
    <n v="202"/>
    <n v="89.521428571428572"/>
    <x v="6"/>
    <s v="EUR"/>
    <n v="1528434000"/>
    <n v="1528606800"/>
    <b v="0"/>
    <b v="1"/>
    <s v="theater/plays"/>
    <x v="3"/>
    <x v="3"/>
    <x v="499"/>
    <d v="2018-06-10T05:00:00"/>
    <x v="499"/>
  </r>
  <r>
    <n v="536"/>
    <s v="Shannon-Olson"/>
    <s v="Enhanced methodical middleware"/>
    <n v="9800"/>
    <n v="14697"/>
    <n v="149.96938775510205"/>
    <x v="1"/>
    <n v="140"/>
    <n v="13.970532319391635"/>
    <x v="6"/>
    <s v="EUR"/>
    <n v="1282626000"/>
    <n v="1284872400"/>
    <b v="0"/>
    <b v="0"/>
    <s v="publishing/fiction"/>
    <x v="5"/>
    <x v="13"/>
    <x v="500"/>
    <d v="2010-09-19T05:00:00"/>
    <x v="500"/>
  </r>
  <r>
    <n v="537"/>
    <s v="Murillo-Mcfarland"/>
    <s v="Synchronized client-driven projection"/>
    <n v="84400"/>
    <n v="98935"/>
    <n v="117.22156398104266"/>
    <x v="1"/>
    <n v="1052"/>
    <n v="76.338734567901241"/>
    <x v="3"/>
    <s v="DKK"/>
    <n v="1535605200"/>
    <n v="1537592400"/>
    <b v="1"/>
    <b v="1"/>
    <s v="film &amp; video/documentary"/>
    <x v="4"/>
    <x v="4"/>
    <x v="501"/>
    <d v="2018-09-22T05:00:00"/>
    <x v="501"/>
  </r>
  <r>
    <n v="538"/>
    <s v="Young, Gilbert and Escobar"/>
    <s v="Networked didactic time-frame"/>
    <n v="151300"/>
    <n v="57034"/>
    <n v="37.695968274950431"/>
    <x v="0"/>
    <n v="1296"/>
    <n v="740.7012987012987"/>
    <x v="1"/>
    <s v="USD"/>
    <n v="1379826000"/>
    <n v="1381208400"/>
    <b v="0"/>
    <b v="0"/>
    <s v="games/mobile games"/>
    <x v="6"/>
    <x v="20"/>
    <x v="502"/>
    <d v="2013-10-08T05:00:00"/>
    <x v="502"/>
  </r>
  <r>
    <n v="539"/>
    <s v="Thomas, Welch and Santana"/>
    <s v="Assimilated exuding toolset"/>
    <n v="9800"/>
    <n v="7120"/>
    <n v="72.653061224489804"/>
    <x v="0"/>
    <n v="77"/>
    <n v="28.825910931174089"/>
    <x v="1"/>
    <s v="USD"/>
    <n v="1561957200"/>
    <n v="1562475600"/>
    <b v="0"/>
    <b v="1"/>
    <s v="food/food trucks"/>
    <x v="0"/>
    <x v="0"/>
    <x v="503"/>
    <d v="2019-07-07T05:00:00"/>
    <x v="503"/>
  </r>
  <r>
    <n v="540"/>
    <s v="Brown-Pena"/>
    <s v="Front-line client-server secured line"/>
    <n v="5300"/>
    <n v="14097"/>
    <n v="265.98113207547169"/>
    <x v="1"/>
    <n v="247"/>
    <n v="35.688607594936705"/>
    <x v="1"/>
    <s v="USD"/>
    <n v="1525496400"/>
    <n v="1527397200"/>
    <b v="0"/>
    <b v="0"/>
    <s v="photography/photography books"/>
    <x v="7"/>
    <x v="14"/>
    <x v="504"/>
    <d v="2018-05-27T05:00:00"/>
    <x v="504"/>
  </r>
  <r>
    <n v="541"/>
    <s v="Holder, Caldwell and Vance"/>
    <s v="Polarized systemic Internet solution"/>
    <n v="178000"/>
    <n v="43086"/>
    <n v="24.205617977528089"/>
    <x v="0"/>
    <n v="395"/>
    <n v="879.30612244897964"/>
    <x v="6"/>
    <s v="EUR"/>
    <n v="1433912400"/>
    <n v="1436158800"/>
    <b v="0"/>
    <b v="0"/>
    <s v="games/mobile games"/>
    <x v="6"/>
    <x v="20"/>
    <x v="505"/>
    <d v="2015-07-06T05:00:00"/>
    <x v="505"/>
  </r>
  <r>
    <n v="542"/>
    <s v="Harrison-Bridges"/>
    <s v="Profit-focused exuding moderator"/>
    <n v="77000"/>
    <n v="1930"/>
    <n v="2.5064935064935066"/>
    <x v="0"/>
    <n v="49"/>
    <n v="10.722222222222221"/>
    <x v="4"/>
    <s v="GBP"/>
    <n v="1453442400"/>
    <n v="1456034400"/>
    <b v="0"/>
    <b v="0"/>
    <s v="music/indie rock"/>
    <x v="1"/>
    <x v="7"/>
    <x v="506"/>
    <d v="2016-02-21T06:00:00"/>
    <x v="506"/>
  </r>
  <r>
    <n v="543"/>
    <s v="Johnson, Murphy and Peterson"/>
    <s v="Cross-group high-level moderator"/>
    <n v="84900"/>
    <n v="13864"/>
    <n v="16.329799764428738"/>
    <x v="0"/>
    <n v="180"/>
    <n v="165.04761904761904"/>
    <x v="1"/>
    <s v="USD"/>
    <n v="1378875600"/>
    <n v="1380171600"/>
    <b v="0"/>
    <b v="0"/>
    <s v="games/video games"/>
    <x v="6"/>
    <x v="11"/>
    <x v="507"/>
    <d v="2013-09-26T05:00:00"/>
    <x v="507"/>
  </r>
  <r>
    <n v="544"/>
    <s v="Taylor Inc"/>
    <s v="Public-key 3rdgeneration system engine"/>
    <n v="2800"/>
    <n v="7742"/>
    <n v="276.5"/>
    <x v="1"/>
    <n v="84"/>
    <n v="2.8780669144981412"/>
    <x v="1"/>
    <s v="USD"/>
    <n v="1452232800"/>
    <n v="1453356000"/>
    <b v="0"/>
    <b v="0"/>
    <s v="music/rock"/>
    <x v="1"/>
    <x v="1"/>
    <x v="508"/>
    <d v="2016-01-21T06:00:00"/>
    <x v="508"/>
  </r>
  <r>
    <n v="545"/>
    <s v="Deleon and Sons"/>
    <s v="Organized value-added access"/>
    <n v="184800"/>
    <n v="164109"/>
    <n v="88.803571428571431"/>
    <x v="0"/>
    <n v="2690"/>
    <n v="1864.875"/>
    <x v="1"/>
    <s v="USD"/>
    <n v="1577253600"/>
    <n v="1578981600"/>
    <b v="0"/>
    <b v="0"/>
    <s v="theater/plays"/>
    <x v="3"/>
    <x v="3"/>
    <x v="509"/>
    <d v="2020-01-14T06:00:00"/>
    <x v="509"/>
  </r>
  <r>
    <n v="546"/>
    <s v="Benjamin, Paul and Ferguson"/>
    <s v="Cloned global Graphical User Interface"/>
    <n v="4200"/>
    <n v="6870"/>
    <n v="163.57142857142856"/>
    <x v="1"/>
    <n v="88"/>
    <n v="44.03846153846154"/>
    <x v="1"/>
    <s v="USD"/>
    <n v="1537160400"/>
    <n v="1537419600"/>
    <b v="0"/>
    <b v="1"/>
    <s v="theater/plays"/>
    <x v="3"/>
    <x v="3"/>
    <x v="510"/>
    <d v="2018-09-20T05:00:00"/>
    <x v="510"/>
  </r>
  <r>
    <n v="547"/>
    <s v="Hardin-Dixon"/>
    <s v="Focused solution-oriented matrix"/>
    <n v="1300"/>
    <n v="12597"/>
    <n v="969"/>
    <x v="1"/>
    <n v="156"/>
    <n v="4.2201005025125626"/>
    <x v="1"/>
    <s v="USD"/>
    <n v="1422165600"/>
    <n v="1423202400"/>
    <b v="0"/>
    <b v="0"/>
    <s v="film &amp; video/drama"/>
    <x v="4"/>
    <x v="6"/>
    <x v="511"/>
    <d v="2015-02-06T06:00:00"/>
    <x v="511"/>
  </r>
  <r>
    <n v="548"/>
    <s v="York-Pitts"/>
    <s v="Monitored discrete toolset"/>
    <n v="66100"/>
    <n v="179074"/>
    <n v="270.91376701966715"/>
    <x v="1"/>
    <n v="2985"/>
    <n v="235.00524934383202"/>
    <x v="1"/>
    <s v="USD"/>
    <n v="1459486800"/>
    <n v="1460610000"/>
    <b v="0"/>
    <b v="0"/>
    <s v="theater/plays"/>
    <x v="3"/>
    <x v="3"/>
    <x v="512"/>
    <d v="2016-04-14T05:00:00"/>
    <x v="512"/>
  </r>
  <r>
    <n v="549"/>
    <s v="Jarvis and Sons"/>
    <s v="Business-focused intermediate system engine"/>
    <n v="29500"/>
    <n v="83843"/>
    <n v="284.21355932203392"/>
    <x v="1"/>
    <n v="762"/>
    <n v="83843"/>
    <x v="1"/>
    <s v="USD"/>
    <n v="1369717200"/>
    <n v="1370494800"/>
    <b v="0"/>
    <b v="0"/>
    <s v="technology/wearables"/>
    <x v="2"/>
    <x v="8"/>
    <x v="513"/>
    <d v="2013-06-06T05:00:00"/>
    <x v="513"/>
  </r>
  <r>
    <n v="550"/>
    <s v="Morrison-Henderson"/>
    <s v="De-engineered disintermediate encoding"/>
    <n v="100"/>
    <n v="4"/>
    <n v="4"/>
    <x v="3"/>
    <n v="1"/>
    <n v="1.4393666786613889E-3"/>
    <x v="5"/>
    <s v="CHF"/>
    <n v="1330495200"/>
    <n v="1332306000"/>
    <b v="0"/>
    <b v="0"/>
    <s v="music/indie rock"/>
    <x v="1"/>
    <x v="7"/>
    <x v="514"/>
    <d v="2012-03-21T05:00:00"/>
    <x v="514"/>
  </r>
  <r>
    <n v="551"/>
    <s v="Martin-James"/>
    <s v="Streamlined upward-trending analyzer"/>
    <n v="180100"/>
    <n v="105598"/>
    <n v="58.6329816768462"/>
    <x v="0"/>
    <n v="2779"/>
    <n v="1147.804347826087"/>
    <x v="2"/>
    <s v="AUD"/>
    <n v="1419055200"/>
    <n v="1422511200"/>
    <b v="0"/>
    <b v="1"/>
    <s v="technology/web"/>
    <x v="2"/>
    <x v="2"/>
    <x v="515"/>
    <d v="2015-01-29T06:00:00"/>
    <x v="515"/>
  </r>
  <r>
    <n v="552"/>
    <s v="Mercer, Solomon and Singleton"/>
    <s v="Distributed human-resource policy"/>
    <n v="9000"/>
    <n v="8866"/>
    <n v="98.51111111111112"/>
    <x v="0"/>
    <n v="92"/>
    <n v="8.6245136186770424"/>
    <x v="1"/>
    <s v="USD"/>
    <n v="1480140000"/>
    <n v="1480312800"/>
    <b v="0"/>
    <b v="0"/>
    <s v="theater/plays"/>
    <x v="3"/>
    <x v="3"/>
    <x v="516"/>
    <d v="2016-11-28T06:00:00"/>
    <x v="516"/>
  </r>
  <r>
    <n v="553"/>
    <s v="Dougherty, Austin and Mills"/>
    <s v="De-engineered 5thgeneration contingency"/>
    <n v="170600"/>
    <n v="75022"/>
    <n v="43.975381008206334"/>
    <x v="0"/>
    <n v="1028"/>
    <n v="135.4187725631769"/>
    <x v="1"/>
    <s v="USD"/>
    <n v="1293948000"/>
    <n v="1294034400"/>
    <b v="0"/>
    <b v="0"/>
    <s v="music/rock"/>
    <x v="1"/>
    <x v="1"/>
    <x v="517"/>
    <d v="2011-01-03T06:00:00"/>
    <x v="517"/>
  </r>
  <r>
    <n v="554"/>
    <s v="Ritter PLC"/>
    <s v="Multi-channeled upward-trending application"/>
    <n v="9500"/>
    <n v="14408"/>
    <n v="151.66315789473683"/>
    <x v="1"/>
    <n v="554"/>
    <n v="106.72592592592592"/>
    <x v="0"/>
    <s v="CAD"/>
    <n v="1482127200"/>
    <n v="1482645600"/>
    <b v="0"/>
    <b v="0"/>
    <s v="music/indie rock"/>
    <x v="1"/>
    <x v="7"/>
    <x v="518"/>
    <d v="2016-12-25T06:00:00"/>
    <x v="518"/>
  </r>
  <r>
    <n v="555"/>
    <s v="Anderson Group"/>
    <s v="Organic maximized database"/>
    <n v="6300"/>
    <n v="14089"/>
    <n v="223.63492063492063"/>
    <x v="1"/>
    <n v="135"/>
    <n v="115.48360655737704"/>
    <x v="3"/>
    <s v="DKK"/>
    <n v="1396414800"/>
    <n v="1399093200"/>
    <b v="0"/>
    <b v="0"/>
    <s v="music/rock"/>
    <x v="1"/>
    <x v="1"/>
    <x v="519"/>
    <d v="2014-05-03T05:00:00"/>
    <x v="519"/>
  </r>
  <r>
    <n v="556"/>
    <s v="Smith and Sons"/>
    <s v="Grass-roots 24/7 attitude"/>
    <n v="5200"/>
    <n v="12467"/>
    <n v="239.75"/>
    <x v="1"/>
    <n v="122"/>
    <n v="56.411764705882355"/>
    <x v="1"/>
    <s v="USD"/>
    <n v="1315285200"/>
    <n v="1315890000"/>
    <b v="0"/>
    <b v="1"/>
    <s v="publishing/translations"/>
    <x v="5"/>
    <x v="18"/>
    <x v="520"/>
    <d v="2011-09-13T05:00:00"/>
    <x v="520"/>
  </r>
  <r>
    <n v="557"/>
    <s v="Lam-Hamilton"/>
    <s v="Team-oriented global strategy"/>
    <n v="6000"/>
    <n v="11960"/>
    <n v="199.33333333333334"/>
    <x v="1"/>
    <n v="221"/>
    <n v="94.920634920634924"/>
    <x v="1"/>
    <s v="USD"/>
    <n v="1443762000"/>
    <n v="1444021200"/>
    <b v="0"/>
    <b v="1"/>
    <s v="film &amp; video/science fiction"/>
    <x v="4"/>
    <x v="22"/>
    <x v="521"/>
    <d v="2015-10-05T05:00:00"/>
    <x v="521"/>
  </r>
  <r>
    <n v="558"/>
    <s v="Ho Ltd"/>
    <s v="Enhanced client-driven capacity"/>
    <n v="5800"/>
    <n v="7966"/>
    <n v="137.34482758620689"/>
    <x v="1"/>
    <n v="126"/>
    <n v="7.7945205479452051"/>
    <x v="1"/>
    <s v="USD"/>
    <n v="1456293600"/>
    <n v="1460005200"/>
    <b v="0"/>
    <b v="0"/>
    <s v="theater/plays"/>
    <x v="3"/>
    <x v="3"/>
    <x v="522"/>
    <d v="2016-04-07T05:00:00"/>
    <x v="522"/>
  </r>
  <r>
    <n v="559"/>
    <s v="Brown, Estrada and Jensen"/>
    <s v="Exclusive systematic productivity"/>
    <n v="105300"/>
    <n v="106321"/>
    <n v="100.9696106362773"/>
    <x v="1"/>
    <n v="1022"/>
    <n v="33.465848284545167"/>
    <x v="1"/>
    <s v="USD"/>
    <n v="1470114000"/>
    <n v="1470718800"/>
    <b v="0"/>
    <b v="0"/>
    <s v="theater/plays"/>
    <x v="3"/>
    <x v="3"/>
    <x v="523"/>
    <d v="2016-08-09T05:00:00"/>
    <x v="523"/>
  </r>
  <r>
    <n v="560"/>
    <s v="Hunt LLC"/>
    <s v="Re-engineered radical policy"/>
    <n v="20000"/>
    <n v="158832"/>
    <n v="794.16"/>
    <x v="1"/>
    <n v="3177"/>
    <n v="802.18181818181813"/>
    <x v="1"/>
    <s v="USD"/>
    <n v="1321596000"/>
    <n v="1325052000"/>
    <b v="0"/>
    <b v="0"/>
    <s v="film &amp; video/animation"/>
    <x v="4"/>
    <x v="10"/>
    <x v="524"/>
    <d v="2011-12-28T06:00:00"/>
    <x v="524"/>
  </r>
  <r>
    <n v="561"/>
    <s v="Fowler-Smith"/>
    <s v="Down-sized logistical adapter"/>
    <n v="3000"/>
    <n v="11091"/>
    <n v="369.7"/>
    <x v="1"/>
    <n v="198"/>
    <n v="426.57692307692309"/>
    <x v="5"/>
    <s v="CHF"/>
    <n v="1318827600"/>
    <n v="1319000400"/>
    <b v="0"/>
    <b v="0"/>
    <s v="theater/plays"/>
    <x v="3"/>
    <x v="3"/>
    <x v="525"/>
    <d v="2011-10-19T05:00:00"/>
    <x v="525"/>
  </r>
  <r>
    <n v="562"/>
    <s v="Blair Inc"/>
    <s v="Configurable bandwidth-monitored throughput"/>
    <n v="9900"/>
    <n v="1269"/>
    <n v="12.818181818181817"/>
    <x v="0"/>
    <n v="26"/>
    <n v="14.929411764705883"/>
    <x v="5"/>
    <s v="CHF"/>
    <n v="1552366800"/>
    <n v="1552539600"/>
    <b v="0"/>
    <b v="0"/>
    <s v="music/rock"/>
    <x v="1"/>
    <x v="1"/>
    <x v="188"/>
    <d v="2019-03-14T05:00:00"/>
    <x v="188"/>
  </r>
  <r>
    <n v="563"/>
    <s v="Kelley, Stanton and Sanchez"/>
    <s v="Optional tangible pricing structure"/>
    <n v="3700"/>
    <n v="5107"/>
    <n v="138.02702702702703"/>
    <x v="1"/>
    <n v="85"/>
    <n v="2.8530726256983239"/>
    <x v="2"/>
    <s v="AUD"/>
    <n v="1542088800"/>
    <n v="1543816800"/>
    <b v="0"/>
    <b v="0"/>
    <s v="film &amp; video/documentary"/>
    <x v="4"/>
    <x v="4"/>
    <x v="526"/>
    <d v="2018-12-03T06:00:00"/>
    <x v="526"/>
  </r>
  <r>
    <n v="564"/>
    <s v="Hernandez-Macdonald"/>
    <s v="Organic high-level implementation"/>
    <n v="168700"/>
    <n v="141393"/>
    <n v="83.813278008298752"/>
    <x v="0"/>
    <n v="1790"/>
    <n v="39.319521690767516"/>
    <x v="1"/>
    <s v="USD"/>
    <n v="1426395600"/>
    <n v="1427086800"/>
    <b v="0"/>
    <b v="0"/>
    <s v="theater/plays"/>
    <x v="3"/>
    <x v="3"/>
    <x v="527"/>
    <d v="2015-03-23T05:00:00"/>
    <x v="527"/>
  </r>
  <r>
    <n v="565"/>
    <s v="Joseph LLC"/>
    <s v="Decentralized logistical collaboration"/>
    <n v="94900"/>
    <n v="194166"/>
    <n v="204.60063224446787"/>
    <x v="1"/>
    <n v="3596"/>
    <n v="5247.72972972973"/>
    <x v="1"/>
    <s v="USD"/>
    <n v="1321336800"/>
    <n v="1323064800"/>
    <b v="0"/>
    <b v="0"/>
    <s v="theater/plays"/>
    <x v="3"/>
    <x v="3"/>
    <x v="528"/>
    <d v="2011-12-05T06:00:00"/>
    <x v="528"/>
  </r>
  <r>
    <n v="566"/>
    <s v="Webb-Smith"/>
    <s v="Advanced content-based installation"/>
    <n v="9300"/>
    <n v="4124"/>
    <n v="44.344086021505376"/>
    <x v="0"/>
    <n v="37"/>
    <n v="16.901639344262296"/>
    <x v="1"/>
    <s v="USD"/>
    <n v="1456293600"/>
    <n v="1458277200"/>
    <b v="0"/>
    <b v="1"/>
    <s v="music/electric music"/>
    <x v="1"/>
    <x v="5"/>
    <x v="522"/>
    <d v="2016-03-18T05:00:00"/>
    <x v="522"/>
  </r>
  <r>
    <n v="567"/>
    <s v="Johns PLC"/>
    <s v="Distributed high-level open architecture"/>
    <n v="6800"/>
    <n v="14865"/>
    <n v="218.60294117647058"/>
    <x v="1"/>
    <n v="244"/>
    <n v="2.8696911196911197"/>
    <x v="1"/>
    <s v="USD"/>
    <n v="1404968400"/>
    <n v="1405141200"/>
    <b v="0"/>
    <b v="0"/>
    <s v="music/rock"/>
    <x v="1"/>
    <x v="1"/>
    <x v="529"/>
    <d v="2014-07-12T05:00:00"/>
    <x v="529"/>
  </r>
  <r>
    <n v="568"/>
    <s v="Hardin-Foley"/>
    <s v="Synergized zero tolerance help-desk"/>
    <n v="72400"/>
    <n v="134688"/>
    <n v="186.03314917127071"/>
    <x v="1"/>
    <n v="5180"/>
    <n v="228.67232597623089"/>
    <x v="1"/>
    <s v="USD"/>
    <n v="1279170000"/>
    <n v="1283058000"/>
    <b v="0"/>
    <b v="0"/>
    <s v="theater/plays"/>
    <x v="3"/>
    <x v="3"/>
    <x v="530"/>
    <d v="2010-08-29T05:00:00"/>
    <x v="530"/>
  </r>
  <r>
    <n v="569"/>
    <s v="Fischer, Fowler and Arnold"/>
    <s v="Extended multi-tasking definition"/>
    <n v="20100"/>
    <n v="47705"/>
    <n v="237.33830845771143"/>
    <x v="1"/>
    <n v="589"/>
    <n v="17.506422018348623"/>
    <x v="6"/>
    <s v="EUR"/>
    <n v="1294725600"/>
    <n v="1295762400"/>
    <b v="0"/>
    <b v="0"/>
    <s v="film &amp; video/animation"/>
    <x v="4"/>
    <x v="10"/>
    <x v="531"/>
    <d v="2011-01-23T06:00:00"/>
    <x v="531"/>
  </r>
  <r>
    <n v="570"/>
    <s v="Martinez-Juarez"/>
    <s v="Realigned uniform knowledge user"/>
    <n v="31200"/>
    <n v="95364"/>
    <n v="305.65384615384613"/>
    <x v="1"/>
    <n v="2725"/>
    <n v="2724.6857142857143"/>
    <x v="1"/>
    <s v="USD"/>
    <n v="1419055200"/>
    <n v="1419573600"/>
    <b v="0"/>
    <b v="1"/>
    <s v="music/rock"/>
    <x v="1"/>
    <x v="1"/>
    <x v="515"/>
    <d v="2014-12-26T06:00:00"/>
    <x v="515"/>
  </r>
  <r>
    <n v="571"/>
    <s v="Wilson and Sons"/>
    <s v="Monitored grid-enabled model"/>
    <n v="3500"/>
    <n v="3295"/>
    <n v="94.142857142857139"/>
    <x v="0"/>
    <n v="35"/>
    <n v="35.053191489361701"/>
    <x v="6"/>
    <s v="EUR"/>
    <n v="1434690000"/>
    <n v="1438750800"/>
    <b v="0"/>
    <b v="0"/>
    <s v="film &amp; video/shorts"/>
    <x v="4"/>
    <x v="12"/>
    <x v="532"/>
    <d v="2015-08-05T05:00:00"/>
    <x v="532"/>
  </r>
  <r>
    <n v="572"/>
    <s v="Clements Group"/>
    <s v="Assimilated actuating policy"/>
    <n v="9000"/>
    <n v="4896"/>
    <n v="54.400000000000006"/>
    <x v="3"/>
    <n v="94"/>
    <n v="16.32"/>
    <x v="1"/>
    <s v="USD"/>
    <n v="1443416400"/>
    <n v="1444798800"/>
    <b v="0"/>
    <b v="1"/>
    <s v="music/rock"/>
    <x v="1"/>
    <x v="1"/>
    <x v="533"/>
    <d v="2015-10-14T05:00:00"/>
    <x v="533"/>
  </r>
  <r>
    <n v="573"/>
    <s v="Valenzuela-Cook"/>
    <s v="Total incremental productivity"/>
    <n v="6700"/>
    <n v="7496"/>
    <n v="111.88059701492537"/>
    <x v="1"/>
    <n v="300"/>
    <n v="52.055555555555557"/>
    <x v="1"/>
    <s v="USD"/>
    <n v="1399006800"/>
    <n v="1399179600"/>
    <b v="0"/>
    <b v="0"/>
    <s v="journalism/audio"/>
    <x v="8"/>
    <x v="23"/>
    <x v="409"/>
    <d v="2014-05-04T05:00:00"/>
    <x v="409"/>
  </r>
  <r>
    <n v="574"/>
    <s v="Parker, Haley and Foster"/>
    <s v="Adaptive local task-force"/>
    <n v="2700"/>
    <n v="9967"/>
    <n v="369.14814814814815"/>
    <x v="1"/>
    <n v="144"/>
    <n v="17.862007168458781"/>
    <x v="1"/>
    <s v="USD"/>
    <n v="1575698400"/>
    <n v="1576562400"/>
    <b v="0"/>
    <b v="1"/>
    <s v="food/food trucks"/>
    <x v="0"/>
    <x v="0"/>
    <x v="534"/>
    <d v="2019-12-17T06:00:00"/>
    <x v="534"/>
  </r>
  <r>
    <n v="575"/>
    <s v="Fuentes LLC"/>
    <s v="Universal zero-defect concept"/>
    <n v="83300"/>
    <n v="52421"/>
    <n v="62.930372148859547"/>
    <x v="0"/>
    <n v="558"/>
    <n v="819.078125"/>
    <x v="1"/>
    <s v="USD"/>
    <n v="1400562000"/>
    <n v="1400821200"/>
    <b v="0"/>
    <b v="1"/>
    <s v="theater/plays"/>
    <x v="3"/>
    <x v="3"/>
    <x v="53"/>
    <d v="2014-05-23T05:00:00"/>
    <x v="53"/>
  </r>
  <r>
    <n v="576"/>
    <s v="Moran and Sons"/>
    <s v="Object-based bottom-line superstructure"/>
    <n v="9700"/>
    <n v="6298"/>
    <n v="64.927835051546396"/>
    <x v="0"/>
    <n v="64"/>
    <n v="170.21621621621622"/>
    <x v="1"/>
    <s v="USD"/>
    <n v="1509512400"/>
    <n v="1510984800"/>
    <b v="0"/>
    <b v="0"/>
    <s v="theater/plays"/>
    <x v="3"/>
    <x v="3"/>
    <x v="535"/>
    <d v="2017-11-18T06:00:00"/>
    <x v="535"/>
  </r>
  <r>
    <n v="577"/>
    <s v="Stevens Inc"/>
    <s v="Adaptive 24hour projection"/>
    <n v="8200"/>
    <n v="1546"/>
    <n v="18.853658536585368"/>
    <x v="3"/>
    <n v="37"/>
    <n v="6.3102040816326532"/>
    <x v="1"/>
    <s v="USD"/>
    <n v="1299823200"/>
    <n v="1302066000"/>
    <b v="0"/>
    <b v="0"/>
    <s v="music/jazz"/>
    <x v="1"/>
    <x v="17"/>
    <x v="536"/>
    <d v="2011-04-06T05:00:00"/>
    <x v="536"/>
  </r>
  <r>
    <n v="578"/>
    <s v="Martinez-Johnson"/>
    <s v="Sharable radical toolset"/>
    <n v="96500"/>
    <n v="16168"/>
    <n v="16.754404145077721"/>
    <x v="0"/>
    <n v="245"/>
    <n v="185.83908045977012"/>
    <x v="1"/>
    <s v="USD"/>
    <n v="1322719200"/>
    <n v="1322978400"/>
    <b v="0"/>
    <b v="0"/>
    <s v="film &amp; video/science fiction"/>
    <x v="4"/>
    <x v="22"/>
    <x v="537"/>
    <d v="2011-12-04T06:00:00"/>
    <x v="537"/>
  </r>
  <r>
    <n v="579"/>
    <s v="Franklin Inc"/>
    <s v="Focused multimedia knowledgebase"/>
    <n v="6200"/>
    <n v="6269"/>
    <n v="101.11290322580646"/>
    <x v="1"/>
    <n v="87"/>
    <n v="2.0118741976893455"/>
    <x v="1"/>
    <s v="USD"/>
    <n v="1312693200"/>
    <n v="1313730000"/>
    <b v="0"/>
    <b v="0"/>
    <s v="music/jazz"/>
    <x v="1"/>
    <x v="17"/>
    <x v="538"/>
    <d v="2011-08-19T05:00:00"/>
    <x v="538"/>
  </r>
  <r>
    <n v="580"/>
    <s v="Perez PLC"/>
    <s v="Seamless 6thgeneration extranet"/>
    <n v="43800"/>
    <n v="149578"/>
    <n v="341.5022831050228"/>
    <x v="1"/>
    <n v="3116"/>
    <n v="2106.7323943661972"/>
    <x v="1"/>
    <s v="USD"/>
    <n v="1393394400"/>
    <n v="1394085600"/>
    <b v="0"/>
    <b v="0"/>
    <s v="theater/plays"/>
    <x v="3"/>
    <x v="3"/>
    <x v="539"/>
    <d v="2014-03-06T06:00:00"/>
    <x v="539"/>
  </r>
  <r>
    <n v="581"/>
    <s v="Sanchez, Cross and Savage"/>
    <s v="Sharable mobile knowledgebase"/>
    <n v="6000"/>
    <n v="3841"/>
    <n v="64.016666666666666"/>
    <x v="0"/>
    <n v="71"/>
    <n v="91.452380952380949"/>
    <x v="1"/>
    <s v="USD"/>
    <n v="1304053200"/>
    <n v="1305349200"/>
    <b v="0"/>
    <b v="0"/>
    <s v="technology/web"/>
    <x v="2"/>
    <x v="2"/>
    <x v="540"/>
    <d v="2011-05-14T05:00:00"/>
    <x v="540"/>
  </r>
  <r>
    <n v="582"/>
    <s v="Pineda Ltd"/>
    <s v="Cross-group global system engine"/>
    <n v="8700"/>
    <n v="4531"/>
    <n v="52.080459770114942"/>
    <x v="0"/>
    <n v="42"/>
    <n v="4.9845984598459845"/>
    <x v="1"/>
    <s v="USD"/>
    <n v="1433912400"/>
    <n v="1434344400"/>
    <b v="0"/>
    <b v="1"/>
    <s v="games/video games"/>
    <x v="6"/>
    <x v="11"/>
    <x v="505"/>
    <d v="2015-06-15T05:00:00"/>
    <x v="505"/>
  </r>
  <r>
    <n v="583"/>
    <s v="Powell and Sons"/>
    <s v="Centralized clear-thinking conglomeration"/>
    <n v="18900"/>
    <n v="60934"/>
    <n v="322.40211640211641"/>
    <x v="1"/>
    <n v="909"/>
    <n v="37.776813391196526"/>
    <x v="1"/>
    <s v="USD"/>
    <n v="1329717600"/>
    <n v="1331186400"/>
    <b v="0"/>
    <b v="0"/>
    <s v="film &amp; video/documentary"/>
    <x v="4"/>
    <x v="4"/>
    <x v="541"/>
    <d v="2012-03-08T06:00:00"/>
    <x v="541"/>
  </r>
  <r>
    <n v="584"/>
    <s v="Nunez-Richards"/>
    <s v="De-engineered cohesive system engine"/>
    <n v="86400"/>
    <n v="103255"/>
    <n v="119.50810185185186"/>
    <x v="1"/>
    <n v="1613"/>
    <n v="759.22794117647061"/>
    <x v="1"/>
    <s v="USD"/>
    <n v="1335330000"/>
    <n v="1336539600"/>
    <b v="0"/>
    <b v="0"/>
    <s v="technology/web"/>
    <x v="2"/>
    <x v="2"/>
    <x v="542"/>
    <d v="2012-05-09T05:00:00"/>
    <x v="542"/>
  </r>
  <r>
    <n v="585"/>
    <s v="Pugh LLC"/>
    <s v="Reactive analyzing function"/>
    <n v="8900"/>
    <n v="13065"/>
    <n v="146.79775280898878"/>
    <x v="1"/>
    <n v="136"/>
    <n v="100.5"/>
    <x v="1"/>
    <s v="USD"/>
    <n v="1268888400"/>
    <n v="1269752400"/>
    <b v="0"/>
    <b v="0"/>
    <s v="publishing/translations"/>
    <x v="5"/>
    <x v="18"/>
    <x v="543"/>
    <d v="2010-03-28T05:00:00"/>
    <x v="543"/>
  </r>
  <r>
    <n v="586"/>
    <s v="Rowe-Wong"/>
    <s v="Robust hybrid budgetary management"/>
    <n v="700"/>
    <n v="6654"/>
    <n v="950.57142857142856"/>
    <x v="1"/>
    <n v="130"/>
    <n v="42.653846153846153"/>
    <x v="1"/>
    <s v="USD"/>
    <n v="1289973600"/>
    <n v="1291615200"/>
    <b v="0"/>
    <b v="0"/>
    <s v="music/rock"/>
    <x v="1"/>
    <x v="1"/>
    <x v="544"/>
    <d v="2010-12-06T06:00:00"/>
    <x v="544"/>
  </r>
  <r>
    <n v="587"/>
    <s v="Williams-Santos"/>
    <s v="Open-source analyzing monitoring"/>
    <n v="9400"/>
    <n v="6852"/>
    <n v="72.893617021276597"/>
    <x v="0"/>
    <n v="156"/>
    <n v="5.0087719298245617"/>
    <x v="0"/>
    <s v="CAD"/>
    <n v="1547877600"/>
    <n v="1552366800"/>
    <b v="0"/>
    <b v="1"/>
    <s v="food/food trucks"/>
    <x v="0"/>
    <x v="0"/>
    <x v="35"/>
    <d v="2019-03-12T05:00:00"/>
    <x v="35"/>
  </r>
  <r>
    <n v="588"/>
    <s v="Weber Inc"/>
    <s v="Up-sized discrete firmware"/>
    <n v="157600"/>
    <n v="124517"/>
    <n v="79.008248730964468"/>
    <x v="0"/>
    <n v="1368"/>
    <n v="1220.7549019607843"/>
    <x v="4"/>
    <s v="GBP"/>
    <n v="1269493200"/>
    <n v="1272171600"/>
    <b v="0"/>
    <b v="0"/>
    <s v="theater/plays"/>
    <x v="3"/>
    <x v="3"/>
    <x v="152"/>
    <d v="2010-04-25T05:00:00"/>
    <x v="152"/>
  </r>
  <r>
    <n v="589"/>
    <s v="Avery, Brown and Parker"/>
    <s v="Exclusive intangible extranet"/>
    <n v="7900"/>
    <n v="5113"/>
    <n v="64.721518987341781"/>
    <x v="0"/>
    <n v="102"/>
    <n v="59.453488372093027"/>
    <x v="1"/>
    <s v="USD"/>
    <n v="1436072400"/>
    <n v="1436677200"/>
    <b v="0"/>
    <b v="0"/>
    <s v="film &amp; video/documentary"/>
    <x v="4"/>
    <x v="4"/>
    <x v="545"/>
    <d v="2015-07-12T05:00:00"/>
    <x v="545"/>
  </r>
  <r>
    <n v="590"/>
    <s v="Cox Group"/>
    <s v="Synergized analyzing process improvement"/>
    <n v="7100"/>
    <n v="5824"/>
    <n v="82.028169014084511"/>
    <x v="0"/>
    <n v="86"/>
    <n v="57.098039215686278"/>
    <x v="2"/>
    <s v="AUD"/>
    <n v="1419141600"/>
    <n v="1420092000"/>
    <b v="0"/>
    <b v="0"/>
    <s v="publishing/radio &amp; podcasts"/>
    <x v="5"/>
    <x v="15"/>
    <x v="546"/>
    <d v="2015-01-01T06:00:00"/>
    <x v="546"/>
  </r>
  <r>
    <n v="591"/>
    <s v="Jensen LLC"/>
    <s v="Realigned dedicated system engine"/>
    <n v="600"/>
    <n v="6226"/>
    <n v="1037.6666666666667"/>
    <x v="1"/>
    <n v="102"/>
    <n v="24.608695652173914"/>
    <x v="1"/>
    <s v="USD"/>
    <n v="1279083600"/>
    <n v="1279947600"/>
    <b v="0"/>
    <b v="0"/>
    <s v="games/video games"/>
    <x v="6"/>
    <x v="11"/>
    <x v="547"/>
    <d v="2010-07-24T05:00:00"/>
    <x v="547"/>
  </r>
  <r>
    <n v="592"/>
    <s v="Brown Inc"/>
    <s v="Object-based bandwidth-monitored concept"/>
    <n v="156800"/>
    <n v="20243"/>
    <n v="12.910076530612244"/>
    <x v="0"/>
    <n v="253"/>
    <n v="5.0531702446330504"/>
    <x v="1"/>
    <s v="USD"/>
    <n v="1401426000"/>
    <n v="1402203600"/>
    <b v="0"/>
    <b v="0"/>
    <s v="theater/plays"/>
    <x v="3"/>
    <x v="3"/>
    <x v="548"/>
    <d v="2014-06-08T05:00:00"/>
    <x v="548"/>
  </r>
  <r>
    <n v="593"/>
    <s v="Hale-Hayes"/>
    <s v="Ameliorated client-driven open system"/>
    <n v="121600"/>
    <n v="188288"/>
    <n v="154.84210526315789"/>
    <x v="1"/>
    <n v="4006"/>
    <n v="1199.2866242038217"/>
    <x v="1"/>
    <s v="USD"/>
    <n v="1395810000"/>
    <n v="1396933200"/>
    <b v="0"/>
    <b v="0"/>
    <s v="film &amp; video/animation"/>
    <x v="4"/>
    <x v="10"/>
    <x v="549"/>
    <d v="2014-04-08T05:00:00"/>
    <x v="549"/>
  </r>
  <r>
    <n v="594"/>
    <s v="Mcbride PLC"/>
    <s v="Upgradable leadingedge Local Area Network"/>
    <n v="157300"/>
    <n v="11167"/>
    <n v="7.0991735537190088"/>
    <x v="0"/>
    <n v="157"/>
    <n v="6.8551258440761202"/>
    <x v="1"/>
    <s v="USD"/>
    <n v="1467003600"/>
    <n v="1467262800"/>
    <b v="0"/>
    <b v="1"/>
    <s v="theater/plays"/>
    <x v="3"/>
    <x v="3"/>
    <x v="550"/>
    <d v="2016-06-30T05:00:00"/>
    <x v="550"/>
  </r>
  <r>
    <n v="595"/>
    <s v="Harris-Jennings"/>
    <s v="Customizable intermediate data-warehouse"/>
    <n v="70300"/>
    <n v="146595"/>
    <n v="208.52773826458036"/>
    <x v="1"/>
    <n v="1629"/>
    <n v="801.06557377049182"/>
    <x v="1"/>
    <s v="USD"/>
    <n v="1268715600"/>
    <n v="1270530000"/>
    <b v="0"/>
    <b v="1"/>
    <s v="theater/plays"/>
    <x v="3"/>
    <x v="3"/>
    <x v="551"/>
    <d v="2010-04-06T05:00:00"/>
    <x v="551"/>
  </r>
  <r>
    <n v="596"/>
    <s v="Becker-Scott"/>
    <s v="Managed optimizing archive"/>
    <n v="7900"/>
    <n v="7875"/>
    <n v="99.683544303797461"/>
    <x v="0"/>
    <n v="183"/>
    <n v="3.5991773308957953"/>
    <x v="1"/>
    <s v="USD"/>
    <n v="1457157600"/>
    <n v="1457762400"/>
    <b v="0"/>
    <b v="1"/>
    <s v="film &amp; video/drama"/>
    <x v="4"/>
    <x v="6"/>
    <x v="552"/>
    <d v="2016-03-12T06:00:00"/>
    <x v="552"/>
  </r>
  <r>
    <n v="597"/>
    <s v="Todd, Freeman and Henry"/>
    <s v="Diverse systematic projection"/>
    <n v="73800"/>
    <n v="148779"/>
    <n v="201.59756097560978"/>
    <x v="1"/>
    <n v="2188"/>
    <n v="61.759651307596513"/>
    <x v="1"/>
    <s v="USD"/>
    <n v="1573970400"/>
    <n v="1575525600"/>
    <b v="0"/>
    <b v="0"/>
    <s v="theater/plays"/>
    <x v="3"/>
    <x v="3"/>
    <x v="462"/>
    <d v="2019-12-05T06:00:00"/>
    <x v="462"/>
  </r>
  <r>
    <n v="598"/>
    <s v="Martinez, Garza and Young"/>
    <s v="Up-sized web-enabled info-mediaries"/>
    <n v="108500"/>
    <n v="175868"/>
    <n v="162.09032258064516"/>
    <x v="1"/>
    <n v="2409"/>
    <n v="2144.731707317073"/>
    <x v="6"/>
    <s v="EUR"/>
    <n v="1276578000"/>
    <n v="1279083600"/>
    <b v="0"/>
    <b v="0"/>
    <s v="music/rock"/>
    <x v="1"/>
    <x v="1"/>
    <x v="553"/>
    <d v="2010-07-14T05:00:00"/>
    <x v="553"/>
  </r>
  <r>
    <n v="599"/>
    <s v="Smith-Ramos"/>
    <s v="Persevering optimizing Graphical User Interface"/>
    <n v="140300"/>
    <n v="5112"/>
    <n v="3.6436208125445471"/>
    <x v="0"/>
    <n v="82"/>
    <n v="5112"/>
    <x v="3"/>
    <s v="DKK"/>
    <n v="1423720800"/>
    <n v="1424412000"/>
    <b v="0"/>
    <b v="0"/>
    <s v="film &amp; video/documentary"/>
    <x v="4"/>
    <x v="4"/>
    <x v="554"/>
    <d v="2015-02-20T06:00:00"/>
    <x v="554"/>
  </r>
  <r>
    <n v="600"/>
    <s v="Brown-George"/>
    <s v="Cross-platform tertiary array"/>
    <n v="100"/>
    <n v="5"/>
    <n v="5"/>
    <x v="0"/>
    <n v="1"/>
    <n v="2.5773195876288658E-2"/>
    <x v="4"/>
    <s v="GBP"/>
    <n v="1375160400"/>
    <n v="1376197200"/>
    <b v="0"/>
    <b v="0"/>
    <s v="food/food trucks"/>
    <x v="0"/>
    <x v="0"/>
    <x v="555"/>
    <d v="2013-08-11T05:00:00"/>
    <x v="555"/>
  </r>
  <r>
    <n v="601"/>
    <s v="Waters and Sons"/>
    <s v="Inverse neutral structure"/>
    <n v="6300"/>
    <n v="13018"/>
    <n v="206.63492063492063"/>
    <x v="1"/>
    <n v="194"/>
    <n v="11.419298245614035"/>
    <x v="1"/>
    <s v="USD"/>
    <n v="1401426000"/>
    <n v="1402894800"/>
    <b v="1"/>
    <b v="0"/>
    <s v="technology/wearables"/>
    <x v="2"/>
    <x v="8"/>
    <x v="548"/>
    <d v="2014-06-16T05:00:00"/>
    <x v="548"/>
  </r>
  <r>
    <n v="602"/>
    <s v="Brown Ltd"/>
    <s v="Quality-focused system-worthy support"/>
    <n v="71100"/>
    <n v="91176"/>
    <n v="128.23628691983123"/>
    <x v="1"/>
    <n v="1140"/>
    <n v="893.88235294117646"/>
    <x v="1"/>
    <s v="USD"/>
    <n v="1433480400"/>
    <n v="1434430800"/>
    <b v="0"/>
    <b v="0"/>
    <s v="theater/plays"/>
    <x v="3"/>
    <x v="3"/>
    <x v="62"/>
    <d v="2015-06-16T05:00:00"/>
    <x v="62"/>
  </r>
  <r>
    <n v="603"/>
    <s v="Christian, Yates and Greer"/>
    <s v="Vision-oriented 5thgeneration array"/>
    <n v="5300"/>
    <n v="6342"/>
    <n v="119.66037735849055"/>
    <x v="1"/>
    <n v="102"/>
    <n v="2.2198109905495276"/>
    <x v="1"/>
    <s v="USD"/>
    <n v="1555563600"/>
    <n v="1557896400"/>
    <b v="0"/>
    <b v="0"/>
    <s v="theater/plays"/>
    <x v="3"/>
    <x v="3"/>
    <x v="556"/>
    <d v="2019-05-15T05:00:00"/>
    <x v="556"/>
  </r>
  <r>
    <n v="604"/>
    <s v="Cole, Hernandez and Rodriguez"/>
    <s v="Cross-platform logistical circuit"/>
    <n v="88700"/>
    <n v="151438"/>
    <n v="170.73055242390078"/>
    <x v="1"/>
    <n v="2857"/>
    <n v="1415.3084112149534"/>
    <x v="1"/>
    <s v="USD"/>
    <n v="1295676000"/>
    <n v="1297490400"/>
    <b v="0"/>
    <b v="0"/>
    <s v="theater/plays"/>
    <x v="3"/>
    <x v="3"/>
    <x v="557"/>
    <d v="2011-02-12T06:00:00"/>
    <x v="557"/>
  </r>
  <r>
    <n v="605"/>
    <s v="Ortiz, Valenzuela and Collins"/>
    <s v="Profound solution-oriented matrix"/>
    <n v="3300"/>
    <n v="6178"/>
    <n v="187.21212121212122"/>
    <x v="1"/>
    <n v="107"/>
    <n v="38.612499999999997"/>
    <x v="1"/>
    <s v="USD"/>
    <n v="1443848400"/>
    <n v="1447394400"/>
    <b v="0"/>
    <b v="0"/>
    <s v="publishing/nonfiction"/>
    <x v="5"/>
    <x v="9"/>
    <x v="27"/>
    <d v="2015-11-13T06:00:00"/>
    <x v="27"/>
  </r>
  <r>
    <n v="606"/>
    <s v="Valencia PLC"/>
    <s v="Extended asynchronous initiative"/>
    <n v="3400"/>
    <n v="6405"/>
    <n v="188.38235294117646"/>
    <x v="1"/>
    <n v="160"/>
    <n v="2.8721973094170403"/>
    <x v="4"/>
    <s v="GBP"/>
    <n v="1457330400"/>
    <n v="1458277200"/>
    <b v="0"/>
    <b v="0"/>
    <s v="music/rock"/>
    <x v="1"/>
    <x v="1"/>
    <x v="558"/>
    <d v="2016-03-18T05:00:00"/>
    <x v="558"/>
  </r>
  <r>
    <n v="607"/>
    <s v="Gordon, Mendez and Johnson"/>
    <s v="Fundamental needs-based frame"/>
    <n v="137600"/>
    <n v="180667"/>
    <n v="131.29869186046511"/>
    <x v="1"/>
    <n v="2230"/>
    <n v="571.73101265822788"/>
    <x v="1"/>
    <s v="USD"/>
    <n v="1395550800"/>
    <n v="1395723600"/>
    <b v="0"/>
    <b v="0"/>
    <s v="food/food trucks"/>
    <x v="0"/>
    <x v="0"/>
    <x v="559"/>
    <d v="2014-03-25T05:00:00"/>
    <x v="559"/>
  </r>
  <r>
    <n v="608"/>
    <s v="Johnson Group"/>
    <s v="Compatible full-range leverage"/>
    <n v="3900"/>
    <n v="11075"/>
    <n v="283.97435897435901"/>
    <x v="1"/>
    <n v="316"/>
    <n v="94.658119658119659"/>
    <x v="1"/>
    <s v="USD"/>
    <n v="1551852000"/>
    <n v="1552197600"/>
    <b v="0"/>
    <b v="1"/>
    <s v="music/jazz"/>
    <x v="1"/>
    <x v="17"/>
    <x v="426"/>
    <d v="2019-03-10T06:00:00"/>
    <x v="426"/>
  </r>
  <r>
    <n v="609"/>
    <s v="Rose-Fuller"/>
    <s v="Upgradable holistic system engine"/>
    <n v="10000"/>
    <n v="12042"/>
    <n v="120.41999999999999"/>
    <x v="1"/>
    <n v="117"/>
    <n v="1.8798001873243835"/>
    <x v="1"/>
    <s v="USD"/>
    <n v="1547618400"/>
    <n v="1549087200"/>
    <b v="0"/>
    <b v="0"/>
    <s v="film &amp; video/science fiction"/>
    <x v="4"/>
    <x v="22"/>
    <x v="560"/>
    <d v="2019-02-02T06:00:00"/>
    <x v="560"/>
  </r>
  <r>
    <n v="610"/>
    <s v="Hughes, Mendez and Patterson"/>
    <s v="Stand-alone multi-state data-warehouse"/>
    <n v="42800"/>
    <n v="179356"/>
    <n v="419.0560747663551"/>
    <x v="1"/>
    <n v="6406"/>
    <n v="11957.066666666668"/>
    <x v="1"/>
    <s v="USD"/>
    <n v="1355637600"/>
    <n v="1356847200"/>
    <b v="0"/>
    <b v="0"/>
    <s v="theater/plays"/>
    <x v="3"/>
    <x v="3"/>
    <x v="561"/>
    <d v="2012-12-30T06:00:00"/>
    <x v="561"/>
  </r>
  <r>
    <n v="611"/>
    <s v="Brady, Cortez and Rodriguez"/>
    <s v="Multi-lateral maximized core"/>
    <n v="8200"/>
    <n v="1136"/>
    <n v="13.853658536585368"/>
    <x v="3"/>
    <n v="15"/>
    <n v="5.916666666666667"/>
    <x v="1"/>
    <s v="USD"/>
    <n v="1374728400"/>
    <n v="1375765200"/>
    <b v="0"/>
    <b v="0"/>
    <s v="theater/plays"/>
    <x v="3"/>
    <x v="3"/>
    <x v="562"/>
    <d v="2013-08-06T05:00:00"/>
    <x v="562"/>
  </r>
  <r>
    <n v="612"/>
    <s v="Wang, Nguyen and Horton"/>
    <s v="Innovative holistic hub"/>
    <n v="6200"/>
    <n v="8645"/>
    <n v="139.43548387096774"/>
    <x v="1"/>
    <n v="192"/>
    <n v="332.5"/>
    <x v="1"/>
    <s v="USD"/>
    <n v="1287810000"/>
    <n v="1289800800"/>
    <b v="0"/>
    <b v="0"/>
    <s v="music/electric music"/>
    <x v="1"/>
    <x v="5"/>
    <x v="563"/>
    <d v="2010-11-15T06:00:00"/>
    <x v="563"/>
  </r>
  <r>
    <n v="613"/>
    <s v="Santos, Williams and Brown"/>
    <s v="Reverse-engineered 24/7 methodology"/>
    <n v="1100"/>
    <n v="1914"/>
    <n v="174"/>
    <x v="1"/>
    <n v="26"/>
    <n v="2.6473029045643153"/>
    <x v="0"/>
    <s v="CAD"/>
    <n v="1503723600"/>
    <n v="1504501200"/>
    <b v="0"/>
    <b v="0"/>
    <s v="theater/plays"/>
    <x v="3"/>
    <x v="3"/>
    <x v="564"/>
    <d v="2017-09-04T05:00:00"/>
    <x v="564"/>
  </r>
  <r>
    <n v="614"/>
    <s v="Barnett and Sons"/>
    <s v="Business-focused dynamic info-mediaries"/>
    <n v="26500"/>
    <n v="41205"/>
    <n v="155.49056603773585"/>
    <x v="1"/>
    <n v="723"/>
    <n v="242.38235294117646"/>
    <x v="1"/>
    <s v="USD"/>
    <n v="1484114400"/>
    <n v="1485669600"/>
    <b v="0"/>
    <b v="0"/>
    <s v="theater/plays"/>
    <x v="3"/>
    <x v="3"/>
    <x v="565"/>
    <d v="2017-01-29T06:00:00"/>
    <x v="565"/>
  </r>
  <r>
    <n v="615"/>
    <s v="Petersen-Rodriguez"/>
    <s v="Digitized clear-thinking installation"/>
    <n v="8500"/>
    <n v="14488"/>
    <n v="170.44705882352943"/>
    <x v="1"/>
    <n v="170"/>
    <n v="60.87394957983193"/>
    <x v="6"/>
    <s v="EUR"/>
    <n v="1461906000"/>
    <n v="1462770000"/>
    <b v="0"/>
    <b v="0"/>
    <s v="theater/plays"/>
    <x v="3"/>
    <x v="3"/>
    <x v="566"/>
    <d v="2016-05-09T05:00:00"/>
    <x v="566"/>
  </r>
  <r>
    <n v="616"/>
    <s v="Burnett-Mora"/>
    <s v="Quality-focused 24/7 superstructure"/>
    <n v="6400"/>
    <n v="12129"/>
    <n v="189.515625"/>
    <x v="1"/>
    <n v="238"/>
    <n v="220.52727272727273"/>
    <x v="4"/>
    <s v="GBP"/>
    <n v="1379653200"/>
    <n v="1379739600"/>
    <b v="0"/>
    <b v="1"/>
    <s v="music/indie rock"/>
    <x v="1"/>
    <x v="7"/>
    <x v="567"/>
    <d v="2013-09-21T05:00:00"/>
    <x v="567"/>
  </r>
  <r>
    <n v="617"/>
    <s v="King LLC"/>
    <s v="Multi-channeled local intranet"/>
    <n v="1400"/>
    <n v="3496"/>
    <n v="249.71428571428572"/>
    <x v="1"/>
    <n v="55"/>
    <n v="2.9181969949916526"/>
    <x v="1"/>
    <s v="USD"/>
    <n v="1401858000"/>
    <n v="1402722000"/>
    <b v="0"/>
    <b v="0"/>
    <s v="theater/plays"/>
    <x v="3"/>
    <x v="3"/>
    <x v="568"/>
    <d v="2014-06-14T05:00:00"/>
    <x v="568"/>
  </r>
  <r>
    <n v="618"/>
    <s v="Miller Ltd"/>
    <s v="Open-architected mobile emulation"/>
    <n v="198600"/>
    <n v="97037"/>
    <n v="48.860523665659613"/>
    <x v="0"/>
    <n v="1198"/>
    <n v="149.74845679012347"/>
    <x v="1"/>
    <s v="USD"/>
    <n v="1367470800"/>
    <n v="1369285200"/>
    <b v="0"/>
    <b v="0"/>
    <s v="publishing/nonfiction"/>
    <x v="5"/>
    <x v="9"/>
    <x v="569"/>
    <d v="2013-05-23T05:00:00"/>
    <x v="569"/>
  </r>
  <r>
    <n v="619"/>
    <s v="Case LLC"/>
    <s v="Ameliorated foreground methodology"/>
    <n v="195900"/>
    <n v="55757"/>
    <n v="28.461970393057683"/>
    <x v="0"/>
    <n v="648"/>
    <n v="435.6015625"/>
    <x v="1"/>
    <s v="USD"/>
    <n v="1304658000"/>
    <n v="1304744400"/>
    <b v="1"/>
    <b v="1"/>
    <s v="theater/plays"/>
    <x v="3"/>
    <x v="3"/>
    <x v="570"/>
    <d v="2011-05-07T05:00:00"/>
    <x v="570"/>
  </r>
  <r>
    <n v="620"/>
    <s v="Swanson, Wilson and Baker"/>
    <s v="Synergized well-modulated project"/>
    <n v="4300"/>
    <n v="11525"/>
    <n v="268.02325581395348"/>
    <x v="1"/>
    <n v="128"/>
    <n v="5.3754664179104479"/>
    <x v="2"/>
    <s v="AUD"/>
    <n v="1467954000"/>
    <n v="1468299600"/>
    <b v="0"/>
    <b v="0"/>
    <s v="photography/photography books"/>
    <x v="7"/>
    <x v="14"/>
    <x v="571"/>
    <d v="2016-07-12T05:00:00"/>
    <x v="571"/>
  </r>
  <r>
    <n v="621"/>
    <s v="Dean, Fox and Phillips"/>
    <s v="Extended context-sensitive forecast"/>
    <n v="25600"/>
    <n v="158669"/>
    <n v="619.80078125"/>
    <x v="1"/>
    <n v="2144"/>
    <n v="2479.203125"/>
    <x v="1"/>
    <s v="USD"/>
    <n v="1473742800"/>
    <n v="1474174800"/>
    <b v="0"/>
    <b v="0"/>
    <s v="theater/plays"/>
    <x v="3"/>
    <x v="3"/>
    <x v="572"/>
    <d v="2016-09-18T05:00:00"/>
    <x v="572"/>
  </r>
  <r>
    <n v="622"/>
    <s v="Smith-Smith"/>
    <s v="Total leadingedge neural-net"/>
    <n v="189000"/>
    <n v="5916"/>
    <n v="3.1301587301587301"/>
    <x v="0"/>
    <n v="64"/>
    <n v="2.1968065354623096"/>
    <x v="1"/>
    <s v="USD"/>
    <n v="1523768400"/>
    <n v="1526014800"/>
    <b v="0"/>
    <b v="0"/>
    <s v="music/indie rock"/>
    <x v="1"/>
    <x v="7"/>
    <x v="573"/>
    <d v="2018-05-11T05:00:00"/>
    <x v="573"/>
  </r>
  <r>
    <n v="623"/>
    <s v="Smith, Scott and Rodriguez"/>
    <s v="Organic actuating protocol"/>
    <n v="94300"/>
    <n v="150806"/>
    <n v="159.92152704135739"/>
    <x v="1"/>
    <n v="2693"/>
    <n v="349.08796296296299"/>
    <x v="4"/>
    <s v="GBP"/>
    <n v="1437022800"/>
    <n v="1437454800"/>
    <b v="0"/>
    <b v="0"/>
    <s v="theater/plays"/>
    <x v="3"/>
    <x v="3"/>
    <x v="574"/>
    <d v="2015-07-21T05:00:00"/>
    <x v="574"/>
  </r>
  <r>
    <n v="624"/>
    <s v="White, Robertson and Roberts"/>
    <s v="Down-sized national software"/>
    <n v="5100"/>
    <n v="14249"/>
    <n v="279.39215686274508"/>
    <x v="1"/>
    <n v="432"/>
    <n v="229.82258064516128"/>
    <x v="1"/>
    <s v="USD"/>
    <n v="1422165600"/>
    <n v="1422684000"/>
    <b v="0"/>
    <b v="0"/>
    <s v="photography/photography books"/>
    <x v="7"/>
    <x v="14"/>
    <x v="511"/>
    <d v="2015-01-31T06:00:00"/>
    <x v="511"/>
  </r>
  <r>
    <n v="625"/>
    <s v="Martinez Inc"/>
    <s v="Organic upward-trending Graphical User Interface"/>
    <n v="7500"/>
    <n v="5803"/>
    <n v="77.373333333333335"/>
    <x v="0"/>
    <n v="62"/>
    <n v="30.703703703703702"/>
    <x v="1"/>
    <s v="USD"/>
    <n v="1580104800"/>
    <n v="1581314400"/>
    <b v="0"/>
    <b v="0"/>
    <s v="theater/plays"/>
    <x v="3"/>
    <x v="3"/>
    <x v="575"/>
    <d v="2020-02-10T06:00:00"/>
    <x v="575"/>
  </r>
  <r>
    <n v="626"/>
    <s v="Tucker, Mccoy and Marquez"/>
    <s v="Synergistic tertiary budgetary management"/>
    <n v="6400"/>
    <n v="13205"/>
    <n v="206.32812500000003"/>
    <x v="1"/>
    <n v="189"/>
    <n v="85.746753246753244"/>
    <x v="1"/>
    <s v="USD"/>
    <n v="1285650000"/>
    <n v="1286427600"/>
    <b v="0"/>
    <b v="1"/>
    <s v="theater/plays"/>
    <x v="3"/>
    <x v="3"/>
    <x v="576"/>
    <d v="2010-10-07T05:00:00"/>
    <x v="576"/>
  </r>
  <r>
    <n v="627"/>
    <s v="Martin, Lee and Armstrong"/>
    <s v="Open-architected incremental ability"/>
    <n v="1600"/>
    <n v="11108"/>
    <n v="694.25"/>
    <x v="1"/>
    <n v="154"/>
    <n v="115.70833333333333"/>
    <x v="4"/>
    <s v="GBP"/>
    <n v="1276664400"/>
    <n v="1278738000"/>
    <b v="1"/>
    <b v="0"/>
    <s v="food/food trucks"/>
    <x v="0"/>
    <x v="0"/>
    <x v="577"/>
    <d v="2010-07-10T05:00:00"/>
    <x v="577"/>
  </r>
  <r>
    <n v="628"/>
    <s v="Dunn, Moreno and Green"/>
    <s v="Intuitive object-oriented task-force"/>
    <n v="1900"/>
    <n v="2884"/>
    <n v="151.78947368421052"/>
    <x v="1"/>
    <n v="96"/>
    <n v="3.8453333333333335"/>
    <x v="1"/>
    <s v="USD"/>
    <n v="1286168400"/>
    <n v="1286427600"/>
    <b v="0"/>
    <b v="0"/>
    <s v="music/indie rock"/>
    <x v="1"/>
    <x v="7"/>
    <x v="578"/>
    <d v="2010-10-07T05:00:00"/>
    <x v="578"/>
  </r>
  <r>
    <n v="629"/>
    <s v="Jackson, Martinez and Ray"/>
    <s v="Multi-tiered executive toolset"/>
    <n v="85900"/>
    <n v="55476"/>
    <n v="64.58207217694995"/>
    <x v="0"/>
    <n v="750"/>
    <n v="637.65517241379314"/>
    <x v="1"/>
    <s v="USD"/>
    <n v="1467781200"/>
    <n v="1467954000"/>
    <b v="0"/>
    <b v="1"/>
    <s v="theater/plays"/>
    <x v="3"/>
    <x v="3"/>
    <x v="579"/>
    <d v="2016-07-08T05:00:00"/>
    <x v="579"/>
  </r>
  <r>
    <n v="630"/>
    <s v="Patterson-Johnson"/>
    <s v="Grass-roots directional workforce"/>
    <n v="9500"/>
    <n v="5973"/>
    <n v="62.873684210526314"/>
    <x v="3"/>
    <n v="87"/>
    <n v="1.9500489715964739"/>
    <x v="1"/>
    <s v="USD"/>
    <n v="1556686800"/>
    <n v="1557637200"/>
    <b v="0"/>
    <b v="1"/>
    <s v="theater/plays"/>
    <x v="3"/>
    <x v="3"/>
    <x v="580"/>
    <d v="2019-05-12T05:00:00"/>
    <x v="580"/>
  </r>
  <r>
    <n v="631"/>
    <s v="Carlson-Hernandez"/>
    <s v="Quality-focused real-time solution"/>
    <n v="59200"/>
    <n v="183756"/>
    <n v="310.39864864864865"/>
    <x v="1"/>
    <n v="3063"/>
    <n v="660.99280575539569"/>
    <x v="1"/>
    <s v="USD"/>
    <n v="1553576400"/>
    <n v="1553922000"/>
    <b v="0"/>
    <b v="0"/>
    <s v="theater/plays"/>
    <x v="3"/>
    <x v="3"/>
    <x v="581"/>
    <d v="2019-03-30T05:00:00"/>
    <x v="581"/>
  </r>
  <r>
    <n v="632"/>
    <s v="Parker PLC"/>
    <s v="Reduced interactive matrix"/>
    <n v="72100"/>
    <n v="30902"/>
    <n v="42.859916782246884"/>
    <x v="2"/>
    <n v="278"/>
    <n v="294.3047619047619"/>
    <x v="1"/>
    <s v="USD"/>
    <n v="1414904400"/>
    <n v="1416463200"/>
    <b v="0"/>
    <b v="0"/>
    <s v="theater/plays"/>
    <x v="3"/>
    <x v="3"/>
    <x v="582"/>
    <d v="2014-11-20T06:00:00"/>
    <x v="582"/>
  </r>
  <r>
    <n v="633"/>
    <s v="Yu and Sons"/>
    <s v="Adaptive context-sensitive architecture"/>
    <n v="6700"/>
    <n v="5569"/>
    <n v="83.119402985074629"/>
    <x v="0"/>
    <n v="105"/>
    <n v="3.3588661037394449"/>
    <x v="1"/>
    <s v="USD"/>
    <n v="1446876000"/>
    <n v="1447221600"/>
    <b v="0"/>
    <b v="0"/>
    <s v="film &amp; video/animation"/>
    <x v="4"/>
    <x v="10"/>
    <x v="336"/>
    <d v="2015-11-11T06:00:00"/>
    <x v="336"/>
  </r>
  <r>
    <n v="634"/>
    <s v="Taylor, Johnson and Hernandez"/>
    <s v="Polarized incremental portal"/>
    <n v="118200"/>
    <n v="92824"/>
    <n v="78.531302876480552"/>
    <x v="3"/>
    <n v="1658"/>
    <n v="40.963812886142982"/>
    <x v="1"/>
    <s v="USD"/>
    <n v="1490418000"/>
    <n v="1491627600"/>
    <b v="0"/>
    <b v="0"/>
    <s v="film &amp; video/television"/>
    <x v="4"/>
    <x v="19"/>
    <x v="583"/>
    <d v="2017-04-08T05:00:00"/>
    <x v="583"/>
  </r>
  <r>
    <n v="635"/>
    <s v="Mack Ltd"/>
    <s v="Reactive regional access"/>
    <n v="139000"/>
    <n v="158590"/>
    <n v="114.09352517985612"/>
    <x v="1"/>
    <n v="2266"/>
    <n v="60.902457757296467"/>
    <x v="1"/>
    <s v="USD"/>
    <n v="1360389600"/>
    <n v="1363150800"/>
    <b v="0"/>
    <b v="0"/>
    <s v="film &amp; video/television"/>
    <x v="4"/>
    <x v="19"/>
    <x v="584"/>
    <d v="2013-03-13T05:00:00"/>
    <x v="584"/>
  </r>
  <r>
    <n v="636"/>
    <s v="Lamb-Sanders"/>
    <s v="Stand-alone reciprocal frame"/>
    <n v="197700"/>
    <n v="127591"/>
    <n v="64.537683358624179"/>
    <x v="0"/>
    <n v="2604"/>
    <n v="1962.9384615384615"/>
    <x v="3"/>
    <s v="DKK"/>
    <n v="1326866400"/>
    <n v="1330754400"/>
    <b v="0"/>
    <b v="1"/>
    <s v="film &amp; video/animation"/>
    <x v="4"/>
    <x v="10"/>
    <x v="585"/>
    <d v="2012-03-03T06:00:00"/>
    <x v="585"/>
  </r>
  <r>
    <n v="637"/>
    <s v="Williams-Ramirez"/>
    <s v="Open-architected 24/7 throughput"/>
    <n v="8500"/>
    <n v="6750"/>
    <n v="79.411764705882348"/>
    <x v="0"/>
    <n v="65"/>
    <n v="71.808510638297875"/>
    <x v="1"/>
    <s v="USD"/>
    <n v="1479103200"/>
    <n v="1479794400"/>
    <b v="0"/>
    <b v="0"/>
    <s v="theater/plays"/>
    <x v="3"/>
    <x v="3"/>
    <x v="586"/>
    <d v="2016-11-22T06:00:00"/>
    <x v="586"/>
  </r>
  <r>
    <n v="638"/>
    <s v="Weaver Ltd"/>
    <s v="Monitored 24/7 approach"/>
    <n v="81600"/>
    <n v="9318"/>
    <n v="11.419117647058824"/>
    <x v="0"/>
    <n v="94"/>
    <n v="207.06666666666666"/>
    <x v="1"/>
    <s v="USD"/>
    <n v="1280206800"/>
    <n v="1281243600"/>
    <b v="0"/>
    <b v="1"/>
    <s v="theater/plays"/>
    <x v="3"/>
    <x v="3"/>
    <x v="587"/>
    <d v="2010-08-08T05:00:00"/>
    <x v="587"/>
  </r>
  <r>
    <n v="639"/>
    <s v="Barnes-Williams"/>
    <s v="Upgradable explicit forecast"/>
    <n v="8600"/>
    <n v="4832"/>
    <n v="56.186046511627907"/>
    <x v="2"/>
    <n v="45"/>
    <n v="18.801556420233464"/>
    <x v="1"/>
    <s v="USD"/>
    <n v="1532754000"/>
    <n v="1532754000"/>
    <b v="0"/>
    <b v="1"/>
    <s v="film &amp; video/drama"/>
    <x v="4"/>
    <x v="6"/>
    <x v="588"/>
    <d v="2018-07-28T05:00:00"/>
    <x v="588"/>
  </r>
  <r>
    <n v="640"/>
    <s v="Richardson, Woodward and Hansen"/>
    <s v="Pre-emptive context-sensitive support"/>
    <n v="119800"/>
    <n v="19769"/>
    <n v="16.501669449081803"/>
    <x v="0"/>
    <n v="257"/>
    <n v="101.9020618556701"/>
    <x v="1"/>
    <s v="USD"/>
    <n v="1453096800"/>
    <n v="1453356000"/>
    <b v="0"/>
    <b v="0"/>
    <s v="theater/plays"/>
    <x v="3"/>
    <x v="3"/>
    <x v="589"/>
    <d v="2016-01-21T06:00:00"/>
    <x v="589"/>
  </r>
  <r>
    <n v="641"/>
    <s v="Hunt, Barker and Baker"/>
    <s v="Business-focused leadingedge instruction set"/>
    <n v="9400"/>
    <n v="11277"/>
    <n v="119.96808510638297"/>
    <x v="1"/>
    <n v="194"/>
    <n v="87.418604651162795"/>
    <x v="5"/>
    <s v="CHF"/>
    <n v="1487570400"/>
    <n v="1489986000"/>
    <b v="0"/>
    <b v="0"/>
    <s v="theater/plays"/>
    <x v="3"/>
    <x v="3"/>
    <x v="590"/>
    <d v="2017-03-20T05:00:00"/>
    <x v="590"/>
  </r>
  <r>
    <n v="642"/>
    <s v="Ramos, Moreno and Lewis"/>
    <s v="Extended multi-state knowledge user"/>
    <n v="9200"/>
    <n v="13382"/>
    <n v="145.45652173913044"/>
    <x v="1"/>
    <n v="129"/>
    <n v="35.685333333333332"/>
    <x v="0"/>
    <s v="CAD"/>
    <n v="1545026400"/>
    <n v="1545804000"/>
    <b v="0"/>
    <b v="0"/>
    <s v="technology/wearables"/>
    <x v="2"/>
    <x v="8"/>
    <x v="591"/>
    <d v="2018-12-26T06:00:00"/>
    <x v="591"/>
  </r>
  <r>
    <n v="643"/>
    <s v="Harris Inc"/>
    <s v="Future-proofed modular groupware"/>
    <n v="14900"/>
    <n v="32986"/>
    <n v="221.38255033557047"/>
    <x v="1"/>
    <n v="375"/>
    <n v="11.265710382513662"/>
    <x v="1"/>
    <s v="USD"/>
    <n v="1488348000"/>
    <n v="1489899600"/>
    <b v="0"/>
    <b v="0"/>
    <s v="theater/plays"/>
    <x v="3"/>
    <x v="3"/>
    <x v="592"/>
    <d v="2017-03-19T05:00:00"/>
    <x v="592"/>
  </r>
  <r>
    <n v="644"/>
    <s v="Peters-Nelson"/>
    <s v="Distributed real-time algorithm"/>
    <n v="169400"/>
    <n v="81984"/>
    <n v="48.396694214876035"/>
    <x v="0"/>
    <n v="2928"/>
    <n v="17.454545454545453"/>
    <x v="0"/>
    <s v="CAD"/>
    <n v="1545112800"/>
    <n v="1546495200"/>
    <b v="0"/>
    <b v="0"/>
    <s v="theater/plays"/>
    <x v="3"/>
    <x v="3"/>
    <x v="593"/>
    <d v="2019-01-03T06:00:00"/>
    <x v="593"/>
  </r>
  <r>
    <n v="645"/>
    <s v="Ferguson, Murphy and Bright"/>
    <s v="Multi-lateral heuristic throughput"/>
    <n v="192100"/>
    <n v="178483"/>
    <n v="92.911504424778755"/>
    <x v="0"/>
    <n v="4697"/>
    <n v="61.229159519725556"/>
    <x v="1"/>
    <s v="USD"/>
    <n v="1537938000"/>
    <n v="1539752400"/>
    <b v="0"/>
    <b v="1"/>
    <s v="music/rock"/>
    <x v="1"/>
    <x v="1"/>
    <x v="594"/>
    <d v="2018-10-17T05:00:00"/>
    <x v="594"/>
  </r>
  <r>
    <n v="646"/>
    <s v="Robinson Group"/>
    <s v="Switchable reciprocal middleware"/>
    <n v="98700"/>
    <n v="87448"/>
    <n v="88.599797365754824"/>
    <x v="0"/>
    <n v="2915"/>
    <n v="4858.2222222222226"/>
    <x v="1"/>
    <s v="USD"/>
    <n v="1363150800"/>
    <n v="1364101200"/>
    <b v="0"/>
    <b v="0"/>
    <s v="games/video games"/>
    <x v="6"/>
    <x v="11"/>
    <x v="595"/>
    <d v="2013-03-24T05:00:00"/>
    <x v="595"/>
  </r>
  <r>
    <n v="647"/>
    <s v="Jordan-Wolfe"/>
    <s v="Inverse multimedia Graphic Interface"/>
    <n v="4500"/>
    <n v="1863"/>
    <n v="41.4"/>
    <x v="0"/>
    <n v="18"/>
    <n v="2.5767634854771786"/>
    <x v="1"/>
    <s v="USD"/>
    <n v="1523250000"/>
    <n v="1525323600"/>
    <b v="0"/>
    <b v="0"/>
    <s v="publishing/translations"/>
    <x v="5"/>
    <x v="18"/>
    <x v="596"/>
    <d v="2018-05-03T05:00:00"/>
    <x v="596"/>
  </r>
  <r>
    <n v="648"/>
    <s v="Vargas-Cox"/>
    <s v="Vision-oriented local contingency"/>
    <n v="98600"/>
    <n v="62174"/>
    <n v="63.056795131845846"/>
    <x v="3"/>
    <n v="723"/>
    <n v="103.27906976744185"/>
    <x v="1"/>
    <s v="USD"/>
    <n v="1499317200"/>
    <n v="1500872400"/>
    <b v="1"/>
    <b v="0"/>
    <s v="food/food trucks"/>
    <x v="0"/>
    <x v="0"/>
    <x v="597"/>
    <d v="2017-07-24T05:00:00"/>
    <x v="597"/>
  </r>
  <r>
    <n v="649"/>
    <s v="Yang and Sons"/>
    <s v="Reactive 6thgeneration hub"/>
    <n v="121700"/>
    <n v="59003"/>
    <n v="48.482333607230892"/>
    <x v="0"/>
    <n v="602"/>
    <n v="59003"/>
    <x v="5"/>
    <s v="CHF"/>
    <n v="1287550800"/>
    <n v="1288501200"/>
    <b v="1"/>
    <b v="1"/>
    <s v="theater/plays"/>
    <x v="3"/>
    <x v="3"/>
    <x v="598"/>
    <d v="2010-10-31T05:00:00"/>
    <x v="598"/>
  </r>
  <r>
    <n v="650"/>
    <s v="Wilson, Wilson and Mathis"/>
    <s v="Optional asymmetric success"/>
    <n v="100"/>
    <n v="2"/>
    <n v="2"/>
    <x v="0"/>
    <n v="1"/>
    <n v="5.1706308169596695E-4"/>
    <x v="1"/>
    <s v="USD"/>
    <n v="1404795600"/>
    <n v="1407128400"/>
    <b v="0"/>
    <b v="0"/>
    <s v="music/jazz"/>
    <x v="1"/>
    <x v="17"/>
    <x v="599"/>
    <d v="2014-08-04T05:00:00"/>
    <x v="599"/>
  </r>
  <r>
    <n v="651"/>
    <s v="Wang, Koch and Weaver"/>
    <s v="Digitized analyzing capacity"/>
    <n v="196700"/>
    <n v="174039"/>
    <n v="88.47941026944585"/>
    <x v="0"/>
    <n v="3868"/>
    <n v="425.52322738386306"/>
    <x v="6"/>
    <s v="EUR"/>
    <n v="1393048800"/>
    <n v="1394344800"/>
    <b v="0"/>
    <b v="0"/>
    <s v="film &amp; video/shorts"/>
    <x v="4"/>
    <x v="12"/>
    <x v="600"/>
    <d v="2014-03-09T06:00:00"/>
    <x v="600"/>
  </r>
  <r>
    <n v="652"/>
    <s v="Cisneros Ltd"/>
    <s v="Vision-oriented regional hub"/>
    <n v="10000"/>
    <n v="12684"/>
    <n v="126.84"/>
    <x v="1"/>
    <n v="409"/>
    <n v="54.205128205128204"/>
    <x v="1"/>
    <s v="USD"/>
    <n v="1470373200"/>
    <n v="1474088400"/>
    <b v="0"/>
    <b v="0"/>
    <s v="technology/web"/>
    <x v="2"/>
    <x v="2"/>
    <x v="601"/>
    <d v="2016-09-17T05:00:00"/>
    <x v="601"/>
  </r>
  <r>
    <n v="653"/>
    <s v="Williams-Jones"/>
    <s v="Monitored incremental info-mediaries"/>
    <n v="600"/>
    <n v="14033"/>
    <n v="2338.833333333333"/>
    <x v="1"/>
    <n v="234"/>
    <n v="4.6528514588859418"/>
    <x v="1"/>
    <s v="USD"/>
    <n v="1460091600"/>
    <n v="1460264400"/>
    <b v="0"/>
    <b v="0"/>
    <s v="technology/web"/>
    <x v="2"/>
    <x v="2"/>
    <x v="602"/>
    <d v="2016-04-10T05:00:00"/>
    <x v="602"/>
  </r>
  <r>
    <n v="654"/>
    <s v="Roberts, Hinton and Williams"/>
    <s v="Programmable static middleware"/>
    <n v="35000"/>
    <n v="177936"/>
    <n v="508.38857142857148"/>
    <x v="1"/>
    <n v="3016"/>
    <n v="674"/>
    <x v="1"/>
    <s v="USD"/>
    <n v="1440392400"/>
    <n v="1440824400"/>
    <b v="0"/>
    <b v="0"/>
    <s v="music/metal"/>
    <x v="1"/>
    <x v="16"/>
    <x v="335"/>
    <d v="2015-08-29T05:00:00"/>
    <x v="335"/>
  </r>
  <r>
    <n v="655"/>
    <s v="Gonzalez, Williams and Benson"/>
    <s v="Multi-layered bottom-line encryption"/>
    <n v="6900"/>
    <n v="13212"/>
    <n v="191.47826086956522"/>
    <x v="1"/>
    <n v="264"/>
    <n v="26.214285714285715"/>
    <x v="1"/>
    <s v="USD"/>
    <n v="1488434400"/>
    <n v="1489554000"/>
    <b v="1"/>
    <b v="0"/>
    <s v="photography/photography books"/>
    <x v="7"/>
    <x v="14"/>
    <x v="603"/>
    <d v="2017-03-15T05:00:00"/>
    <x v="603"/>
  </r>
  <r>
    <n v="656"/>
    <s v="Hobbs, Brown and Lee"/>
    <s v="Vision-oriented systematic Graphical User Interface"/>
    <n v="118400"/>
    <n v="49879"/>
    <n v="42.127533783783782"/>
    <x v="0"/>
    <n v="504"/>
    <n v="3562.7857142857142"/>
    <x v="2"/>
    <s v="AUD"/>
    <n v="1514440800"/>
    <n v="1514872800"/>
    <b v="0"/>
    <b v="0"/>
    <s v="food/food trucks"/>
    <x v="0"/>
    <x v="0"/>
    <x v="604"/>
    <d v="2018-01-02T06:00:00"/>
    <x v="604"/>
  </r>
  <r>
    <n v="657"/>
    <s v="Russo, Kim and Mccoy"/>
    <s v="Balanced optimal hardware"/>
    <n v="10000"/>
    <n v="824"/>
    <n v="8.24"/>
    <x v="0"/>
    <n v="14"/>
    <n v="2.1128205128205129"/>
    <x v="1"/>
    <s v="USD"/>
    <n v="1514354400"/>
    <n v="1515736800"/>
    <b v="0"/>
    <b v="0"/>
    <s v="film &amp; video/science fiction"/>
    <x v="4"/>
    <x v="22"/>
    <x v="605"/>
    <d v="2018-01-12T06:00:00"/>
    <x v="605"/>
  </r>
  <r>
    <n v="658"/>
    <s v="Howell, Myers and Olson"/>
    <s v="Self-enabling mission-critical success"/>
    <n v="52600"/>
    <n v="31594"/>
    <n v="60.064638783269963"/>
    <x v="3"/>
    <n v="390"/>
    <n v="42.12533333333333"/>
    <x v="1"/>
    <s v="USD"/>
    <n v="1440910800"/>
    <n v="1442898000"/>
    <b v="0"/>
    <b v="0"/>
    <s v="music/rock"/>
    <x v="1"/>
    <x v="1"/>
    <x v="606"/>
    <d v="2015-09-22T05:00:00"/>
    <x v="606"/>
  </r>
  <r>
    <n v="659"/>
    <s v="Bailey and Sons"/>
    <s v="Grass-roots dynamic emulation"/>
    <n v="120700"/>
    <n v="57010"/>
    <n v="47.232808616404313"/>
    <x v="0"/>
    <n v="750"/>
    <n v="740.38961038961043"/>
    <x v="4"/>
    <s v="GBP"/>
    <n v="1296108000"/>
    <n v="1296194400"/>
    <b v="0"/>
    <b v="0"/>
    <s v="film &amp; video/documentary"/>
    <x v="4"/>
    <x v="4"/>
    <x v="65"/>
    <d v="2011-01-28T06:00:00"/>
    <x v="65"/>
  </r>
  <r>
    <n v="660"/>
    <s v="Jensen-Brown"/>
    <s v="Fundamental disintermediate matrix"/>
    <n v="9100"/>
    <n v="7438"/>
    <n v="81.736263736263737"/>
    <x v="0"/>
    <n v="77"/>
    <n v="9.8909574468085104"/>
    <x v="1"/>
    <s v="USD"/>
    <n v="1440133200"/>
    <n v="1440910800"/>
    <b v="1"/>
    <b v="0"/>
    <s v="theater/plays"/>
    <x v="3"/>
    <x v="3"/>
    <x v="607"/>
    <d v="2015-08-30T05:00:00"/>
    <x v="607"/>
  </r>
  <r>
    <n v="661"/>
    <s v="Smith Group"/>
    <s v="Right-sized secondary challenge"/>
    <n v="106800"/>
    <n v="57872"/>
    <n v="54.187265917603"/>
    <x v="0"/>
    <n v="752"/>
    <n v="441.7709923664122"/>
    <x v="3"/>
    <s v="DKK"/>
    <n v="1332910800"/>
    <n v="1335502800"/>
    <b v="0"/>
    <b v="0"/>
    <s v="music/jazz"/>
    <x v="1"/>
    <x v="17"/>
    <x v="608"/>
    <d v="2012-04-27T05:00:00"/>
    <x v="608"/>
  </r>
  <r>
    <n v="662"/>
    <s v="Murphy-Farrell"/>
    <s v="Implemented exuding software"/>
    <n v="9100"/>
    <n v="8906"/>
    <n v="97.868131868131869"/>
    <x v="0"/>
    <n v="131"/>
    <n v="102.36781609195403"/>
    <x v="1"/>
    <s v="USD"/>
    <n v="1544335200"/>
    <n v="1544680800"/>
    <b v="0"/>
    <b v="0"/>
    <s v="theater/plays"/>
    <x v="3"/>
    <x v="3"/>
    <x v="609"/>
    <d v="2018-12-13T06:00:00"/>
    <x v="609"/>
  </r>
  <r>
    <n v="663"/>
    <s v="Everett-Wolfe"/>
    <s v="Total optimizing software"/>
    <n v="10000"/>
    <n v="7724"/>
    <n v="77.239999999999995"/>
    <x v="0"/>
    <n v="87"/>
    <n v="7.266227657572907"/>
    <x v="1"/>
    <s v="USD"/>
    <n v="1286427600"/>
    <n v="1288414800"/>
    <b v="0"/>
    <b v="0"/>
    <s v="theater/plays"/>
    <x v="3"/>
    <x v="3"/>
    <x v="610"/>
    <d v="2010-10-30T05:00:00"/>
    <x v="610"/>
  </r>
  <r>
    <n v="664"/>
    <s v="Young PLC"/>
    <s v="Optional maximized attitude"/>
    <n v="79400"/>
    <n v="26571"/>
    <n v="33.464735516372798"/>
    <x v="0"/>
    <n v="1063"/>
    <n v="97.6875"/>
    <x v="1"/>
    <s v="USD"/>
    <n v="1329717600"/>
    <n v="1330581600"/>
    <b v="0"/>
    <b v="0"/>
    <s v="music/jazz"/>
    <x v="1"/>
    <x v="17"/>
    <x v="541"/>
    <d v="2012-03-01T06:00:00"/>
    <x v="541"/>
  </r>
  <r>
    <n v="665"/>
    <s v="Park-Goodman"/>
    <s v="Customer-focused impactful extranet"/>
    <n v="5100"/>
    <n v="12219"/>
    <n v="239.58823529411765"/>
    <x v="1"/>
    <n v="272"/>
    <n v="488.76"/>
    <x v="1"/>
    <s v="USD"/>
    <n v="1310187600"/>
    <n v="1311397200"/>
    <b v="0"/>
    <b v="1"/>
    <s v="film &amp; video/documentary"/>
    <x v="4"/>
    <x v="4"/>
    <x v="611"/>
    <d v="2011-07-23T05:00:00"/>
    <x v="611"/>
  </r>
  <r>
    <n v="666"/>
    <s v="York, Barr and Grant"/>
    <s v="Cloned bottom-line success"/>
    <n v="3100"/>
    <n v="1985"/>
    <n v="64.032258064516128"/>
    <x v="3"/>
    <n v="25"/>
    <n v="4.7374701670644388"/>
    <x v="1"/>
    <s v="USD"/>
    <n v="1377838800"/>
    <n v="1378357200"/>
    <b v="0"/>
    <b v="1"/>
    <s v="theater/plays"/>
    <x v="3"/>
    <x v="3"/>
    <x v="612"/>
    <d v="2013-09-05T05:00:00"/>
    <x v="612"/>
  </r>
  <r>
    <n v="667"/>
    <s v="Little Ltd"/>
    <s v="Decentralized bandwidth-monitored ability"/>
    <n v="6900"/>
    <n v="12155"/>
    <n v="176.15942028985506"/>
    <x v="1"/>
    <n v="419"/>
    <n v="159.93421052631578"/>
    <x v="1"/>
    <s v="USD"/>
    <n v="1410325200"/>
    <n v="1411102800"/>
    <b v="0"/>
    <b v="0"/>
    <s v="journalism/audio"/>
    <x v="8"/>
    <x v="23"/>
    <x v="613"/>
    <d v="2014-09-19T05:00:00"/>
    <x v="613"/>
  </r>
  <r>
    <n v="668"/>
    <s v="Brown and Sons"/>
    <s v="Programmable leadingedge budgetary management"/>
    <n v="27500"/>
    <n v="5593"/>
    <n v="20.33818181818182"/>
    <x v="0"/>
    <n v="76"/>
    <n v="3.4503392967304132"/>
    <x v="1"/>
    <s v="USD"/>
    <n v="1343797200"/>
    <n v="1344834000"/>
    <b v="0"/>
    <b v="0"/>
    <s v="theater/plays"/>
    <x v="3"/>
    <x v="3"/>
    <x v="614"/>
    <d v="2012-08-13T05:00:00"/>
    <x v="614"/>
  </r>
  <r>
    <n v="669"/>
    <s v="Payne, Garrett and Thomas"/>
    <s v="Upgradable bi-directional concept"/>
    <n v="48800"/>
    <n v="175020"/>
    <n v="358.64754098360658"/>
    <x v="1"/>
    <n v="1621"/>
    <n v="158.96457765667574"/>
    <x v="6"/>
    <s v="EUR"/>
    <n v="1498453200"/>
    <n v="1499230800"/>
    <b v="0"/>
    <b v="0"/>
    <s v="theater/plays"/>
    <x v="3"/>
    <x v="3"/>
    <x v="615"/>
    <d v="2017-07-05T05:00:00"/>
    <x v="615"/>
  </r>
  <r>
    <n v="670"/>
    <s v="Robinson Group"/>
    <s v="Re-contextualized homogeneous flexibility"/>
    <n v="16200"/>
    <n v="75955"/>
    <n v="468.85802469135803"/>
    <x v="1"/>
    <n v="1101"/>
    <n v="70.787511649580608"/>
    <x v="1"/>
    <s v="USD"/>
    <n v="1456380000"/>
    <n v="1457416800"/>
    <b v="0"/>
    <b v="0"/>
    <s v="music/indie rock"/>
    <x v="1"/>
    <x v="7"/>
    <x v="90"/>
    <d v="2016-03-08T06:00:00"/>
    <x v="90"/>
  </r>
  <r>
    <n v="671"/>
    <s v="Robinson-Kelly"/>
    <s v="Monitored bi-directional standardization"/>
    <n v="97600"/>
    <n v="119127"/>
    <n v="122.05635245901641"/>
    <x v="1"/>
    <n v="1073"/>
    <n v="26.903116531165313"/>
    <x v="1"/>
    <s v="USD"/>
    <n v="1280552400"/>
    <n v="1280898000"/>
    <b v="0"/>
    <b v="1"/>
    <s v="theater/plays"/>
    <x v="3"/>
    <x v="3"/>
    <x v="616"/>
    <d v="2010-08-04T05:00:00"/>
    <x v="616"/>
  </r>
  <r>
    <n v="672"/>
    <s v="Kelly-Colon"/>
    <s v="Stand-alone grid-enabled leverage"/>
    <n v="197900"/>
    <n v="110689"/>
    <n v="55.931783729156137"/>
    <x v="0"/>
    <n v="4428"/>
    <n v="1908.4310344827586"/>
    <x v="2"/>
    <s v="AUD"/>
    <n v="1521608400"/>
    <n v="1522472400"/>
    <b v="0"/>
    <b v="0"/>
    <s v="theater/plays"/>
    <x v="3"/>
    <x v="3"/>
    <x v="617"/>
    <d v="2018-03-31T05:00:00"/>
    <x v="617"/>
  </r>
  <r>
    <n v="673"/>
    <s v="Turner, Scott and Gentry"/>
    <s v="Assimilated regional groupware"/>
    <n v="5600"/>
    <n v="2445"/>
    <n v="43.660714285714285"/>
    <x v="0"/>
    <n v="58"/>
    <n v="2.0073891625615765"/>
    <x v="6"/>
    <s v="EUR"/>
    <n v="1460696400"/>
    <n v="1462510800"/>
    <b v="0"/>
    <b v="0"/>
    <s v="music/indie rock"/>
    <x v="1"/>
    <x v="7"/>
    <x v="618"/>
    <d v="2016-05-06T05:00:00"/>
    <x v="618"/>
  </r>
  <r>
    <n v="674"/>
    <s v="Sanchez Ltd"/>
    <s v="Up-sized 24hour instruction set"/>
    <n v="170700"/>
    <n v="57250"/>
    <n v="33.53837141183363"/>
    <x v="3"/>
    <n v="1218"/>
    <n v="172.9607250755287"/>
    <x v="1"/>
    <s v="USD"/>
    <n v="1313730000"/>
    <n v="1317790800"/>
    <b v="0"/>
    <b v="0"/>
    <s v="photography/photography books"/>
    <x v="7"/>
    <x v="14"/>
    <x v="619"/>
    <d v="2011-10-05T05:00:00"/>
    <x v="619"/>
  </r>
  <r>
    <n v="675"/>
    <s v="Giles-Smith"/>
    <s v="Right-sized web-enabled intranet"/>
    <n v="9700"/>
    <n v="11929"/>
    <n v="122.97938144329896"/>
    <x v="1"/>
    <n v="331"/>
    <n v="10.195726495726495"/>
    <x v="1"/>
    <s v="USD"/>
    <n v="1568178000"/>
    <n v="1568782800"/>
    <b v="0"/>
    <b v="0"/>
    <s v="journalism/audio"/>
    <x v="8"/>
    <x v="23"/>
    <x v="620"/>
    <d v="2019-09-18T05:00:00"/>
    <x v="620"/>
  </r>
  <r>
    <n v="676"/>
    <s v="Thompson-Moreno"/>
    <s v="Expanded needs-based orchestration"/>
    <n v="62300"/>
    <n v="118214"/>
    <n v="189.74959871589084"/>
    <x v="1"/>
    <n v="1170"/>
    <n v="1064.9909909909909"/>
    <x v="1"/>
    <s v="USD"/>
    <n v="1348635600"/>
    <n v="1349413200"/>
    <b v="0"/>
    <b v="0"/>
    <s v="photography/photography books"/>
    <x v="7"/>
    <x v="14"/>
    <x v="621"/>
    <d v="2012-10-05T05:00:00"/>
    <x v="621"/>
  </r>
  <r>
    <n v="677"/>
    <s v="Murphy-Fox"/>
    <s v="Organic system-worthy orchestration"/>
    <n v="5300"/>
    <n v="4432"/>
    <n v="83.622641509433961"/>
    <x v="0"/>
    <n v="111"/>
    <n v="20.613953488372093"/>
    <x v="1"/>
    <s v="USD"/>
    <n v="1468126800"/>
    <n v="1472446800"/>
    <b v="0"/>
    <b v="0"/>
    <s v="publishing/fiction"/>
    <x v="5"/>
    <x v="13"/>
    <x v="622"/>
    <d v="2016-08-29T05:00:00"/>
    <x v="622"/>
  </r>
  <r>
    <n v="678"/>
    <s v="Rodriguez-Patterson"/>
    <s v="Inverse static standardization"/>
    <n v="99500"/>
    <n v="17879"/>
    <n v="17.968844221105527"/>
    <x v="3"/>
    <n v="215"/>
    <n v="49.253443526170798"/>
    <x v="1"/>
    <s v="USD"/>
    <n v="1547877600"/>
    <n v="1548050400"/>
    <b v="0"/>
    <b v="0"/>
    <s v="film &amp; video/drama"/>
    <x v="4"/>
    <x v="6"/>
    <x v="35"/>
    <d v="2019-01-21T06:00:00"/>
    <x v="35"/>
  </r>
  <r>
    <n v="679"/>
    <s v="Davis Ltd"/>
    <s v="Synchronized motivating solution"/>
    <n v="1400"/>
    <n v="14511"/>
    <n v="1036.5"/>
    <x v="1"/>
    <n v="363"/>
    <n v="4.9106598984771574"/>
    <x v="1"/>
    <s v="USD"/>
    <n v="1571374800"/>
    <n v="1571806800"/>
    <b v="0"/>
    <b v="1"/>
    <s v="food/food trucks"/>
    <x v="0"/>
    <x v="0"/>
    <x v="623"/>
    <d v="2019-10-23T05:00:00"/>
    <x v="623"/>
  </r>
  <r>
    <n v="680"/>
    <s v="Nelson-Valdez"/>
    <s v="Open-source 4thgeneration open system"/>
    <n v="145600"/>
    <n v="141822"/>
    <n v="97.405219780219781"/>
    <x v="0"/>
    <n v="2955"/>
    <n v="85.589619794809892"/>
    <x v="1"/>
    <s v="USD"/>
    <n v="1576303200"/>
    <n v="1576476000"/>
    <b v="0"/>
    <b v="1"/>
    <s v="games/mobile games"/>
    <x v="6"/>
    <x v="20"/>
    <x v="624"/>
    <d v="2019-12-16T06:00:00"/>
    <x v="624"/>
  </r>
  <r>
    <n v="681"/>
    <s v="Kelly PLC"/>
    <s v="Decentralized context-sensitive superstructure"/>
    <n v="184100"/>
    <n v="159037"/>
    <n v="86.386203150461711"/>
    <x v="0"/>
    <n v="1657"/>
    <n v="1544.0485436893205"/>
    <x v="1"/>
    <s v="USD"/>
    <n v="1324447200"/>
    <n v="1324965600"/>
    <b v="0"/>
    <b v="0"/>
    <s v="theater/plays"/>
    <x v="3"/>
    <x v="3"/>
    <x v="625"/>
    <d v="2011-12-27T06:00:00"/>
    <x v="625"/>
  </r>
  <r>
    <n v="682"/>
    <s v="Nguyen and Sons"/>
    <s v="Compatible 5thgeneration concept"/>
    <n v="5400"/>
    <n v="8109"/>
    <n v="150.16666666666666"/>
    <x v="1"/>
    <n v="103"/>
    <n v="55.163265306122447"/>
    <x v="1"/>
    <s v="USD"/>
    <n v="1386741600"/>
    <n v="1387519200"/>
    <b v="0"/>
    <b v="0"/>
    <s v="theater/plays"/>
    <x v="3"/>
    <x v="3"/>
    <x v="626"/>
    <d v="2013-12-20T06:00:00"/>
    <x v="626"/>
  </r>
  <r>
    <n v="683"/>
    <s v="Jones PLC"/>
    <s v="Virtual systemic intranet"/>
    <n v="2300"/>
    <n v="8244"/>
    <n v="358.43478260869563"/>
    <x v="1"/>
    <n v="147"/>
    <n v="74.945454545454552"/>
    <x v="1"/>
    <s v="USD"/>
    <n v="1537074000"/>
    <n v="1537246800"/>
    <b v="0"/>
    <b v="0"/>
    <s v="theater/plays"/>
    <x v="3"/>
    <x v="3"/>
    <x v="627"/>
    <d v="2018-09-18T05:00:00"/>
    <x v="627"/>
  </r>
  <r>
    <n v="684"/>
    <s v="Gilmore LLC"/>
    <s v="Optimized systemic algorithm"/>
    <n v="1400"/>
    <n v="7600"/>
    <n v="542.85714285714289"/>
    <x v="1"/>
    <n v="110"/>
    <n v="8.2073434125269973"/>
    <x v="0"/>
    <s v="CAD"/>
    <n v="1277787600"/>
    <n v="1279515600"/>
    <b v="0"/>
    <b v="0"/>
    <s v="publishing/nonfiction"/>
    <x v="5"/>
    <x v="9"/>
    <x v="628"/>
    <d v="2010-07-19T05:00:00"/>
    <x v="628"/>
  </r>
  <r>
    <n v="685"/>
    <s v="Lee-Cobb"/>
    <s v="Customizable homogeneous firmware"/>
    <n v="140000"/>
    <n v="94501"/>
    <n v="67.500714285714281"/>
    <x v="0"/>
    <n v="926"/>
    <n v="705.23134328358208"/>
    <x v="0"/>
    <s v="CAD"/>
    <n v="1440306000"/>
    <n v="1442379600"/>
    <b v="0"/>
    <b v="0"/>
    <s v="theater/plays"/>
    <x v="3"/>
    <x v="3"/>
    <x v="629"/>
    <d v="2015-09-16T05:00:00"/>
    <x v="629"/>
  </r>
  <r>
    <n v="686"/>
    <s v="Jones, Wiley and Robbins"/>
    <s v="Front-line cohesive extranet"/>
    <n v="7500"/>
    <n v="14381"/>
    <n v="191.74666666666667"/>
    <x v="1"/>
    <n v="134"/>
    <n v="53.460966542750931"/>
    <x v="1"/>
    <s v="USD"/>
    <n v="1522126800"/>
    <n v="1523077200"/>
    <b v="0"/>
    <b v="0"/>
    <s v="technology/wearables"/>
    <x v="2"/>
    <x v="8"/>
    <x v="630"/>
    <d v="2018-04-07T05:00:00"/>
    <x v="630"/>
  </r>
  <r>
    <n v="687"/>
    <s v="Martin, Gates and Holt"/>
    <s v="Distributed holistic neural-net"/>
    <n v="1500"/>
    <n v="13980"/>
    <n v="932"/>
    <x v="1"/>
    <n v="269"/>
    <n v="79.885714285714286"/>
    <x v="1"/>
    <s v="USD"/>
    <n v="1489298400"/>
    <n v="1489554000"/>
    <b v="0"/>
    <b v="0"/>
    <s v="theater/plays"/>
    <x v="3"/>
    <x v="3"/>
    <x v="631"/>
    <d v="2017-03-15T05:00:00"/>
    <x v="631"/>
  </r>
  <r>
    <n v="688"/>
    <s v="Bowen, Davies and Burns"/>
    <s v="Devolved client-server monitoring"/>
    <n v="2900"/>
    <n v="12449"/>
    <n v="429.27586206896552"/>
    <x v="1"/>
    <n v="175"/>
    <n v="180.42028985507247"/>
    <x v="1"/>
    <s v="USD"/>
    <n v="1547100000"/>
    <n v="1548482400"/>
    <b v="0"/>
    <b v="1"/>
    <s v="film &amp; video/television"/>
    <x v="4"/>
    <x v="19"/>
    <x v="632"/>
    <d v="2019-01-26T06:00:00"/>
    <x v="632"/>
  </r>
  <r>
    <n v="689"/>
    <s v="Nguyen Inc"/>
    <s v="Seamless directional capacity"/>
    <n v="7300"/>
    <n v="7348"/>
    <n v="100.65753424657535"/>
    <x v="1"/>
    <n v="69"/>
    <n v="38.673684210526318"/>
    <x v="1"/>
    <s v="USD"/>
    <n v="1383022800"/>
    <n v="1384063200"/>
    <b v="0"/>
    <b v="0"/>
    <s v="technology/web"/>
    <x v="2"/>
    <x v="2"/>
    <x v="633"/>
    <d v="2013-11-10T06:00:00"/>
    <x v="633"/>
  </r>
  <r>
    <n v="690"/>
    <s v="Walsh-Watts"/>
    <s v="Polarized actuating implementation"/>
    <n v="3600"/>
    <n v="8158"/>
    <n v="226.61111111111109"/>
    <x v="1"/>
    <n v="190"/>
    <n v="34.42194092827004"/>
    <x v="1"/>
    <s v="USD"/>
    <n v="1322373600"/>
    <n v="1322892000"/>
    <b v="0"/>
    <b v="1"/>
    <s v="film &amp; video/documentary"/>
    <x v="4"/>
    <x v="4"/>
    <x v="634"/>
    <d v="2011-12-03T06:00:00"/>
    <x v="634"/>
  </r>
  <r>
    <n v="691"/>
    <s v="Ray, Li and Li"/>
    <s v="Front-line disintermediate hub"/>
    <n v="5000"/>
    <n v="7119"/>
    <n v="142.38"/>
    <x v="1"/>
    <n v="237"/>
    <n v="92.454545454545453"/>
    <x v="1"/>
    <s v="USD"/>
    <n v="1349240400"/>
    <n v="1350709200"/>
    <b v="1"/>
    <b v="1"/>
    <s v="film &amp; video/documentary"/>
    <x v="4"/>
    <x v="4"/>
    <x v="635"/>
    <d v="2012-10-20T05:00:00"/>
    <x v="635"/>
  </r>
  <r>
    <n v="692"/>
    <s v="Murray Ltd"/>
    <s v="Decentralized 4thgeneration challenge"/>
    <n v="6000"/>
    <n v="5438"/>
    <n v="90.633333333333326"/>
    <x v="0"/>
    <n v="77"/>
    <n v="3.110983981693364"/>
    <x v="4"/>
    <s v="GBP"/>
    <n v="1562648400"/>
    <n v="1564203600"/>
    <b v="0"/>
    <b v="0"/>
    <s v="music/rock"/>
    <x v="1"/>
    <x v="1"/>
    <x v="636"/>
    <d v="2019-07-27T05:00:00"/>
    <x v="636"/>
  </r>
  <r>
    <n v="693"/>
    <s v="Bradford-Silva"/>
    <s v="Reverse-engineered composite hierarchy"/>
    <n v="180400"/>
    <n v="115396"/>
    <n v="63.966740576496676"/>
    <x v="0"/>
    <n v="1748"/>
    <n v="1460.7088607594937"/>
    <x v="1"/>
    <s v="USD"/>
    <n v="1508216400"/>
    <n v="1509685200"/>
    <b v="0"/>
    <b v="0"/>
    <s v="theater/plays"/>
    <x v="3"/>
    <x v="3"/>
    <x v="637"/>
    <d v="2017-11-03T05:00:00"/>
    <x v="637"/>
  </r>
  <r>
    <n v="694"/>
    <s v="Mora-Bradley"/>
    <s v="Programmable tangible ability"/>
    <n v="9100"/>
    <n v="7656"/>
    <n v="84.131868131868131"/>
    <x v="0"/>
    <n v="79"/>
    <n v="39.061224489795919"/>
    <x v="1"/>
    <s v="USD"/>
    <n v="1511762400"/>
    <n v="1514959200"/>
    <b v="0"/>
    <b v="0"/>
    <s v="theater/plays"/>
    <x v="3"/>
    <x v="3"/>
    <x v="638"/>
    <d v="2018-01-03T06:00:00"/>
    <x v="638"/>
  </r>
  <r>
    <n v="695"/>
    <s v="Cardenas, Thompson and Carey"/>
    <s v="Configurable full-range emulation"/>
    <n v="9200"/>
    <n v="12322"/>
    <n v="133.93478260869566"/>
    <x v="1"/>
    <n v="196"/>
    <n v="13.860517435320585"/>
    <x v="6"/>
    <s v="EUR"/>
    <n v="1447480800"/>
    <n v="1448863200"/>
    <b v="1"/>
    <b v="0"/>
    <s v="music/rock"/>
    <x v="1"/>
    <x v="1"/>
    <x v="639"/>
    <d v="2015-11-30T06:00:00"/>
    <x v="639"/>
  </r>
  <r>
    <n v="696"/>
    <s v="Lopez, Reid and Johnson"/>
    <s v="Total real-time hardware"/>
    <n v="164100"/>
    <n v="96888"/>
    <n v="59.042047531992694"/>
    <x v="0"/>
    <n v="889"/>
    <n v="13.281425633995887"/>
    <x v="1"/>
    <s v="USD"/>
    <n v="1429506000"/>
    <n v="1429592400"/>
    <b v="0"/>
    <b v="1"/>
    <s v="theater/plays"/>
    <x v="3"/>
    <x v="3"/>
    <x v="640"/>
    <d v="2015-04-21T05:00:00"/>
    <x v="640"/>
  </r>
  <r>
    <n v="697"/>
    <s v="Fox-Williams"/>
    <s v="Profound system-worthy functionalities"/>
    <n v="128900"/>
    <n v="196960"/>
    <n v="152.80062063615205"/>
    <x v="1"/>
    <n v="7295"/>
    <n v="68.081576218458352"/>
    <x v="1"/>
    <s v="USD"/>
    <n v="1522472400"/>
    <n v="1522645200"/>
    <b v="0"/>
    <b v="0"/>
    <s v="music/electric music"/>
    <x v="1"/>
    <x v="5"/>
    <x v="641"/>
    <d v="2018-04-02T05:00:00"/>
    <x v="641"/>
  </r>
  <r>
    <n v="698"/>
    <s v="Taylor, Wood and Taylor"/>
    <s v="Cloned hybrid focus group"/>
    <n v="42100"/>
    <n v="188057"/>
    <n v="446.69121140142522"/>
    <x v="1"/>
    <n v="2893"/>
    <n v="3358.1607142857142"/>
    <x v="0"/>
    <s v="CAD"/>
    <n v="1322114400"/>
    <n v="1323324000"/>
    <b v="0"/>
    <b v="0"/>
    <s v="technology/wearables"/>
    <x v="2"/>
    <x v="8"/>
    <x v="642"/>
    <d v="2011-12-08T06:00:00"/>
    <x v="642"/>
  </r>
  <r>
    <n v="699"/>
    <s v="King Inc"/>
    <s v="Ergonomic dedicated focus group"/>
    <n v="7400"/>
    <n v="6245"/>
    <n v="84.391891891891888"/>
    <x v="0"/>
    <n v="56"/>
    <n v="6245"/>
    <x v="1"/>
    <s v="USD"/>
    <n v="1561438800"/>
    <n v="1561525200"/>
    <b v="0"/>
    <b v="0"/>
    <s v="film &amp; video/drama"/>
    <x v="4"/>
    <x v="6"/>
    <x v="230"/>
    <d v="2019-06-26T05:00:00"/>
    <x v="230"/>
  </r>
  <r>
    <n v="700"/>
    <s v="Cole, Petty and Cameron"/>
    <s v="Realigned zero administration paradigm"/>
    <n v="100"/>
    <n v="3"/>
    <n v="3"/>
    <x v="0"/>
    <n v="1"/>
    <n v="3.6585365853658539E-3"/>
    <x v="1"/>
    <s v="USD"/>
    <n v="1264399200"/>
    <n v="1265695200"/>
    <b v="0"/>
    <b v="0"/>
    <s v="technology/wearables"/>
    <x v="2"/>
    <x v="8"/>
    <x v="67"/>
    <d v="2010-02-09T06:00:00"/>
    <x v="67"/>
  </r>
  <r>
    <n v="701"/>
    <s v="Mcclain LLC"/>
    <s v="Open-source multi-tasking methodology"/>
    <n v="52000"/>
    <n v="91014"/>
    <n v="175.02692307692308"/>
    <x v="1"/>
    <n v="820"/>
    <n v="1096.5542168674699"/>
    <x v="1"/>
    <s v="USD"/>
    <n v="1301202000"/>
    <n v="1301806800"/>
    <b v="1"/>
    <b v="0"/>
    <s v="theater/plays"/>
    <x v="3"/>
    <x v="3"/>
    <x v="643"/>
    <d v="2011-04-03T05:00:00"/>
    <x v="643"/>
  </r>
  <r>
    <n v="702"/>
    <s v="Sims-Gross"/>
    <s v="Object-based attitude-oriented analyzer"/>
    <n v="8700"/>
    <n v="4710"/>
    <n v="54.137931034482754"/>
    <x v="0"/>
    <n v="83"/>
    <n v="2.311089303238469"/>
    <x v="1"/>
    <s v="USD"/>
    <n v="1374469200"/>
    <n v="1374901200"/>
    <b v="0"/>
    <b v="0"/>
    <s v="technology/wearables"/>
    <x v="2"/>
    <x v="8"/>
    <x v="644"/>
    <d v="2013-07-27T05:00:00"/>
    <x v="644"/>
  </r>
  <r>
    <n v="703"/>
    <s v="Perez Group"/>
    <s v="Cross-platform tertiary hub"/>
    <n v="63400"/>
    <n v="197728"/>
    <n v="311.87381703470032"/>
    <x v="1"/>
    <n v="2038"/>
    <n v="1704.5517241379309"/>
    <x v="1"/>
    <s v="USD"/>
    <n v="1334984400"/>
    <n v="1336453200"/>
    <b v="1"/>
    <b v="1"/>
    <s v="publishing/translations"/>
    <x v="5"/>
    <x v="18"/>
    <x v="645"/>
    <d v="2012-05-08T05:00:00"/>
    <x v="645"/>
  </r>
  <r>
    <n v="704"/>
    <s v="Haynes-Williams"/>
    <s v="Seamless clear-thinking artificial intelligence"/>
    <n v="8700"/>
    <n v="10682"/>
    <n v="122.78160919540231"/>
    <x v="1"/>
    <n v="116"/>
    <n v="5.2750617283950616"/>
    <x v="1"/>
    <s v="USD"/>
    <n v="1467608400"/>
    <n v="1468904400"/>
    <b v="0"/>
    <b v="0"/>
    <s v="film &amp; video/animation"/>
    <x v="4"/>
    <x v="10"/>
    <x v="646"/>
    <d v="2016-07-19T05:00:00"/>
    <x v="646"/>
  </r>
  <r>
    <n v="705"/>
    <s v="Ford LLC"/>
    <s v="Centralized tangible success"/>
    <n v="169700"/>
    <n v="168048"/>
    <n v="99.026517383618156"/>
    <x v="0"/>
    <n v="2025"/>
    <n v="124.94275092936803"/>
    <x v="4"/>
    <s v="GBP"/>
    <n v="1386741600"/>
    <n v="1387087200"/>
    <b v="0"/>
    <b v="0"/>
    <s v="publishing/nonfiction"/>
    <x v="5"/>
    <x v="9"/>
    <x v="626"/>
    <d v="2013-12-15T06:00:00"/>
    <x v="626"/>
  </r>
  <r>
    <n v="706"/>
    <s v="Moreno Ltd"/>
    <s v="Customer-focused multimedia methodology"/>
    <n v="108400"/>
    <n v="138586"/>
    <n v="127.84686346863469"/>
    <x v="1"/>
    <n v="1345"/>
    <n v="824.91666666666663"/>
    <x v="2"/>
    <s v="AUD"/>
    <n v="1546754400"/>
    <n v="1547445600"/>
    <b v="0"/>
    <b v="1"/>
    <s v="technology/web"/>
    <x v="2"/>
    <x v="2"/>
    <x v="647"/>
    <d v="2019-01-14T06:00:00"/>
    <x v="647"/>
  </r>
  <r>
    <n v="707"/>
    <s v="Moore, Cook and Wright"/>
    <s v="Visionary maximized Local Area Network"/>
    <n v="7300"/>
    <n v="11579"/>
    <n v="158.61643835616439"/>
    <x v="1"/>
    <n v="168"/>
    <n v="84.518248175182478"/>
    <x v="1"/>
    <s v="USD"/>
    <n v="1544248800"/>
    <n v="1547359200"/>
    <b v="0"/>
    <b v="0"/>
    <s v="film &amp; video/drama"/>
    <x v="4"/>
    <x v="6"/>
    <x v="159"/>
    <d v="2019-01-13T06:00:00"/>
    <x v="159"/>
  </r>
  <r>
    <n v="708"/>
    <s v="Ortega LLC"/>
    <s v="Secured bifurcated intranet"/>
    <n v="1700"/>
    <n v="12020"/>
    <n v="707.05882352941171"/>
    <x v="1"/>
    <n v="137"/>
    <n v="64.623655913978496"/>
    <x v="5"/>
    <s v="CHF"/>
    <n v="1495429200"/>
    <n v="1496293200"/>
    <b v="0"/>
    <b v="0"/>
    <s v="theater/plays"/>
    <x v="3"/>
    <x v="3"/>
    <x v="648"/>
    <d v="2017-06-01T05:00:00"/>
    <x v="648"/>
  </r>
  <r>
    <n v="709"/>
    <s v="Silva, Walker and Martin"/>
    <s v="Grass-roots 4thgeneration product"/>
    <n v="9800"/>
    <n v="13954"/>
    <n v="142.38775510204081"/>
    <x v="1"/>
    <n v="186"/>
    <n v="111.63200000000001"/>
    <x v="6"/>
    <s v="EUR"/>
    <n v="1334811600"/>
    <n v="1335416400"/>
    <b v="0"/>
    <b v="0"/>
    <s v="theater/plays"/>
    <x v="3"/>
    <x v="3"/>
    <x v="267"/>
    <d v="2012-04-26T05:00:00"/>
    <x v="267"/>
  </r>
  <r>
    <n v="710"/>
    <s v="Huynh, Gallegos and Mills"/>
    <s v="Reduced next generation info-mediaries"/>
    <n v="4300"/>
    <n v="6358"/>
    <n v="147.86046511627907"/>
    <x v="1"/>
    <n v="125"/>
    <n v="454.14285714285717"/>
    <x v="1"/>
    <s v="USD"/>
    <n v="1531544400"/>
    <n v="1532149200"/>
    <b v="0"/>
    <b v="1"/>
    <s v="theater/plays"/>
    <x v="3"/>
    <x v="3"/>
    <x v="649"/>
    <d v="2018-07-21T05:00:00"/>
    <x v="649"/>
  </r>
  <r>
    <n v="711"/>
    <s v="Anderson LLC"/>
    <s v="Customizable full-range artificial intelligence"/>
    <n v="6200"/>
    <n v="1260"/>
    <n v="20.322580645161288"/>
    <x v="0"/>
    <n v="14"/>
    <n v="6.2376237623762378"/>
    <x v="6"/>
    <s v="EUR"/>
    <n v="1453615200"/>
    <n v="1453788000"/>
    <b v="1"/>
    <b v="1"/>
    <s v="theater/plays"/>
    <x v="3"/>
    <x v="3"/>
    <x v="248"/>
    <d v="2016-01-26T06:00:00"/>
    <x v="248"/>
  </r>
  <r>
    <n v="712"/>
    <s v="Garza-Bryant"/>
    <s v="Programmable leadingedge contingency"/>
    <n v="800"/>
    <n v="14725"/>
    <n v="1840.625"/>
    <x v="1"/>
    <n v="202"/>
    <n v="142.96116504854368"/>
    <x v="1"/>
    <s v="USD"/>
    <n v="1467954000"/>
    <n v="1471496400"/>
    <b v="0"/>
    <b v="0"/>
    <s v="theater/plays"/>
    <x v="3"/>
    <x v="3"/>
    <x v="571"/>
    <d v="2016-08-18T05:00:00"/>
    <x v="571"/>
  </r>
  <r>
    <n v="713"/>
    <s v="Mays LLC"/>
    <s v="Multi-layered global groupware"/>
    <n v="6900"/>
    <n v="11174"/>
    <n v="161.94202898550725"/>
    <x v="1"/>
    <n v="103"/>
    <n v="6.2599439775910364"/>
    <x v="1"/>
    <s v="USD"/>
    <n v="1471842000"/>
    <n v="1472878800"/>
    <b v="0"/>
    <b v="0"/>
    <s v="publishing/radio &amp; podcasts"/>
    <x v="5"/>
    <x v="15"/>
    <x v="650"/>
    <d v="2016-09-03T05:00:00"/>
    <x v="650"/>
  </r>
  <r>
    <n v="714"/>
    <s v="Evans-Jones"/>
    <s v="Switchable methodical superstructure"/>
    <n v="38500"/>
    <n v="182036"/>
    <n v="472.82077922077923"/>
    <x v="1"/>
    <n v="1785"/>
    <n v="277.4939024390244"/>
    <x v="1"/>
    <s v="USD"/>
    <n v="1408424400"/>
    <n v="1408510800"/>
    <b v="0"/>
    <b v="0"/>
    <s v="music/rock"/>
    <x v="1"/>
    <x v="1"/>
    <x v="1"/>
    <d v="2014-08-20T05:00:00"/>
    <x v="1"/>
  </r>
  <r>
    <n v="715"/>
    <s v="Fischer, Torres and Walker"/>
    <s v="Expanded even-keeled portal"/>
    <n v="118000"/>
    <n v="28870"/>
    <n v="24.466101694915253"/>
    <x v="0"/>
    <n v="656"/>
    <n v="183.88535031847132"/>
    <x v="1"/>
    <s v="USD"/>
    <n v="1281157200"/>
    <n v="1281589200"/>
    <b v="0"/>
    <b v="0"/>
    <s v="games/mobile games"/>
    <x v="6"/>
    <x v="20"/>
    <x v="651"/>
    <d v="2010-08-12T05:00:00"/>
    <x v="651"/>
  </r>
  <r>
    <n v="716"/>
    <s v="Tapia, Kramer and Hicks"/>
    <s v="Advanced modular moderator"/>
    <n v="2000"/>
    <n v="10353"/>
    <n v="517.65"/>
    <x v="1"/>
    <n v="157"/>
    <n v="18.654054054054054"/>
    <x v="1"/>
    <s v="USD"/>
    <n v="1373432400"/>
    <n v="1375851600"/>
    <b v="0"/>
    <b v="1"/>
    <s v="theater/plays"/>
    <x v="3"/>
    <x v="3"/>
    <x v="652"/>
    <d v="2013-08-07T05:00:00"/>
    <x v="652"/>
  </r>
  <r>
    <n v="717"/>
    <s v="Barnes, Wilcox and Riley"/>
    <s v="Reverse-engineered well-modulated ability"/>
    <n v="5600"/>
    <n v="13868"/>
    <n v="247.64285714285714"/>
    <x v="1"/>
    <n v="555"/>
    <n v="46.693602693602692"/>
    <x v="1"/>
    <s v="USD"/>
    <n v="1313989200"/>
    <n v="1315803600"/>
    <b v="0"/>
    <b v="0"/>
    <s v="film &amp; video/documentary"/>
    <x v="4"/>
    <x v="4"/>
    <x v="653"/>
    <d v="2011-09-12T05:00:00"/>
    <x v="653"/>
  </r>
  <r>
    <n v="718"/>
    <s v="Reyes PLC"/>
    <s v="Expanded optimal pricing structure"/>
    <n v="8300"/>
    <n v="8317"/>
    <n v="100.20481927710843"/>
    <x v="1"/>
    <n v="297"/>
    <n v="67.617886178861795"/>
    <x v="1"/>
    <s v="USD"/>
    <n v="1371445200"/>
    <n v="1373691600"/>
    <b v="0"/>
    <b v="0"/>
    <s v="technology/wearables"/>
    <x v="2"/>
    <x v="8"/>
    <x v="654"/>
    <d v="2013-07-13T05:00:00"/>
    <x v="654"/>
  </r>
  <r>
    <n v="719"/>
    <s v="Pace, Simpson and Watkins"/>
    <s v="Down-sized uniform ability"/>
    <n v="6900"/>
    <n v="10557"/>
    <n v="153"/>
    <x v="1"/>
    <n v="123"/>
    <n v="277.81578947368422"/>
    <x v="1"/>
    <s v="USD"/>
    <n v="1338267600"/>
    <n v="1339218000"/>
    <b v="0"/>
    <b v="0"/>
    <s v="publishing/fiction"/>
    <x v="5"/>
    <x v="13"/>
    <x v="655"/>
    <d v="2012-06-09T05:00:00"/>
    <x v="655"/>
  </r>
  <r>
    <n v="720"/>
    <s v="Valenzuela, Davidson and Castro"/>
    <s v="Multi-layered upward-trending conglomeration"/>
    <n v="8700"/>
    <n v="3227"/>
    <n v="37.091954022988503"/>
    <x v="3"/>
    <n v="38"/>
    <n v="53.783333333333331"/>
    <x v="3"/>
    <s v="DKK"/>
    <n v="1519192800"/>
    <n v="1520402400"/>
    <b v="0"/>
    <b v="1"/>
    <s v="theater/plays"/>
    <x v="3"/>
    <x v="3"/>
    <x v="656"/>
    <d v="2018-03-07T06:00:00"/>
    <x v="656"/>
  </r>
  <r>
    <n v="721"/>
    <s v="Dominguez-Owens"/>
    <s v="Open-architected systematic intranet"/>
    <n v="123600"/>
    <n v="5429"/>
    <n v="4.392394822006473"/>
    <x v="3"/>
    <n v="60"/>
    <n v="1.7882081686429512"/>
    <x v="1"/>
    <s v="USD"/>
    <n v="1522818000"/>
    <n v="1523336400"/>
    <b v="0"/>
    <b v="0"/>
    <s v="music/rock"/>
    <x v="1"/>
    <x v="1"/>
    <x v="657"/>
    <d v="2018-04-10T05:00:00"/>
    <x v="657"/>
  </r>
  <r>
    <n v="722"/>
    <s v="Thomas-Simmons"/>
    <s v="Proactive 24hour frame"/>
    <n v="48500"/>
    <n v="75906"/>
    <n v="156.50721649484535"/>
    <x v="1"/>
    <n v="3036"/>
    <n v="527.125"/>
    <x v="1"/>
    <s v="USD"/>
    <n v="1509948000"/>
    <n v="1512280800"/>
    <b v="0"/>
    <b v="0"/>
    <s v="film &amp; video/documentary"/>
    <x v="4"/>
    <x v="4"/>
    <x v="265"/>
    <d v="2017-12-03T06:00:00"/>
    <x v="265"/>
  </r>
  <r>
    <n v="723"/>
    <s v="Beck-Knight"/>
    <s v="Exclusive fresh-thinking model"/>
    <n v="4900"/>
    <n v="13250"/>
    <n v="270.40816326530609"/>
    <x v="1"/>
    <n v="144"/>
    <n v="109.50413223140495"/>
    <x v="2"/>
    <s v="AUD"/>
    <n v="1456898400"/>
    <n v="1458709200"/>
    <b v="0"/>
    <b v="0"/>
    <s v="theater/plays"/>
    <x v="3"/>
    <x v="3"/>
    <x v="658"/>
    <d v="2016-03-23T05:00:00"/>
    <x v="658"/>
  </r>
  <r>
    <n v="724"/>
    <s v="Mccoy Ltd"/>
    <s v="Business-focused encompassing intranet"/>
    <n v="8400"/>
    <n v="11261"/>
    <n v="134.05952380952382"/>
    <x v="1"/>
    <n v="121"/>
    <n v="7.0557644110275692"/>
    <x v="4"/>
    <s v="GBP"/>
    <n v="1413954000"/>
    <n v="1414126800"/>
    <b v="0"/>
    <b v="1"/>
    <s v="theater/plays"/>
    <x v="3"/>
    <x v="3"/>
    <x v="659"/>
    <d v="2014-10-24T05:00:00"/>
    <x v="659"/>
  </r>
  <r>
    <n v="725"/>
    <s v="Dawson-Tyler"/>
    <s v="Optional 6thgeneration access"/>
    <n v="193200"/>
    <n v="97369"/>
    <n v="50.398033126293996"/>
    <x v="0"/>
    <n v="1596"/>
    <n v="185.81870229007635"/>
    <x v="1"/>
    <s v="USD"/>
    <n v="1416031200"/>
    <n v="1416204000"/>
    <b v="0"/>
    <b v="0"/>
    <s v="games/mobile games"/>
    <x v="6"/>
    <x v="20"/>
    <x v="660"/>
    <d v="2014-11-17T06:00:00"/>
    <x v="660"/>
  </r>
  <r>
    <n v="726"/>
    <s v="Johns-Thomas"/>
    <s v="Realigned web-enabled functionalities"/>
    <n v="54300"/>
    <n v="48227"/>
    <n v="88.815837937384899"/>
    <x v="3"/>
    <n v="524"/>
    <n v="266.44751381215468"/>
    <x v="1"/>
    <s v="USD"/>
    <n v="1287982800"/>
    <n v="1288501200"/>
    <b v="0"/>
    <b v="1"/>
    <s v="theater/plays"/>
    <x v="3"/>
    <x v="3"/>
    <x v="661"/>
    <d v="2010-10-31T05:00:00"/>
    <x v="661"/>
  </r>
  <r>
    <n v="727"/>
    <s v="Quinn, Cruz and Schmidt"/>
    <s v="Enterprise-wide multimedia software"/>
    <n v="8900"/>
    <n v="14685"/>
    <n v="165"/>
    <x v="1"/>
    <n v="181"/>
    <n v="1468.5"/>
    <x v="1"/>
    <s v="USD"/>
    <n v="1547964000"/>
    <n v="1552971600"/>
    <b v="0"/>
    <b v="0"/>
    <s v="technology/web"/>
    <x v="2"/>
    <x v="2"/>
    <x v="4"/>
    <d v="2019-03-19T05:00:00"/>
    <x v="4"/>
  </r>
  <r>
    <n v="728"/>
    <s v="Stewart Inc"/>
    <s v="Versatile mission-critical knowledgebase"/>
    <n v="4200"/>
    <n v="735"/>
    <n v="17.5"/>
    <x v="0"/>
    <n v="10"/>
    <n v="6.0245901639344259"/>
    <x v="1"/>
    <s v="USD"/>
    <n v="1464152400"/>
    <n v="1465102800"/>
    <b v="0"/>
    <b v="0"/>
    <s v="theater/plays"/>
    <x v="3"/>
    <x v="3"/>
    <x v="662"/>
    <d v="2016-06-05T05:00:00"/>
    <x v="662"/>
  </r>
  <r>
    <n v="729"/>
    <s v="Moore Group"/>
    <s v="Multi-lateral object-oriented open system"/>
    <n v="5600"/>
    <n v="10397"/>
    <n v="185.66071428571428"/>
    <x v="1"/>
    <n v="122"/>
    <n v="9.7077497665732952"/>
    <x v="1"/>
    <s v="USD"/>
    <n v="1359957600"/>
    <n v="1360130400"/>
    <b v="0"/>
    <b v="0"/>
    <s v="film &amp; video/drama"/>
    <x v="4"/>
    <x v="6"/>
    <x v="663"/>
    <d v="2013-02-06T06:00:00"/>
    <x v="663"/>
  </r>
  <r>
    <n v="730"/>
    <s v="Carson PLC"/>
    <s v="Visionary system-worthy attitude"/>
    <n v="28800"/>
    <n v="118847"/>
    <n v="412.6631944444444"/>
    <x v="1"/>
    <n v="1071"/>
    <n v="542.68036529680364"/>
    <x v="0"/>
    <s v="CAD"/>
    <n v="1432357200"/>
    <n v="1432875600"/>
    <b v="0"/>
    <b v="0"/>
    <s v="technology/wearables"/>
    <x v="2"/>
    <x v="8"/>
    <x v="664"/>
    <d v="2015-05-29T05:00:00"/>
    <x v="664"/>
  </r>
  <r>
    <n v="731"/>
    <s v="Cruz, Hall and Mason"/>
    <s v="Synergized content-based hierarchy"/>
    <n v="8000"/>
    <n v="7220"/>
    <n v="90.25"/>
    <x v="3"/>
    <n v="219"/>
    <n v="6.4406779661016946"/>
    <x v="1"/>
    <s v="USD"/>
    <n v="1500786000"/>
    <n v="1500872400"/>
    <b v="0"/>
    <b v="0"/>
    <s v="technology/web"/>
    <x v="2"/>
    <x v="2"/>
    <x v="665"/>
    <d v="2017-07-24T05:00:00"/>
    <x v="665"/>
  </r>
  <r>
    <n v="732"/>
    <s v="Glass, Baker and Jones"/>
    <s v="Business-focused 24hour access"/>
    <n v="117000"/>
    <n v="107622"/>
    <n v="91.984615384615381"/>
    <x v="0"/>
    <n v="1121"/>
    <n v="109.81836734693877"/>
    <x v="1"/>
    <s v="USD"/>
    <n v="1490158800"/>
    <n v="1492146000"/>
    <b v="0"/>
    <b v="1"/>
    <s v="music/rock"/>
    <x v="1"/>
    <x v="1"/>
    <x v="666"/>
    <d v="2017-04-14T05:00:00"/>
    <x v="666"/>
  </r>
  <r>
    <n v="733"/>
    <s v="Marquez-Kerr"/>
    <s v="Automated hybrid orchestration"/>
    <n v="15800"/>
    <n v="83267"/>
    <n v="527.00632911392404"/>
    <x v="1"/>
    <n v="980"/>
    <n v="155.34888059701493"/>
    <x v="1"/>
    <s v="USD"/>
    <n v="1406178000"/>
    <n v="1407301200"/>
    <b v="0"/>
    <b v="0"/>
    <s v="music/metal"/>
    <x v="1"/>
    <x v="16"/>
    <x v="43"/>
    <d v="2014-08-06T05:00:00"/>
    <x v="43"/>
  </r>
  <r>
    <n v="734"/>
    <s v="Stone PLC"/>
    <s v="Exclusive 5thgeneration leverage"/>
    <n v="4200"/>
    <n v="13404"/>
    <n v="319.14285714285711"/>
    <x v="1"/>
    <n v="536"/>
    <n v="6.7322953289804115"/>
    <x v="1"/>
    <s v="USD"/>
    <n v="1485583200"/>
    <n v="1486620000"/>
    <b v="0"/>
    <b v="1"/>
    <s v="theater/plays"/>
    <x v="3"/>
    <x v="3"/>
    <x v="667"/>
    <d v="2017-02-09T06:00:00"/>
    <x v="667"/>
  </r>
  <r>
    <n v="735"/>
    <s v="Caldwell PLC"/>
    <s v="Grass-roots zero administration alliance"/>
    <n v="37100"/>
    <n v="131404"/>
    <n v="354.18867924528303"/>
    <x v="1"/>
    <n v="1991"/>
    <n v="4531.1724137931033"/>
    <x v="1"/>
    <s v="USD"/>
    <n v="1459314000"/>
    <n v="1459918800"/>
    <b v="0"/>
    <b v="0"/>
    <s v="photography/photography books"/>
    <x v="7"/>
    <x v="14"/>
    <x v="668"/>
    <d v="2016-04-06T05:00:00"/>
    <x v="668"/>
  </r>
  <r>
    <n v="736"/>
    <s v="Silva-Hawkins"/>
    <s v="Proactive heuristic orchestration"/>
    <n v="7700"/>
    <n v="2533"/>
    <n v="32.896103896103895"/>
    <x v="3"/>
    <n v="29"/>
    <n v="14.072222222222223"/>
    <x v="1"/>
    <s v="USD"/>
    <n v="1424412000"/>
    <n v="1424757600"/>
    <b v="0"/>
    <b v="0"/>
    <s v="publishing/nonfiction"/>
    <x v="5"/>
    <x v="9"/>
    <x v="669"/>
    <d v="2015-02-24T06:00:00"/>
    <x v="669"/>
  </r>
  <r>
    <n v="737"/>
    <s v="Gardner Inc"/>
    <s v="Function-based systematic Graphical User Interface"/>
    <n v="3700"/>
    <n v="5028"/>
    <n v="135.8918918918919"/>
    <x v="1"/>
    <n v="180"/>
    <n v="335.2"/>
    <x v="1"/>
    <s v="USD"/>
    <n v="1478844000"/>
    <n v="1479880800"/>
    <b v="0"/>
    <b v="0"/>
    <s v="music/indie rock"/>
    <x v="1"/>
    <x v="7"/>
    <x v="670"/>
    <d v="2016-11-23T06:00:00"/>
    <x v="670"/>
  </r>
  <r>
    <n v="738"/>
    <s v="Garcia Group"/>
    <s v="Extended zero administration software"/>
    <n v="74700"/>
    <n v="1557"/>
    <n v="2.0843373493975905"/>
    <x v="0"/>
    <n v="15"/>
    <n v="8.1518324607329848"/>
    <x v="1"/>
    <s v="USD"/>
    <n v="1416117600"/>
    <n v="1418018400"/>
    <b v="0"/>
    <b v="1"/>
    <s v="theater/plays"/>
    <x v="3"/>
    <x v="3"/>
    <x v="671"/>
    <d v="2014-12-08T06:00:00"/>
    <x v="671"/>
  </r>
  <r>
    <n v="739"/>
    <s v="Meyer-Avila"/>
    <s v="Multi-tiered discrete support"/>
    <n v="10000"/>
    <n v="6100"/>
    <n v="61"/>
    <x v="0"/>
    <n v="191"/>
    <n v="381.25"/>
    <x v="1"/>
    <s v="USD"/>
    <n v="1340946000"/>
    <n v="1341032400"/>
    <b v="0"/>
    <b v="0"/>
    <s v="music/indie rock"/>
    <x v="1"/>
    <x v="7"/>
    <x v="672"/>
    <d v="2012-06-30T05:00:00"/>
    <x v="672"/>
  </r>
  <r>
    <n v="740"/>
    <s v="Nelson, Smith and Graham"/>
    <s v="Phased system-worthy conglomeration"/>
    <n v="5300"/>
    <n v="1592"/>
    <n v="30.037735849056602"/>
    <x v="0"/>
    <n v="16"/>
    <n v="12.246153846153845"/>
    <x v="1"/>
    <s v="USD"/>
    <n v="1486101600"/>
    <n v="1486360800"/>
    <b v="0"/>
    <b v="0"/>
    <s v="theater/plays"/>
    <x v="3"/>
    <x v="3"/>
    <x v="673"/>
    <d v="2017-02-06T06:00:00"/>
    <x v="673"/>
  </r>
  <r>
    <n v="741"/>
    <s v="Garcia Ltd"/>
    <s v="Balanced mobile alliance"/>
    <n v="1200"/>
    <n v="14150"/>
    <n v="1179.1666666666665"/>
    <x v="1"/>
    <n v="130"/>
    <n v="115.98360655737704"/>
    <x v="1"/>
    <s v="USD"/>
    <n v="1274590800"/>
    <n v="1274677200"/>
    <b v="0"/>
    <b v="0"/>
    <s v="theater/plays"/>
    <x v="3"/>
    <x v="3"/>
    <x v="674"/>
    <d v="2010-05-24T05:00:00"/>
    <x v="674"/>
  </r>
  <r>
    <n v="742"/>
    <s v="West-Stevens"/>
    <s v="Reactive solution-oriented groupware"/>
    <n v="1200"/>
    <n v="13513"/>
    <n v="1126.0833333333335"/>
    <x v="1"/>
    <n v="122"/>
    <n v="794.88235294117646"/>
    <x v="1"/>
    <s v="USD"/>
    <n v="1263880800"/>
    <n v="1267509600"/>
    <b v="0"/>
    <b v="0"/>
    <s v="music/electric music"/>
    <x v="1"/>
    <x v="5"/>
    <x v="675"/>
    <d v="2010-03-02T06:00:00"/>
    <x v="675"/>
  </r>
  <r>
    <n v="743"/>
    <s v="Clark-Conrad"/>
    <s v="Exclusive bandwidth-monitored orchestration"/>
    <n v="3900"/>
    <n v="504"/>
    <n v="12.923076923076923"/>
    <x v="0"/>
    <n v="17"/>
    <n v="3.6"/>
    <x v="1"/>
    <s v="USD"/>
    <n v="1445403600"/>
    <n v="1445922000"/>
    <b v="0"/>
    <b v="1"/>
    <s v="theater/plays"/>
    <x v="3"/>
    <x v="3"/>
    <x v="676"/>
    <d v="2015-10-27T05:00:00"/>
    <x v="676"/>
  </r>
  <r>
    <n v="744"/>
    <s v="Fitzgerald Group"/>
    <s v="Intuitive exuding initiative"/>
    <n v="2000"/>
    <n v="14240"/>
    <n v="712"/>
    <x v="1"/>
    <n v="140"/>
    <n v="418.8235294117647"/>
    <x v="1"/>
    <s v="USD"/>
    <n v="1533877200"/>
    <n v="1534050000"/>
    <b v="0"/>
    <b v="1"/>
    <s v="theater/plays"/>
    <x v="3"/>
    <x v="3"/>
    <x v="342"/>
    <d v="2018-08-12T05:00:00"/>
    <x v="342"/>
  </r>
  <r>
    <n v="745"/>
    <s v="Hill, Mccann and Moore"/>
    <s v="Streamlined needs-based knowledge user"/>
    <n v="6900"/>
    <n v="2091"/>
    <n v="30.304347826086957"/>
    <x v="0"/>
    <n v="34"/>
    <n v="0.61717827626918531"/>
    <x v="1"/>
    <s v="USD"/>
    <n v="1275195600"/>
    <n v="1277528400"/>
    <b v="0"/>
    <b v="0"/>
    <s v="technology/wearables"/>
    <x v="2"/>
    <x v="8"/>
    <x v="677"/>
    <d v="2010-06-26T05:00:00"/>
    <x v="677"/>
  </r>
  <r>
    <n v="746"/>
    <s v="Edwards LLC"/>
    <s v="Automated system-worthy structure"/>
    <n v="55800"/>
    <n v="118580"/>
    <n v="212.50896057347671"/>
    <x v="1"/>
    <n v="3388"/>
    <n v="423.5"/>
    <x v="1"/>
    <s v="USD"/>
    <n v="1318136400"/>
    <n v="1318568400"/>
    <b v="0"/>
    <b v="0"/>
    <s v="technology/web"/>
    <x v="2"/>
    <x v="2"/>
    <x v="678"/>
    <d v="2011-10-14T05:00:00"/>
    <x v="678"/>
  </r>
  <r>
    <n v="747"/>
    <s v="Greer and Sons"/>
    <s v="Secured clear-thinking intranet"/>
    <n v="4900"/>
    <n v="11214"/>
    <n v="228.85714285714286"/>
    <x v="1"/>
    <n v="280"/>
    <n v="18.263843648208468"/>
    <x v="1"/>
    <s v="USD"/>
    <n v="1283403600"/>
    <n v="1284354000"/>
    <b v="0"/>
    <b v="0"/>
    <s v="theater/plays"/>
    <x v="3"/>
    <x v="3"/>
    <x v="679"/>
    <d v="2010-09-13T05:00:00"/>
    <x v="679"/>
  </r>
  <r>
    <n v="748"/>
    <s v="Martinez PLC"/>
    <s v="Cloned actuating architecture"/>
    <n v="194900"/>
    <n v="68137"/>
    <n v="34.959979476654695"/>
    <x v="3"/>
    <n v="614"/>
    <n v="186.16666666666666"/>
    <x v="1"/>
    <s v="USD"/>
    <n v="1267423200"/>
    <n v="1269579600"/>
    <b v="0"/>
    <b v="1"/>
    <s v="film &amp; video/animation"/>
    <x v="4"/>
    <x v="10"/>
    <x v="680"/>
    <d v="2010-03-26T05:00:00"/>
    <x v="680"/>
  </r>
  <r>
    <n v="749"/>
    <s v="Hunter-Logan"/>
    <s v="Down-sized needs-based task-force"/>
    <n v="8600"/>
    <n v="13527"/>
    <n v="157.29069767441862"/>
    <x v="1"/>
    <n v="366"/>
    <n v="13527"/>
    <x v="6"/>
    <s v="EUR"/>
    <n v="1412744400"/>
    <n v="1413781200"/>
    <b v="0"/>
    <b v="1"/>
    <s v="technology/wearables"/>
    <x v="2"/>
    <x v="8"/>
    <x v="681"/>
    <d v="2014-10-20T05:00:00"/>
    <x v="681"/>
  </r>
  <r>
    <n v="750"/>
    <s v="Ramos and Sons"/>
    <s v="Extended responsive Internet solution"/>
    <n v="100"/>
    <n v="1"/>
    <n v="1"/>
    <x v="0"/>
    <n v="1"/>
    <n v="3.7037037037037038E-3"/>
    <x v="4"/>
    <s v="GBP"/>
    <n v="1277960400"/>
    <n v="1280120400"/>
    <b v="0"/>
    <b v="0"/>
    <s v="music/electric music"/>
    <x v="1"/>
    <x v="5"/>
    <x v="682"/>
    <d v="2010-07-26T05:00:00"/>
    <x v="682"/>
  </r>
  <r>
    <n v="751"/>
    <s v="Lane-Barber"/>
    <s v="Universal value-added moderator"/>
    <n v="3600"/>
    <n v="8363"/>
    <n v="232.30555555555554"/>
    <x v="1"/>
    <n v="270"/>
    <n v="73.359649122807014"/>
    <x v="1"/>
    <s v="USD"/>
    <n v="1458190800"/>
    <n v="1459486800"/>
    <b v="1"/>
    <b v="1"/>
    <s v="publishing/nonfiction"/>
    <x v="5"/>
    <x v="9"/>
    <x v="683"/>
    <d v="2016-04-01T05:00:00"/>
    <x v="683"/>
  </r>
  <r>
    <n v="752"/>
    <s v="Lowery Group"/>
    <s v="Sharable motivating emulation"/>
    <n v="5800"/>
    <n v="5362"/>
    <n v="92.448275862068968"/>
    <x v="3"/>
    <n v="114"/>
    <n v="39.138686131386862"/>
    <x v="1"/>
    <s v="USD"/>
    <n v="1280984400"/>
    <n v="1282539600"/>
    <b v="0"/>
    <b v="1"/>
    <s v="theater/plays"/>
    <x v="3"/>
    <x v="3"/>
    <x v="684"/>
    <d v="2010-08-23T05:00:00"/>
    <x v="684"/>
  </r>
  <r>
    <n v="753"/>
    <s v="Guerrero-Griffin"/>
    <s v="Networked web-enabled product"/>
    <n v="4700"/>
    <n v="12065"/>
    <n v="256.70212765957444"/>
    <x v="1"/>
    <n v="137"/>
    <n v="3.7644305772230888"/>
    <x v="1"/>
    <s v="USD"/>
    <n v="1274590800"/>
    <n v="1275886800"/>
    <b v="0"/>
    <b v="0"/>
    <s v="photography/photography books"/>
    <x v="7"/>
    <x v="14"/>
    <x v="674"/>
    <d v="2010-06-07T05:00:00"/>
    <x v="674"/>
  </r>
  <r>
    <n v="754"/>
    <s v="Perez, Reed and Lee"/>
    <s v="Advanced dedicated encoding"/>
    <n v="70400"/>
    <n v="118603"/>
    <n v="168.47017045454547"/>
    <x v="1"/>
    <n v="3205"/>
    <n v="411.81597222222223"/>
    <x v="1"/>
    <s v="USD"/>
    <n v="1351400400"/>
    <n v="1355983200"/>
    <b v="0"/>
    <b v="0"/>
    <s v="theater/plays"/>
    <x v="3"/>
    <x v="3"/>
    <x v="685"/>
    <d v="2012-12-20T06:00:00"/>
    <x v="685"/>
  </r>
  <r>
    <n v="755"/>
    <s v="Chen, Pollard and Clarke"/>
    <s v="Stand-alone multi-state project"/>
    <n v="4500"/>
    <n v="7496"/>
    <n v="166.57777777777778"/>
    <x v="1"/>
    <n v="288"/>
    <n v="50.648648648648646"/>
    <x v="3"/>
    <s v="DKK"/>
    <n v="1514354400"/>
    <n v="1515391200"/>
    <b v="0"/>
    <b v="1"/>
    <s v="theater/plays"/>
    <x v="3"/>
    <x v="3"/>
    <x v="605"/>
    <d v="2018-01-08T06:00:00"/>
    <x v="605"/>
  </r>
  <r>
    <n v="756"/>
    <s v="Serrano, Gallagher and Griffith"/>
    <s v="Customizable bi-directional monitoring"/>
    <n v="1300"/>
    <n v="10037"/>
    <n v="772.07692307692309"/>
    <x v="1"/>
    <n v="148"/>
    <n v="88.043859649122808"/>
    <x v="1"/>
    <s v="USD"/>
    <n v="1421733600"/>
    <n v="1422252000"/>
    <b v="0"/>
    <b v="0"/>
    <s v="theater/plays"/>
    <x v="3"/>
    <x v="3"/>
    <x v="686"/>
    <d v="2015-01-26T06:00:00"/>
    <x v="686"/>
  </r>
  <r>
    <n v="757"/>
    <s v="Callahan-Gilbert"/>
    <s v="Profit-focused motivating function"/>
    <n v="1400"/>
    <n v="5696"/>
    <n v="406.85714285714283"/>
    <x v="1"/>
    <n v="114"/>
    <n v="3.7523056653491436"/>
    <x v="1"/>
    <s v="USD"/>
    <n v="1305176400"/>
    <n v="1305522000"/>
    <b v="0"/>
    <b v="0"/>
    <s v="film &amp; video/drama"/>
    <x v="4"/>
    <x v="6"/>
    <x v="687"/>
    <d v="2011-05-16T05:00:00"/>
    <x v="687"/>
  </r>
  <r>
    <n v="758"/>
    <s v="Logan-Miranda"/>
    <s v="Proactive systemic firmware"/>
    <n v="29600"/>
    <n v="167005"/>
    <n v="564.20608108108115"/>
    <x v="1"/>
    <n v="1518"/>
    <n v="131.08712715855572"/>
    <x v="0"/>
    <s v="CAD"/>
    <n v="1414126800"/>
    <n v="1414904400"/>
    <b v="0"/>
    <b v="0"/>
    <s v="music/rock"/>
    <x v="1"/>
    <x v="1"/>
    <x v="688"/>
    <d v="2014-11-02T05:00:00"/>
    <x v="688"/>
  </r>
  <r>
    <n v="759"/>
    <s v="Rodriguez PLC"/>
    <s v="Grass-roots upward-trending installation"/>
    <n v="167500"/>
    <n v="114615"/>
    <n v="68.426865671641792"/>
    <x v="0"/>
    <n v="1274"/>
    <n v="545.78571428571433"/>
    <x v="1"/>
    <s v="USD"/>
    <n v="1517810400"/>
    <n v="1520402400"/>
    <b v="0"/>
    <b v="0"/>
    <s v="music/electric music"/>
    <x v="1"/>
    <x v="5"/>
    <x v="689"/>
    <d v="2018-03-07T06:00:00"/>
    <x v="689"/>
  </r>
  <r>
    <n v="760"/>
    <s v="Smith-Kennedy"/>
    <s v="Virtual heuristic hub"/>
    <n v="48300"/>
    <n v="16592"/>
    <n v="34.351966873706004"/>
    <x v="0"/>
    <n v="210"/>
    <n v="99.951807228915669"/>
    <x v="6"/>
    <s v="EUR"/>
    <n v="1564635600"/>
    <n v="1567141200"/>
    <b v="0"/>
    <b v="1"/>
    <s v="games/video games"/>
    <x v="6"/>
    <x v="11"/>
    <x v="690"/>
    <d v="2019-08-30T05:00:00"/>
    <x v="690"/>
  </r>
  <r>
    <n v="761"/>
    <s v="Mitchell-Lee"/>
    <s v="Customizable leadingedge model"/>
    <n v="2200"/>
    <n v="14420"/>
    <n v="655.4545454545455"/>
    <x v="1"/>
    <n v="166"/>
    <n v="144.19999999999999"/>
    <x v="1"/>
    <s v="USD"/>
    <n v="1500699600"/>
    <n v="1501131600"/>
    <b v="0"/>
    <b v="0"/>
    <s v="music/rock"/>
    <x v="1"/>
    <x v="1"/>
    <x v="691"/>
    <d v="2017-07-27T05:00:00"/>
    <x v="691"/>
  </r>
  <r>
    <n v="762"/>
    <s v="Davis Ltd"/>
    <s v="Upgradable uniform service-desk"/>
    <n v="3500"/>
    <n v="6204"/>
    <n v="177.25714285714284"/>
    <x v="1"/>
    <n v="100"/>
    <n v="26.4"/>
    <x v="2"/>
    <s v="AUD"/>
    <n v="1354082400"/>
    <n v="1355032800"/>
    <b v="0"/>
    <b v="0"/>
    <s v="music/jazz"/>
    <x v="1"/>
    <x v="17"/>
    <x v="692"/>
    <d v="2012-12-09T06:00:00"/>
    <x v="692"/>
  </r>
  <r>
    <n v="763"/>
    <s v="Rowland PLC"/>
    <s v="Inverse client-driven product"/>
    <n v="5600"/>
    <n v="6338"/>
    <n v="113.17857142857144"/>
    <x v="1"/>
    <n v="235"/>
    <n v="42.824324324324323"/>
    <x v="1"/>
    <s v="USD"/>
    <n v="1336453200"/>
    <n v="1339477200"/>
    <b v="0"/>
    <b v="1"/>
    <s v="theater/plays"/>
    <x v="3"/>
    <x v="3"/>
    <x v="693"/>
    <d v="2012-06-12T05:00:00"/>
    <x v="693"/>
  </r>
  <r>
    <n v="764"/>
    <s v="Shaffer-Mason"/>
    <s v="Managed bandwidth-monitored system engine"/>
    <n v="1100"/>
    <n v="8010"/>
    <n v="728.18181818181824"/>
    <x v="1"/>
    <n v="148"/>
    <n v="40.454545454545453"/>
    <x v="1"/>
    <s v="USD"/>
    <n v="1305262800"/>
    <n v="1305954000"/>
    <b v="0"/>
    <b v="0"/>
    <s v="music/rock"/>
    <x v="1"/>
    <x v="1"/>
    <x v="694"/>
    <d v="2011-05-21T05:00:00"/>
    <x v="694"/>
  </r>
  <r>
    <n v="765"/>
    <s v="Matthews LLC"/>
    <s v="Advanced transitional help-desk"/>
    <n v="3900"/>
    <n v="8125"/>
    <n v="208.33333333333334"/>
    <x v="1"/>
    <n v="198"/>
    <n v="32.762096774193552"/>
    <x v="1"/>
    <s v="USD"/>
    <n v="1492232400"/>
    <n v="1494392400"/>
    <b v="1"/>
    <b v="1"/>
    <s v="music/indie rock"/>
    <x v="1"/>
    <x v="7"/>
    <x v="695"/>
    <d v="2017-05-10T05:00:00"/>
    <x v="695"/>
  </r>
  <r>
    <n v="766"/>
    <s v="Montgomery-Castro"/>
    <s v="De-engineered disintermediate encryption"/>
    <n v="43800"/>
    <n v="13653"/>
    <n v="31.171232876712331"/>
    <x v="0"/>
    <n v="248"/>
    <n v="26.614035087719298"/>
    <x v="2"/>
    <s v="AUD"/>
    <n v="1537333200"/>
    <n v="1537419600"/>
    <b v="0"/>
    <b v="0"/>
    <s v="film &amp; video/science fiction"/>
    <x v="4"/>
    <x v="22"/>
    <x v="123"/>
    <d v="2018-09-20T05:00:00"/>
    <x v="123"/>
  </r>
  <r>
    <n v="767"/>
    <s v="Hale, Pearson and Jenkins"/>
    <s v="Upgradable attitude-oriented project"/>
    <n v="97200"/>
    <n v="55372"/>
    <n v="56.967078189300416"/>
    <x v="0"/>
    <n v="513"/>
    <n v="369.14666666666665"/>
    <x v="1"/>
    <s v="USD"/>
    <n v="1444107600"/>
    <n v="1447999200"/>
    <b v="0"/>
    <b v="0"/>
    <s v="publishing/translations"/>
    <x v="5"/>
    <x v="18"/>
    <x v="696"/>
    <d v="2015-11-20T06:00:00"/>
    <x v="696"/>
  </r>
  <r>
    <n v="768"/>
    <s v="Ramirez-Calderon"/>
    <s v="Fundamental zero tolerance alliance"/>
    <n v="4800"/>
    <n v="11088"/>
    <n v="231"/>
    <x v="1"/>
    <n v="150"/>
    <n v="3.2516129032258063"/>
    <x v="1"/>
    <s v="USD"/>
    <n v="1386741600"/>
    <n v="1388037600"/>
    <b v="0"/>
    <b v="0"/>
    <s v="theater/plays"/>
    <x v="3"/>
    <x v="3"/>
    <x v="626"/>
    <d v="2013-12-26T06:00:00"/>
    <x v="626"/>
  </r>
  <r>
    <n v="769"/>
    <s v="Johnson-Morales"/>
    <s v="Devolved 24hour forecast"/>
    <n v="125600"/>
    <n v="109106"/>
    <n v="86.867834394904463"/>
    <x v="0"/>
    <n v="3410"/>
    <n v="505.12037037037038"/>
    <x v="1"/>
    <s v="USD"/>
    <n v="1376542800"/>
    <n v="1378789200"/>
    <b v="0"/>
    <b v="0"/>
    <s v="games/video games"/>
    <x v="6"/>
    <x v="11"/>
    <x v="697"/>
    <d v="2013-09-10T05:00:00"/>
    <x v="697"/>
  </r>
  <r>
    <n v="770"/>
    <s v="Mathis-Rodriguez"/>
    <s v="User-centric attitude-oriented intranet"/>
    <n v="4300"/>
    <n v="11642"/>
    <n v="270.74418604651163"/>
    <x v="1"/>
    <n v="216"/>
    <n v="447.76923076923077"/>
    <x v="6"/>
    <s v="EUR"/>
    <n v="1397451600"/>
    <n v="1398056400"/>
    <b v="0"/>
    <b v="1"/>
    <s v="theater/plays"/>
    <x v="3"/>
    <x v="3"/>
    <x v="698"/>
    <d v="2014-04-21T05:00:00"/>
    <x v="698"/>
  </r>
  <r>
    <n v="771"/>
    <s v="Smith, Mack and Williams"/>
    <s v="Self-enabling 5thgeneration paradigm"/>
    <n v="5600"/>
    <n v="2769"/>
    <n v="49.446428571428569"/>
    <x v="3"/>
    <n v="26"/>
    <n v="0.53882078225335672"/>
    <x v="1"/>
    <s v="USD"/>
    <n v="1548482400"/>
    <n v="1550815200"/>
    <b v="0"/>
    <b v="0"/>
    <s v="theater/plays"/>
    <x v="3"/>
    <x v="3"/>
    <x v="699"/>
    <d v="2019-02-22T06:00:00"/>
    <x v="699"/>
  </r>
  <r>
    <n v="772"/>
    <s v="Johnson-Pace"/>
    <s v="Persistent 3rdgeneration moratorium"/>
    <n v="149600"/>
    <n v="169586"/>
    <n v="113.3596256684492"/>
    <x v="1"/>
    <n v="5139"/>
    <n v="72.072248193795161"/>
    <x v="1"/>
    <s v="USD"/>
    <n v="1549692000"/>
    <n v="1550037600"/>
    <b v="0"/>
    <b v="0"/>
    <s v="music/indie rock"/>
    <x v="1"/>
    <x v="7"/>
    <x v="700"/>
    <d v="2019-02-13T06:00:00"/>
    <x v="700"/>
  </r>
  <r>
    <n v="773"/>
    <s v="Meza, Kirby and Patel"/>
    <s v="Cross-platform empowering project"/>
    <n v="53100"/>
    <n v="101185"/>
    <n v="190.55555555555554"/>
    <x v="1"/>
    <n v="2353"/>
    <n v="1297.2435897435898"/>
    <x v="1"/>
    <s v="USD"/>
    <n v="1492059600"/>
    <n v="1492923600"/>
    <b v="0"/>
    <b v="0"/>
    <s v="theater/plays"/>
    <x v="3"/>
    <x v="3"/>
    <x v="701"/>
    <d v="2017-04-23T05:00:00"/>
    <x v="701"/>
  </r>
  <r>
    <n v="774"/>
    <s v="Gonzalez-Snow"/>
    <s v="Polarized user-facing interface"/>
    <n v="5000"/>
    <n v="6775"/>
    <n v="135.5"/>
    <x v="1"/>
    <n v="78"/>
    <n v="677.5"/>
    <x v="6"/>
    <s v="EUR"/>
    <n v="1463979600"/>
    <n v="1467522000"/>
    <b v="0"/>
    <b v="0"/>
    <s v="technology/web"/>
    <x v="2"/>
    <x v="2"/>
    <x v="702"/>
    <d v="2016-07-03T05:00:00"/>
    <x v="702"/>
  </r>
  <r>
    <n v="775"/>
    <s v="Murphy LLC"/>
    <s v="Customer-focused non-volatile framework"/>
    <n v="9400"/>
    <n v="968"/>
    <n v="10.297872340425531"/>
    <x v="0"/>
    <n v="10"/>
    <n v="0.43980009086778737"/>
    <x v="1"/>
    <s v="USD"/>
    <n v="1415253600"/>
    <n v="1416117600"/>
    <b v="0"/>
    <b v="0"/>
    <s v="music/rock"/>
    <x v="1"/>
    <x v="1"/>
    <x v="703"/>
    <d v="2014-11-16T06:00:00"/>
    <x v="703"/>
  </r>
  <r>
    <n v="776"/>
    <s v="Taylor-Rowe"/>
    <s v="Synchronized multimedia frame"/>
    <n v="110800"/>
    <n v="72623"/>
    <n v="65.544223826714799"/>
    <x v="0"/>
    <n v="2201"/>
    <n v="107.43047337278107"/>
    <x v="1"/>
    <s v="USD"/>
    <n v="1562216400"/>
    <n v="1563771600"/>
    <b v="0"/>
    <b v="0"/>
    <s v="theater/plays"/>
    <x v="3"/>
    <x v="3"/>
    <x v="704"/>
    <d v="2019-07-22T05:00:00"/>
    <x v="704"/>
  </r>
  <r>
    <n v="777"/>
    <s v="Henderson Ltd"/>
    <s v="Open-architected stable algorithm"/>
    <n v="93800"/>
    <n v="45987"/>
    <n v="49.026652452025587"/>
    <x v="0"/>
    <n v="676"/>
    <n v="264.29310344827587"/>
    <x v="1"/>
    <s v="USD"/>
    <n v="1316754000"/>
    <n v="1319259600"/>
    <b v="0"/>
    <b v="0"/>
    <s v="theater/plays"/>
    <x v="3"/>
    <x v="3"/>
    <x v="431"/>
    <d v="2011-10-22T05:00:00"/>
    <x v="431"/>
  </r>
  <r>
    <n v="778"/>
    <s v="Moss-Guzman"/>
    <s v="Cross-platform optimizing website"/>
    <n v="1300"/>
    <n v="10243"/>
    <n v="787.92307692307691"/>
    <x v="1"/>
    <n v="174"/>
    <n v="12.326113116726836"/>
    <x v="5"/>
    <s v="CHF"/>
    <n v="1313211600"/>
    <n v="1313643600"/>
    <b v="0"/>
    <b v="0"/>
    <s v="film &amp; video/animation"/>
    <x v="4"/>
    <x v="10"/>
    <x v="705"/>
    <d v="2011-08-18T05:00:00"/>
    <x v="705"/>
  </r>
  <r>
    <n v="779"/>
    <s v="Webb Group"/>
    <s v="Public-key actuating projection"/>
    <n v="108700"/>
    <n v="87293"/>
    <n v="80.306347746090154"/>
    <x v="0"/>
    <n v="831"/>
    <n v="532.27439024390242"/>
    <x v="1"/>
    <s v="USD"/>
    <n v="1439528400"/>
    <n v="1440306000"/>
    <b v="0"/>
    <b v="1"/>
    <s v="theater/plays"/>
    <x v="3"/>
    <x v="3"/>
    <x v="706"/>
    <d v="2015-08-23T05:00:00"/>
    <x v="706"/>
  </r>
  <r>
    <n v="780"/>
    <s v="Brooks-Rodriguez"/>
    <s v="Implemented intangible instruction set"/>
    <n v="5100"/>
    <n v="5421"/>
    <n v="106.29411764705883"/>
    <x v="1"/>
    <n v="164"/>
    <n v="96.803571428571431"/>
    <x v="1"/>
    <s v="USD"/>
    <n v="1469163600"/>
    <n v="1470805200"/>
    <b v="0"/>
    <b v="1"/>
    <s v="film &amp; video/drama"/>
    <x v="4"/>
    <x v="6"/>
    <x v="707"/>
    <d v="2016-08-10T05:00:00"/>
    <x v="707"/>
  </r>
  <r>
    <n v="781"/>
    <s v="Thomas Ltd"/>
    <s v="Cross-group interactive architecture"/>
    <n v="8700"/>
    <n v="4414"/>
    <n v="50.735632183908038"/>
    <x v="3"/>
    <n v="56"/>
    <n v="27.41614906832298"/>
    <x v="5"/>
    <s v="CHF"/>
    <n v="1288501200"/>
    <n v="1292911200"/>
    <b v="0"/>
    <b v="0"/>
    <s v="theater/plays"/>
    <x v="3"/>
    <x v="3"/>
    <x v="708"/>
    <d v="2010-12-21T06:00:00"/>
    <x v="708"/>
  </r>
  <r>
    <n v="782"/>
    <s v="Williams and Sons"/>
    <s v="Centralized asymmetric framework"/>
    <n v="5100"/>
    <n v="10981"/>
    <n v="215.31372549019611"/>
    <x v="1"/>
    <n v="161"/>
    <n v="79.572463768115938"/>
    <x v="1"/>
    <s v="USD"/>
    <n v="1298959200"/>
    <n v="1301374800"/>
    <b v="0"/>
    <b v="1"/>
    <s v="film &amp; video/animation"/>
    <x v="4"/>
    <x v="10"/>
    <x v="709"/>
    <d v="2011-03-29T05:00:00"/>
    <x v="709"/>
  </r>
  <r>
    <n v="783"/>
    <s v="Vega, Chan and Carney"/>
    <s v="Down-sized systematic utilization"/>
    <n v="7400"/>
    <n v="10451"/>
    <n v="141.22972972972974"/>
    <x v="1"/>
    <n v="138"/>
    <n v="3.1593107617896008"/>
    <x v="1"/>
    <s v="USD"/>
    <n v="1387260000"/>
    <n v="1387864800"/>
    <b v="0"/>
    <b v="0"/>
    <s v="music/rock"/>
    <x v="1"/>
    <x v="1"/>
    <x v="710"/>
    <d v="2013-12-24T06:00:00"/>
    <x v="710"/>
  </r>
  <r>
    <n v="784"/>
    <s v="Byrd Group"/>
    <s v="Profound fault-tolerant model"/>
    <n v="88900"/>
    <n v="102535"/>
    <n v="115.33745781777279"/>
    <x v="1"/>
    <n v="3308"/>
    <n v="807.36220472440948"/>
    <x v="1"/>
    <s v="USD"/>
    <n v="1457244000"/>
    <n v="1458190800"/>
    <b v="0"/>
    <b v="0"/>
    <s v="technology/web"/>
    <x v="2"/>
    <x v="2"/>
    <x v="711"/>
    <d v="2016-03-17T05:00:00"/>
    <x v="711"/>
  </r>
  <r>
    <n v="785"/>
    <s v="Peterson, Fletcher and Sanchez"/>
    <s v="Multi-channeled bi-directional moratorium"/>
    <n v="6700"/>
    <n v="12939"/>
    <n v="193.11940298507463"/>
    <x v="1"/>
    <n v="127"/>
    <n v="62.507246376811594"/>
    <x v="2"/>
    <s v="AUD"/>
    <n v="1556341200"/>
    <n v="1559278800"/>
    <b v="0"/>
    <b v="1"/>
    <s v="film &amp; video/animation"/>
    <x v="4"/>
    <x v="10"/>
    <x v="157"/>
    <d v="2019-05-31T05:00:00"/>
    <x v="157"/>
  </r>
  <r>
    <n v="786"/>
    <s v="Smith-Brown"/>
    <s v="Object-based content-based ability"/>
    <n v="1500"/>
    <n v="10946"/>
    <n v="729.73333333333335"/>
    <x v="1"/>
    <n v="207"/>
    <n v="12.742724097788125"/>
    <x v="6"/>
    <s v="EUR"/>
    <n v="1522126800"/>
    <n v="1522731600"/>
    <b v="0"/>
    <b v="1"/>
    <s v="music/jazz"/>
    <x v="1"/>
    <x v="17"/>
    <x v="630"/>
    <d v="2018-04-03T05:00:00"/>
    <x v="630"/>
  </r>
  <r>
    <n v="787"/>
    <s v="Vance-Glover"/>
    <s v="Progressive coherent secured line"/>
    <n v="61200"/>
    <n v="60994"/>
    <n v="99.66339869281046"/>
    <x v="0"/>
    <n v="859"/>
    <n v="1967.5483870967741"/>
    <x v="0"/>
    <s v="CAD"/>
    <n v="1305954000"/>
    <n v="1306731600"/>
    <b v="0"/>
    <b v="0"/>
    <s v="music/rock"/>
    <x v="1"/>
    <x v="1"/>
    <x v="712"/>
    <d v="2011-05-30T05:00:00"/>
    <x v="712"/>
  </r>
  <r>
    <n v="788"/>
    <s v="Joyce PLC"/>
    <s v="Synchronized directional capability"/>
    <n v="3600"/>
    <n v="3174"/>
    <n v="88.166666666666671"/>
    <x v="2"/>
    <n v="31"/>
    <n v="70.533333333333331"/>
    <x v="1"/>
    <s v="USD"/>
    <n v="1350709200"/>
    <n v="1352527200"/>
    <b v="0"/>
    <b v="0"/>
    <s v="film &amp; video/animation"/>
    <x v="4"/>
    <x v="10"/>
    <x v="93"/>
    <d v="2012-11-10T06:00:00"/>
    <x v="93"/>
  </r>
  <r>
    <n v="789"/>
    <s v="Kennedy-Miller"/>
    <s v="Cross-platform composite migration"/>
    <n v="9000"/>
    <n v="3351"/>
    <n v="37.233333333333334"/>
    <x v="0"/>
    <n v="45"/>
    <n v="3.0107816711590298"/>
    <x v="1"/>
    <s v="USD"/>
    <n v="1401166800"/>
    <n v="1404363600"/>
    <b v="0"/>
    <b v="0"/>
    <s v="theater/plays"/>
    <x v="3"/>
    <x v="3"/>
    <x v="713"/>
    <d v="2014-07-03T05:00:00"/>
    <x v="713"/>
  </r>
  <r>
    <n v="790"/>
    <s v="White-Obrien"/>
    <s v="Operative local pricing structure"/>
    <n v="185900"/>
    <n v="56774"/>
    <n v="30.540075309306079"/>
    <x v="3"/>
    <n v="1113"/>
    <n v="9462.3333333333339"/>
    <x v="1"/>
    <s v="USD"/>
    <n v="1266127200"/>
    <n v="1266645600"/>
    <b v="0"/>
    <b v="0"/>
    <s v="theater/plays"/>
    <x v="3"/>
    <x v="3"/>
    <x v="714"/>
    <d v="2010-02-20T06:00:00"/>
    <x v="714"/>
  </r>
  <r>
    <n v="791"/>
    <s v="Stafford, Hess and Raymond"/>
    <s v="Optional web-enabled extranet"/>
    <n v="2100"/>
    <n v="540"/>
    <n v="25.714285714285712"/>
    <x v="0"/>
    <n v="6"/>
    <n v="77.142857142857139"/>
    <x v="1"/>
    <s v="USD"/>
    <n v="1481436000"/>
    <n v="1482818400"/>
    <b v="0"/>
    <b v="0"/>
    <s v="food/food trucks"/>
    <x v="0"/>
    <x v="0"/>
    <x v="715"/>
    <d v="2016-12-27T06:00:00"/>
    <x v="715"/>
  </r>
  <r>
    <n v="792"/>
    <s v="Jordan, Schneider and Hall"/>
    <s v="Reduced 6thgeneration intranet"/>
    <n v="2000"/>
    <n v="680"/>
    <n v="34"/>
    <x v="0"/>
    <n v="7"/>
    <n v="3.7569060773480665"/>
    <x v="1"/>
    <s v="USD"/>
    <n v="1372222800"/>
    <n v="1374642000"/>
    <b v="0"/>
    <b v="1"/>
    <s v="theater/plays"/>
    <x v="3"/>
    <x v="3"/>
    <x v="716"/>
    <d v="2013-07-24T05:00:00"/>
    <x v="716"/>
  </r>
  <r>
    <n v="793"/>
    <s v="Rodriguez, Cox and Rodriguez"/>
    <s v="Networked disintermediate leverage"/>
    <n v="1100"/>
    <n v="13045"/>
    <n v="1185.909090909091"/>
    <x v="1"/>
    <n v="181"/>
    <n v="118.59090909090909"/>
    <x v="5"/>
    <s v="CHF"/>
    <n v="1372136400"/>
    <n v="1372482000"/>
    <b v="0"/>
    <b v="0"/>
    <s v="publishing/nonfiction"/>
    <x v="5"/>
    <x v="9"/>
    <x v="448"/>
    <d v="2013-06-29T05:00:00"/>
    <x v="448"/>
  </r>
  <r>
    <n v="794"/>
    <s v="Welch Inc"/>
    <s v="Optional optimal website"/>
    <n v="6600"/>
    <n v="8276"/>
    <n v="125.39393939393939"/>
    <x v="1"/>
    <n v="110"/>
    <n v="266.96774193548384"/>
    <x v="1"/>
    <s v="USD"/>
    <n v="1513922400"/>
    <n v="1514959200"/>
    <b v="0"/>
    <b v="0"/>
    <s v="music/rock"/>
    <x v="1"/>
    <x v="1"/>
    <x v="717"/>
    <d v="2018-01-03T06:00:00"/>
    <x v="717"/>
  </r>
  <r>
    <n v="795"/>
    <s v="Vasquez Inc"/>
    <s v="Stand-alone asynchronous functionalities"/>
    <n v="7100"/>
    <n v="1022"/>
    <n v="14.394366197183098"/>
    <x v="0"/>
    <n v="31"/>
    <n v="13.102564102564102"/>
    <x v="1"/>
    <s v="USD"/>
    <n v="1477976400"/>
    <n v="1478235600"/>
    <b v="0"/>
    <b v="0"/>
    <s v="film &amp; video/drama"/>
    <x v="4"/>
    <x v="6"/>
    <x v="718"/>
    <d v="2016-11-04T05:00:00"/>
    <x v="718"/>
  </r>
  <r>
    <n v="796"/>
    <s v="Freeman-Ferguson"/>
    <s v="Profound full-range open system"/>
    <n v="7800"/>
    <n v="4275"/>
    <n v="54.807692307692314"/>
    <x v="0"/>
    <n v="78"/>
    <n v="23.108108108108109"/>
    <x v="1"/>
    <s v="USD"/>
    <n v="1407474000"/>
    <n v="1408078800"/>
    <b v="0"/>
    <b v="1"/>
    <s v="games/mobile games"/>
    <x v="6"/>
    <x v="20"/>
    <x v="719"/>
    <d v="2014-08-15T05:00:00"/>
    <x v="719"/>
  </r>
  <r>
    <n v="797"/>
    <s v="Houston, Moore and Rogers"/>
    <s v="Optional tangible utilization"/>
    <n v="7600"/>
    <n v="8332"/>
    <n v="109.63157894736841"/>
    <x v="1"/>
    <n v="185"/>
    <n v="68.859504132231407"/>
    <x v="1"/>
    <s v="USD"/>
    <n v="1546149600"/>
    <n v="1548136800"/>
    <b v="0"/>
    <b v="0"/>
    <s v="technology/web"/>
    <x v="2"/>
    <x v="2"/>
    <x v="720"/>
    <d v="2019-01-22T06:00:00"/>
    <x v="720"/>
  </r>
  <r>
    <n v="798"/>
    <s v="Small-Fuentes"/>
    <s v="Seamless maximized product"/>
    <n v="3400"/>
    <n v="6408"/>
    <n v="188.47058823529412"/>
    <x v="1"/>
    <n v="121"/>
    <n v="5.231020408163265"/>
    <x v="1"/>
    <s v="USD"/>
    <n v="1338440400"/>
    <n v="1340859600"/>
    <b v="0"/>
    <b v="1"/>
    <s v="theater/plays"/>
    <x v="3"/>
    <x v="3"/>
    <x v="721"/>
    <d v="2012-06-28T05:00:00"/>
    <x v="721"/>
  </r>
  <r>
    <n v="799"/>
    <s v="Reid-Day"/>
    <s v="Devolved tertiary time-frame"/>
    <n v="84500"/>
    <n v="73522"/>
    <n v="87.008284023668637"/>
    <x v="0"/>
    <n v="1225"/>
    <n v="73522"/>
    <x v="4"/>
    <s v="GBP"/>
    <n v="1454133600"/>
    <n v="1454479200"/>
    <b v="0"/>
    <b v="0"/>
    <s v="theater/plays"/>
    <x v="3"/>
    <x v="3"/>
    <x v="722"/>
    <d v="2016-02-03T06:00:00"/>
    <x v="722"/>
  </r>
  <r>
    <n v="800"/>
    <s v="Wallace LLC"/>
    <s v="Centralized regional function"/>
    <n v="100"/>
    <n v="1"/>
    <n v="1"/>
    <x v="0"/>
    <n v="1"/>
    <n v="9.433962264150943E-3"/>
    <x v="5"/>
    <s v="CHF"/>
    <n v="1434085200"/>
    <n v="1434430800"/>
    <b v="0"/>
    <b v="0"/>
    <s v="music/rock"/>
    <x v="1"/>
    <x v="1"/>
    <x v="139"/>
    <d v="2015-06-16T05:00:00"/>
    <x v="139"/>
  </r>
  <r>
    <n v="801"/>
    <s v="Olson-Bishop"/>
    <s v="User-friendly high-level initiative"/>
    <n v="2300"/>
    <n v="4667"/>
    <n v="202.9130434782609"/>
    <x v="1"/>
    <n v="106"/>
    <n v="32.866197183098592"/>
    <x v="1"/>
    <s v="USD"/>
    <n v="1577772000"/>
    <n v="1579672800"/>
    <b v="0"/>
    <b v="1"/>
    <s v="photography/photography books"/>
    <x v="7"/>
    <x v="14"/>
    <x v="723"/>
    <d v="2020-01-22T06:00:00"/>
    <x v="723"/>
  </r>
  <r>
    <n v="802"/>
    <s v="Rodriguez, Anderson and Porter"/>
    <s v="Reverse-engineered zero-defect infrastructure"/>
    <n v="6200"/>
    <n v="12216"/>
    <n v="197.03225806451613"/>
    <x v="1"/>
    <n v="142"/>
    <n v="52.429184549356222"/>
    <x v="1"/>
    <s v="USD"/>
    <n v="1562216400"/>
    <n v="1562389200"/>
    <b v="0"/>
    <b v="0"/>
    <s v="photography/photography books"/>
    <x v="7"/>
    <x v="14"/>
    <x v="704"/>
    <d v="2019-07-06T05:00:00"/>
    <x v="704"/>
  </r>
  <r>
    <n v="803"/>
    <s v="Perez, Brown and Meyers"/>
    <s v="Stand-alone background customer loyalty"/>
    <n v="6100"/>
    <n v="6527"/>
    <n v="107"/>
    <x v="1"/>
    <n v="233"/>
    <n v="29.940366972477065"/>
    <x v="1"/>
    <s v="USD"/>
    <n v="1548568800"/>
    <n v="1551506400"/>
    <b v="0"/>
    <b v="0"/>
    <s v="theater/plays"/>
    <x v="3"/>
    <x v="3"/>
    <x v="724"/>
    <d v="2019-03-02T06:00:00"/>
    <x v="724"/>
  </r>
  <r>
    <n v="804"/>
    <s v="English-Mccullough"/>
    <s v="Business-focused discrete software"/>
    <n v="2600"/>
    <n v="6987"/>
    <n v="268.73076923076923"/>
    <x v="1"/>
    <n v="218"/>
    <n v="104.28358208955224"/>
    <x v="1"/>
    <s v="USD"/>
    <n v="1514872800"/>
    <n v="1516600800"/>
    <b v="0"/>
    <b v="0"/>
    <s v="music/rock"/>
    <x v="1"/>
    <x v="1"/>
    <x v="725"/>
    <d v="2018-01-22T06:00:00"/>
    <x v="725"/>
  </r>
  <r>
    <n v="805"/>
    <s v="Smith-Nguyen"/>
    <s v="Advanced intermediate Graphic Interface"/>
    <n v="9700"/>
    <n v="4932"/>
    <n v="50.845360824742272"/>
    <x v="0"/>
    <n v="67"/>
    <n v="64.89473684210526"/>
    <x v="2"/>
    <s v="AUD"/>
    <n v="1416031200"/>
    <n v="1420437600"/>
    <b v="0"/>
    <b v="0"/>
    <s v="film &amp; video/documentary"/>
    <x v="4"/>
    <x v="4"/>
    <x v="660"/>
    <d v="2015-01-05T06:00:00"/>
    <x v="660"/>
  </r>
  <r>
    <n v="806"/>
    <s v="Harmon-Madden"/>
    <s v="Adaptive holistic hub"/>
    <n v="700"/>
    <n v="8262"/>
    <n v="1180.2857142857142"/>
    <x v="1"/>
    <n v="76"/>
    <n v="192.13953488372093"/>
    <x v="1"/>
    <s v="USD"/>
    <n v="1330927200"/>
    <n v="1332997200"/>
    <b v="0"/>
    <b v="1"/>
    <s v="film &amp; video/drama"/>
    <x v="4"/>
    <x v="6"/>
    <x v="726"/>
    <d v="2012-03-29T05:00:00"/>
    <x v="726"/>
  </r>
  <r>
    <n v="807"/>
    <s v="Walker-Taylor"/>
    <s v="Automated uniform concept"/>
    <n v="700"/>
    <n v="1848"/>
    <n v="264"/>
    <x v="1"/>
    <n v="43"/>
    <n v="97.263157894736835"/>
    <x v="1"/>
    <s v="USD"/>
    <n v="1571115600"/>
    <n v="1574920800"/>
    <b v="0"/>
    <b v="1"/>
    <s v="theater/plays"/>
    <x v="3"/>
    <x v="3"/>
    <x v="727"/>
    <d v="2019-11-28T06:00:00"/>
    <x v="727"/>
  </r>
  <r>
    <n v="808"/>
    <s v="Harris, Medina and Mitchell"/>
    <s v="Enhanced regional flexibility"/>
    <n v="5200"/>
    <n v="1583"/>
    <n v="30.44230769230769"/>
    <x v="0"/>
    <n v="19"/>
    <n v="0.75094876660341559"/>
    <x v="1"/>
    <s v="USD"/>
    <n v="1463461200"/>
    <n v="1464930000"/>
    <b v="0"/>
    <b v="0"/>
    <s v="food/food trucks"/>
    <x v="0"/>
    <x v="0"/>
    <x v="728"/>
    <d v="2016-06-03T05:00:00"/>
    <x v="728"/>
  </r>
  <r>
    <n v="809"/>
    <s v="Williams and Sons"/>
    <s v="Public-key bottom-line algorithm"/>
    <n v="140800"/>
    <n v="88536"/>
    <n v="62.880681818181813"/>
    <x v="0"/>
    <n v="2108"/>
    <n v="400.61538461538464"/>
    <x v="5"/>
    <s v="CHF"/>
    <n v="1344920400"/>
    <n v="1345006800"/>
    <b v="0"/>
    <b v="0"/>
    <s v="film &amp; video/documentary"/>
    <x v="4"/>
    <x v="4"/>
    <x v="729"/>
    <d v="2012-08-15T05:00:00"/>
    <x v="729"/>
  </r>
  <r>
    <n v="810"/>
    <s v="Ball-Fisher"/>
    <s v="Multi-layered intangible instruction set"/>
    <n v="6400"/>
    <n v="12360"/>
    <n v="193.125"/>
    <x v="1"/>
    <n v="221"/>
    <n v="18.203240058910161"/>
    <x v="1"/>
    <s v="USD"/>
    <n v="1511848800"/>
    <n v="1512712800"/>
    <b v="0"/>
    <b v="1"/>
    <s v="theater/plays"/>
    <x v="3"/>
    <x v="3"/>
    <x v="730"/>
    <d v="2017-12-08T06:00:00"/>
    <x v="730"/>
  </r>
  <r>
    <n v="811"/>
    <s v="Page, Holt and Mack"/>
    <s v="Fundamental methodical emulation"/>
    <n v="92500"/>
    <n v="71320"/>
    <n v="77.102702702702715"/>
    <x v="0"/>
    <n v="679"/>
    <n v="25.42602495543672"/>
    <x v="1"/>
    <s v="USD"/>
    <n v="1452319200"/>
    <n v="1452492000"/>
    <b v="0"/>
    <b v="1"/>
    <s v="games/video games"/>
    <x v="6"/>
    <x v="11"/>
    <x v="731"/>
    <d v="2016-01-11T06:00:00"/>
    <x v="731"/>
  </r>
  <r>
    <n v="812"/>
    <s v="Landry Group"/>
    <s v="Expanded value-added hardware"/>
    <n v="59700"/>
    <n v="134640"/>
    <n v="225.52763819095478"/>
    <x v="1"/>
    <n v="2805"/>
    <n v="1980"/>
    <x v="0"/>
    <s v="CAD"/>
    <n v="1523854800"/>
    <n v="1524286800"/>
    <b v="0"/>
    <b v="0"/>
    <s v="publishing/nonfiction"/>
    <x v="5"/>
    <x v="9"/>
    <x v="78"/>
    <d v="2018-04-21T05:00:00"/>
    <x v="78"/>
  </r>
  <r>
    <n v="813"/>
    <s v="Buckley Group"/>
    <s v="Diverse high-level attitude"/>
    <n v="3200"/>
    <n v="7661"/>
    <n v="239.40625"/>
    <x v="1"/>
    <n v="68"/>
    <n v="212.80555555555554"/>
    <x v="1"/>
    <s v="USD"/>
    <n v="1346043600"/>
    <n v="1346907600"/>
    <b v="0"/>
    <b v="0"/>
    <s v="games/video games"/>
    <x v="6"/>
    <x v="11"/>
    <x v="732"/>
    <d v="2012-09-06T05:00:00"/>
    <x v="732"/>
  </r>
  <r>
    <n v="814"/>
    <s v="Vincent PLC"/>
    <s v="Visionary 24hour analyzer"/>
    <n v="3200"/>
    <n v="2950"/>
    <n v="92.1875"/>
    <x v="0"/>
    <n v="36"/>
    <n v="16.120218579234972"/>
    <x v="3"/>
    <s v="DKK"/>
    <n v="1464325200"/>
    <n v="1464498000"/>
    <b v="0"/>
    <b v="1"/>
    <s v="music/rock"/>
    <x v="1"/>
    <x v="1"/>
    <x v="733"/>
    <d v="2016-05-29T05:00:00"/>
    <x v="733"/>
  </r>
  <r>
    <n v="815"/>
    <s v="Watson-Douglas"/>
    <s v="Centralized bandwidth-monitored leverage"/>
    <n v="9000"/>
    <n v="11721"/>
    <n v="130.23333333333335"/>
    <x v="1"/>
    <n v="183"/>
    <n v="88.127819548872182"/>
    <x v="0"/>
    <s v="CAD"/>
    <n v="1511935200"/>
    <n v="1514181600"/>
    <b v="0"/>
    <b v="0"/>
    <s v="music/rock"/>
    <x v="1"/>
    <x v="1"/>
    <x v="734"/>
    <d v="2017-12-25T06:00:00"/>
    <x v="734"/>
  </r>
  <r>
    <n v="816"/>
    <s v="Jones, Casey and Jones"/>
    <s v="Ergonomic mission-critical moratorium"/>
    <n v="2300"/>
    <n v="14150"/>
    <n v="615.21739130434787"/>
    <x v="1"/>
    <n v="133"/>
    <n v="5.6850140618722378"/>
    <x v="1"/>
    <s v="USD"/>
    <n v="1392012000"/>
    <n v="1392184800"/>
    <b v="1"/>
    <b v="1"/>
    <s v="theater/plays"/>
    <x v="3"/>
    <x v="3"/>
    <x v="406"/>
    <d v="2014-02-12T06:00:00"/>
    <x v="406"/>
  </r>
  <r>
    <n v="817"/>
    <s v="Alvarez-Bauer"/>
    <s v="Front-line intermediate moderator"/>
    <n v="51300"/>
    <n v="189192"/>
    <n v="368.79532163742692"/>
    <x v="1"/>
    <n v="2489"/>
    <n v="2741.913043478261"/>
    <x v="6"/>
    <s v="EUR"/>
    <n v="1556946000"/>
    <n v="1559365200"/>
    <b v="0"/>
    <b v="1"/>
    <s v="publishing/nonfiction"/>
    <x v="5"/>
    <x v="9"/>
    <x v="735"/>
    <d v="2019-06-01T05:00:00"/>
    <x v="735"/>
  </r>
  <r>
    <n v="818"/>
    <s v="Martinez LLC"/>
    <s v="Automated local secured line"/>
    <n v="700"/>
    <n v="7664"/>
    <n v="1094.8571428571429"/>
    <x v="1"/>
    <n v="69"/>
    <n v="163.06382978723406"/>
    <x v="1"/>
    <s v="USD"/>
    <n v="1548050400"/>
    <n v="1549173600"/>
    <b v="0"/>
    <b v="1"/>
    <s v="theater/plays"/>
    <x v="3"/>
    <x v="3"/>
    <x v="736"/>
    <d v="2019-02-03T06:00:00"/>
    <x v="736"/>
  </r>
  <r>
    <n v="819"/>
    <s v="Buck-Khan"/>
    <s v="Integrated bandwidth-monitored alliance"/>
    <n v="8900"/>
    <n v="4509"/>
    <n v="50.662921348314605"/>
    <x v="0"/>
    <n v="47"/>
    <n v="16.161290322580644"/>
    <x v="1"/>
    <s v="USD"/>
    <n v="1353736800"/>
    <n v="1355032800"/>
    <b v="1"/>
    <b v="0"/>
    <s v="games/video games"/>
    <x v="6"/>
    <x v="11"/>
    <x v="737"/>
    <d v="2012-12-09T06:00:00"/>
    <x v="737"/>
  </r>
  <r>
    <n v="820"/>
    <s v="Valdez, Williams and Meyer"/>
    <s v="Cross-group heuristic forecast"/>
    <n v="1500"/>
    <n v="12009"/>
    <n v="800.6"/>
    <x v="1"/>
    <n v="279"/>
    <n v="57.185714285714283"/>
    <x v="4"/>
    <s v="GBP"/>
    <n v="1532840400"/>
    <n v="1533963600"/>
    <b v="0"/>
    <b v="1"/>
    <s v="music/rock"/>
    <x v="1"/>
    <x v="1"/>
    <x v="192"/>
    <d v="2018-08-11T05:00:00"/>
    <x v="192"/>
  </r>
  <r>
    <n v="821"/>
    <s v="Alvarez-Andrews"/>
    <s v="Extended impactful secured line"/>
    <n v="4900"/>
    <n v="14273"/>
    <n v="291.28571428571428"/>
    <x v="1"/>
    <n v="210"/>
    <n v="6.7966666666666669"/>
    <x v="1"/>
    <s v="USD"/>
    <n v="1488261600"/>
    <n v="1489381200"/>
    <b v="0"/>
    <b v="0"/>
    <s v="film &amp; video/documentary"/>
    <x v="4"/>
    <x v="4"/>
    <x v="738"/>
    <d v="2017-03-13T05:00:00"/>
    <x v="738"/>
  </r>
  <r>
    <n v="822"/>
    <s v="Stewart and Sons"/>
    <s v="Distributed optimizing protocol"/>
    <n v="54000"/>
    <n v="188982"/>
    <n v="349.9666666666667"/>
    <x v="1"/>
    <n v="2100"/>
    <n v="749.92857142857144"/>
    <x v="1"/>
    <s v="USD"/>
    <n v="1393567200"/>
    <n v="1395032400"/>
    <b v="0"/>
    <b v="0"/>
    <s v="music/rock"/>
    <x v="1"/>
    <x v="1"/>
    <x v="739"/>
    <d v="2014-03-17T05:00:00"/>
    <x v="739"/>
  </r>
  <r>
    <n v="823"/>
    <s v="Dyer Inc"/>
    <s v="Secured well-modulated system engine"/>
    <n v="4100"/>
    <n v="14640"/>
    <n v="357.07317073170731"/>
    <x v="1"/>
    <n v="252"/>
    <n v="11.4375"/>
    <x v="1"/>
    <s v="USD"/>
    <n v="1410325200"/>
    <n v="1412485200"/>
    <b v="1"/>
    <b v="1"/>
    <s v="music/rock"/>
    <x v="1"/>
    <x v="1"/>
    <x v="613"/>
    <d v="2014-10-05T05:00:00"/>
    <x v="613"/>
  </r>
  <r>
    <n v="824"/>
    <s v="Anderson, Williams and Cox"/>
    <s v="Streamlined national benchmark"/>
    <n v="85000"/>
    <n v="107516"/>
    <n v="126.48941176470588"/>
    <x v="1"/>
    <n v="1280"/>
    <n v="684.81528662420385"/>
    <x v="1"/>
    <s v="USD"/>
    <n v="1276923600"/>
    <n v="1279688400"/>
    <b v="0"/>
    <b v="1"/>
    <s v="publishing/nonfiction"/>
    <x v="5"/>
    <x v="9"/>
    <x v="740"/>
    <d v="2010-07-21T05:00:00"/>
    <x v="740"/>
  </r>
  <r>
    <n v="825"/>
    <s v="Solomon PLC"/>
    <s v="Open-architected 24/7 infrastructure"/>
    <n v="3600"/>
    <n v="13950"/>
    <n v="387.5"/>
    <x v="1"/>
    <n v="157"/>
    <n v="71.907216494845358"/>
    <x v="4"/>
    <s v="GBP"/>
    <n v="1500958800"/>
    <n v="1501995600"/>
    <b v="0"/>
    <b v="0"/>
    <s v="film &amp; video/shorts"/>
    <x v="4"/>
    <x v="12"/>
    <x v="145"/>
    <d v="2017-08-06T05:00:00"/>
    <x v="145"/>
  </r>
  <r>
    <n v="826"/>
    <s v="Miller-Hubbard"/>
    <s v="Digitized 6thgeneration Local Area Network"/>
    <n v="2800"/>
    <n v="12797"/>
    <n v="457.03571428571428"/>
    <x v="1"/>
    <n v="194"/>
    <n v="156.0609756097561"/>
    <x v="1"/>
    <s v="USD"/>
    <n v="1292220000"/>
    <n v="1294639200"/>
    <b v="0"/>
    <b v="1"/>
    <s v="theater/plays"/>
    <x v="3"/>
    <x v="3"/>
    <x v="741"/>
    <d v="2011-01-10T06:00:00"/>
    <x v="741"/>
  </r>
  <r>
    <n v="827"/>
    <s v="Miranda, Martinez and Lowery"/>
    <s v="Innovative actuating artificial intelligence"/>
    <n v="2300"/>
    <n v="6134"/>
    <n v="266.69565217391306"/>
    <x v="1"/>
    <n v="82"/>
    <n v="87.628571428571433"/>
    <x v="2"/>
    <s v="AUD"/>
    <n v="1304398800"/>
    <n v="1305435600"/>
    <b v="0"/>
    <b v="1"/>
    <s v="film &amp; video/drama"/>
    <x v="4"/>
    <x v="6"/>
    <x v="742"/>
    <d v="2011-05-15T05:00:00"/>
    <x v="742"/>
  </r>
  <r>
    <n v="828"/>
    <s v="Munoz, Cherry and Bell"/>
    <s v="Cross-platform reciprocal budgetary management"/>
    <n v="7100"/>
    <n v="4899"/>
    <n v="69"/>
    <x v="0"/>
    <n v="70"/>
    <n v="31.811688311688311"/>
    <x v="1"/>
    <s v="USD"/>
    <n v="1535432400"/>
    <n v="1537592400"/>
    <b v="0"/>
    <b v="0"/>
    <s v="theater/plays"/>
    <x v="3"/>
    <x v="3"/>
    <x v="202"/>
    <d v="2018-09-22T05:00:00"/>
    <x v="202"/>
  </r>
  <r>
    <n v="829"/>
    <s v="Baker-Higgins"/>
    <s v="Vision-oriented scalable portal"/>
    <n v="9600"/>
    <n v="4929"/>
    <n v="51.34375"/>
    <x v="0"/>
    <n v="154"/>
    <n v="224.04545454545453"/>
    <x v="1"/>
    <s v="USD"/>
    <n v="1433826000"/>
    <n v="1435122000"/>
    <b v="0"/>
    <b v="0"/>
    <s v="theater/plays"/>
    <x v="3"/>
    <x v="3"/>
    <x v="743"/>
    <d v="2015-06-24T05:00:00"/>
    <x v="743"/>
  </r>
  <r>
    <n v="830"/>
    <s v="Johnson, Turner and Carroll"/>
    <s v="Persevering zero administration knowledge user"/>
    <n v="121600"/>
    <n v="1424"/>
    <n v="1.1710526315789473"/>
    <x v="0"/>
    <n v="22"/>
    <n v="0.33640444129459013"/>
    <x v="1"/>
    <s v="USD"/>
    <n v="1514959200"/>
    <n v="1520056800"/>
    <b v="0"/>
    <b v="0"/>
    <s v="theater/plays"/>
    <x v="3"/>
    <x v="3"/>
    <x v="744"/>
    <d v="2018-03-03T06:00:00"/>
    <x v="744"/>
  </r>
  <r>
    <n v="831"/>
    <s v="Ward PLC"/>
    <s v="Front-line bottom-line Graphic Interface"/>
    <n v="97100"/>
    <n v="105817"/>
    <n v="108.97734294541709"/>
    <x v="1"/>
    <n v="4233"/>
    <n v="81.58596761757903"/>
    <x v="1"/>
    <s v="USD"/>
    <n v="1332738000"/>
    <n v="1335675600"/>
    <b v="0"/>
    <b v="0"/>
    <s v="photography/photography books"/>
    <x v="7"/>
    <x v="14"/>
    <x v="745"/>
    <d v="2012-04-29T05:00:00"/>
    <x v="745"/>
  </r>
  <r>
    <n v="832"/>
    <s v="Bradley, Beck and Mayo"/>
    <s v="Synergized fault-tolerant hierarchy"/>
    <n v="43200"/>
    <n v="136156"/>
    <n v="315.17592592592592"/>
    <x v="1"/>
    <n v="1297"/>
    <n v="825.18787878787884"/>
    <x v="3"/>
    <s v="DKK"/>
    <n v="1445490000"/>
    <n v="1448431200"/>
    <b v="1"/>
    <b v="0"/>
    <s v="publishing/translations"/>
    <x v="5"/>
    <x v="18"/>
    <x v="746"/>
    <d v="2015-11-25T06:00:00"/>
    <x v="746"/>
  </r>
  <r>
    <n v="833"/>
    <s v="Levine, Martin and Hernandez"/>
    <s v="Expanded asynchronous groupware"/>
    <n v="6800"/>
    <n v="10723"/>
    <n v="157.69117647058823"/>
    <x v="1"/>
    <n v="165"/>
    <n v="90.109243697478988"/>
    <x v="3"/>
    <s v="DKK"/>
    <n v="1297663200"/>
    <n v="1298613600"/>
    <b v="0"/>
    <b v="0"/>
    <s v="publishing/translations"/>
    <x v="5"/>
    <x v="18"/>
    <x v="747"/>
    <d v="2011-02-25T06:00:00"/>
    <x v="747"/>
  </r>
  <r>
    <n v="834"/>
    <s v="Gallegos, Wagner and Gaines"/>
    <s v="Expanded fault-tolerant emulation"/>
    <n v="7300"/>
    <n v="11228"/>
    <n v="153.8082191780822"/>
    <x v="1"/>
    <n v="119"/>
    <n v="6.3868031854379979"/>
    <x v="1"/>
    <s v="USD"/>
    <n v="1371963600"/>
    <n v="1372482000"/>
    <b v="0"/>
    <b v="0"/>
    <s v="theater/plays"/>
    <x v="3"/>
    <x v="3"/>
    <x v="362"/>
    <d v="2013-06-29T05:00:00"/>
    <x v="362"/>
  </r>
  <r>
    <n v="835"/>
    <s v="Hodges, Smith and Kelly"/>
    <s v="Future-proofed 24hour model"/>
    <n v="86200"/>
    <n v="77355"/>
    <n v="89.738979118329468"/>
    <x v="0"/>
    <n v="1758"/>
    <n v="822.92553191489367"/>
    <x v="1"/>
    <s v="USD"/>
    <n v="1425103200"/>
    <n v="1425621600"/>
    <b v="0"/>
    <b v="0"/>
    <s v="technology/web"/>
    <x v="2"/>
    <x v="2"/>
    <x v="748"/>
    <d v="2015-03-06T06:00:00"/>
    <x v="748"/>
  </r>
  <r>
    <n v="836"/>
    <s v="Macias Inc"/>
    <s v="Optimized didactic intranet"/>
    <n v="8100"/>
    <n v="6086"/>
    <n v="75.135802469135797"/>
    <x v="0"/>
    <n v="94"/>
    <n v="3.3867557039510294"/>
    <x v="1"/>
    <s v="USD"/>
    <n v="1265349600"/>
    <n v="1266300000"/>
    <b v="0"/>
    <b v="0"/>
    <s v="music/indie rock"/>
    <x v="1"/>
    <x v="7"/>
    <x v="749"/>
    <d v="2010-02-16T06:00:00"/>
    <x v="749"/>
  </r>
  <r>
    <n v="837"/>
    <s v="Cook-Ortiz"/>
    <s v="Right-sized dedicated standardization"/>
    <n v="17700"/>
    <n v="150960"/>
    <n v="852.88135593220341"/>
    <x v="1"/>
    <n v="1797"/>
    <n v="578.39080459770116"/>
    <x v="1"/>
    <s v="USD"/>
    <n v="1301202000"/>
    <n v="1305867600"/>
    <b v="0"/>
    <b v="0"/>
    <s v="music/jazz"/>
    <x v="1"/>
    <x v="17"/>
    <x v="643"/>
    <d v="2011-05-20T05:00:00"/>
    <x v="643"/>
  </r>
  <r>
    <n v="838"/>
    <s v="Jordan-Fischer"/>
    <s v="Vision-oriented high-level extranet"/>
    <n v="6400"/>
    <n v="8890"/>
    <n v="138.90625"/>
    <x v="1"/>
    <n v="261"/>
    <n v="56.624203821656053"/>
    <x v="1"/>
    <s v="USD"/>
    <n v="1538024400"/>
    <n v="1538802000"/>
    <b v="0"/>
    <b v="0"/>
    <s v="theater/plays"/>
    <x v="3"/>
    <x v="3"/>
    <x v="750"/>
    <d v="2018-10-06T05:00:00"/>
    <x v="750"/>
  </r>
  <r>
    <n v="839"/>
    <s v="Pierce-Ramirez"/>
    <s v="Organized scalable initiative"/>
    <n v="7700"/>
    <n v="14644"/>
    <n v="190.18181818181819"/>
    <x v="1"/>
    <n v="157"/>
    <n v="4.1449193320124538"/>
    <x v="1"/>
    <s v="USD"/>
    <n v="1395032400"/>
    <n v="1398920400"/>
    <b v="0"/>
    <b v="1"/>
    <s v="film &amp; video/documentary"/>
    <x v="4"/>
    <x v="4"/>
    <x v="751"/>
    <d v="2014-05-01T05:00:00"/>
    <x v="751"/>
  </r>
  <r>
    <n v="840"/>
    <s v="Howell and Sons"/>
    <s v="Enhanced regional moderator"/>
    <n v="116300"/>
    <n v="116583"/>
    <n v="100.24333619948409"/>
    <x v="1"/>
    <n v="3533"/>
    <n v="752.14838709677417"/>
    <x v="1"/>
    <s v="USD"/>
    <n v="1405486800"/>
    <n v="1405659600"/>
    <b v="0"/>
    <b v="1"/>
    <s v="theater/plays"/>
    <x v="3"/>
    <x v="3"/>
    <x v="752"/>
    <d v="2014-07-18T05:00:00"/>
    <x v="752"/>
  </r>
  <r>
    <n v="841"/>
    <s v="Garcia, Dunn and Richardson"/>
    <s v="Automated even-keeled emulation"/>
    <n v="9100"/>
    <n v="12991"/>
    <n v="142.75824175824175"/>
    <x v="1"/>
    <n v="155"/>
    <n v="98.416666666666671"/>
    <x v="1"/>
    <s v="USD"/>
    <n v="1455861600"/>
    <n v="1457244000"/>
    <b v="0"/>
    <b v="0"/>
    <s v="technology/web"/>
    <x v="2"/>
    <x v="2"/>
    <x v="753"/>
    <d v="2016-03-06T06:00:00"/>
    <x v="753"/>
  </r>
  <r>
    <n v="842"/>
    <s v="Lawson and Sons"/>
    <s v="Reverse-engineered multi-tasking product"/>
    <n v="1500"/>
    <n v="8447"/>
    <n v="563.13333333333333"/>
    <x v="1"/>
    <n v="132"/>
    <n v="255.96969696969697"/>
    <x v="6"/>
    <s v="EUR"/>
    <n v="1529038800"/>
    <n v="1529298000"/>
    <b v="0"/>
    <b v="0"/>
    <s v="technology/wearables"/>
    <x v="2"/>
    <x v="8"/>
    <x v="754"/>
    <d v="2018-06-18T05:00:00"/>
    <x v="754"/>
  </r>
  <r>
    <n v="843"/>
    <s v="Porter-Hicks"/>
    <s v="De-engineered next generation parallelism"/>
    <n v="8800"/>
    <n v="2703"/>
    <n v="30.715909090909086"/>
    <x v="0"/>
    <n v="33"/>
    <n v="28.75531914893617"/>
    <x v="1"/>
    <s v="USD"/>
    <n v="1535259600"/>
    <n v="1535778000"/>
    <b v="0"/>
    <b v="0"/>
    <s v="photography/photography books"/>
    <x v="7"/>
    <x v="14"/>
    <x v="755"/>
    <d v="2018-09-01T05:00:00"/>
    <x v="755"/>
  </r>
  <r>
    <n v="844"/>
    <s v="Rodriguez-Hansen"/>
    <s v="Intuitive cohesive groupware"/>
    <n v="8800"/>
    <n v="8747"/>
    <n v="99.39772727272728"/>
    <x v="3"/>
    <n v="94"/>
    <n v="6.4601181683899558"/>
    <x v="1"/>
    <s v="USD"/>
    <n v="1327212000"/>
    <n v="1327471200"/>
    <b v="0"/>
    <b v="0"/>
    <s v="film &amp; video/documentary"/>
    <x v="4"/>
    <x v="4"/>
    <x v="756"/>
    <d v="2012-01-25T06:00:00"/>
    <x v="756"/>
  </r>
  <r>
    <n v="845"/>
    <s v="Williams LLC"/>
    <s v="Up-sized high-level access"/>
    <n v="69900"/>
    <n v="138087"/>
    <n v="197.54935622317598"/>
    <x v="1"/>
    <n v="1354"/>
    <n v="2876.8125"/>
    <x v="4"/>
    <s v="GBP"/>
    <n v="1526360400"/>
    <n v="1529557200"/>
    <b v="0"/>
    <b v="0"/>
    <s v="technology/web"/>
    <x v="2"/>
    <x v="2"/>
    <x v="757"/>
    <d v="2018-06-21T05:00:00"/>
    <x v="757"/>
  </r>
  <r>
    <n v="846"/>
    <s v="Cooper, Stanley and Bryant"/>
    <s v="Phased empowering success"/>
    <n v="1000"/>
    <n v="5085"/>
    <n v="508.5"/>
    <x v="1"/>
    <n v="48"/>
    <n v="46.227272727272727"/>
    <x v="1"/>
    <s v="USD"/>
    <n v="1532149200"/>
    <n v="1535259600"/>
    <b v="1"/>
    <b v="1"/>
    <s v="technology/web"/>
    <x v="2"/>
    <x v="2"/>
    <x v="758"/>
    <d v="2018-08-26T05:00:00"/>
    <x v="758"/>
  </r>
  <r>
    <n v="847"/>
    <s v="Miller, Glenn and Adams"/>
    <s v="Distributed actuating project"/>
    <n v="4700"/>
    <n v="11174"/>
    <n v="237.74468085106383"/>
    <x v="1"/>
    <n v="110"/>
    <n v="64.965116279069761"/>
    <x v="1"/>
    <s v="USD"/>
    <n v="1515304800"/>
    <n v="1515564000"/>
    <b v="0"/>
    <b v="0"/>
    <s v="food/food trucks"/>
    <x v="0"/>
    <x v="0"/>
    <x v="759"/>
    <d v="2018-01-10T06:00:00"/>
    <x v="759"/>
  </r>
  <r>
    <n v="848"/>
    <s v="Cole, Salazar and Moreno"/>
    <s v="Robust motivating orchestration"/>
    <n v="3200"/>
    <n v="10831"/>
    <n v="338.46875"/>
    <x v="1"/>
    <n v="172"/>
    <n v="35.280130293159608"/>
    <x v="1"/>
    <s v="USD"/>
    <n v="1276318800"/>
    <n v="1277096400"/>
    <b v="0"/>
    <b v="0"/>
    <s v="film &amp; video/drama"/>
    <x v="4"/>
    <x v="6"/>
    <x v="760"/>
    <d v="2010-06-21T05:00:00"/>
    <x v="760"/>
  </r>
  <r>
    <n v="849"/>
    <s v="Jones-Ryan"/>
    <s v="Vision-oriented uniform instruction set"/>
    <n v="6700"/>
    <n v="8917"/>
    <n v="133.08955223880596"/>
    <x v="1"/>
    <n v="307"/>
    <n v="8917"/>
    <x v="1"/>
    <s v="USD"/>
    <n v="1328767200"/>
    <n v="1329026400"/>
    <b v="0"/>
    <b v="1"/>
    <s v="music/indie rock"/>
    <x v="1"/>
    <x v="7"/>
    <x v="761"/>
    <d v="2012-02-12T06:00:00"/>
    <x v="761"/>
  </r>
  <r>
    <n v="850"/>
    <s v="Hood, Perez and Meadows"/>
    <s v="Cross-group upward-trending hierarchy"/>
    <n v="100"/>
    <n v="1"/>
    <n v="1"/>
    <x v="0"/>
    <n v="1"/>
    <n v="6.2500000000000003E-3"/>
    <x v="1"/>
    <s v="USD"/>
    <n v="1321682400"/>
    <n v="1322978400"/>
    <b v="1"/>
    <b v="0"/>
    <s v="music/rock"/>
    <x v="1"/>
    <x v="1"/>
    <x v="762"/>
    <d v="2011-12-04T06:00:00"/>
    <x v="762"/>
  </r>
  <r>
    <n v="851"/>
    <s v="Bright and Sons"/>
    <s v="Object-based needs-based info-mediaries"/>
    <n v="6000"/>
    <n v="12468"/>
    <n v="207.79999999999998"/>
    <x v="1"/>
    <n v="160"/>
    <n v="402.19354838709677"/>
    <x v="1"/>
    <s v="USD"/>
    <n v="1335934800"/>
    <n v="1338786000"/>
    <b v="0"/>
    <b v="0"/>
    <s v="music/electric music"/>
    <x v="1"/>
    <x v="5"/>
    <x v="444"/>
    <d v="2012-06-04T05:00:00"/>
    <x v="444"/>
  </r>
  <r>
    <n v="852"/>
    <s v="Brady Ltd"/>
    <s v="Open-source reciprocal standardization"/>
    <n v="4900"/>
    <n v="2505"/>
    <n v="51.122448979591837"/>
    <x v="0"/>
    <n v="31"/>
    <n v="1.7075664621676891"/>
    <x v="1"/>
    <s v="USD"/>
    <n v="1310792400"/>
    <n v="1311656400"/>
    <b v="0"/>
    <b v="1"/>
    <s v="games/video games"/>
    <x v="6"/>
    <x v="11"/>
    <x v="763"/>
    <d v="2011-07-26T05:00:00"/>
    <x v="763"/>
  </r>
  <r>
    <n v="853"/>
    <s v="Collier LLC"/>
    <s v="Secured well-modulated projection"/>
    <n v="17100"/>
    <n v="111502"/>
    <n v="652.05847953216369"/>
    <x v="1"/>
    <n v="1467"/>
    <n v="41.88655146506386"/>
    <x v="0"/>
    <s v="CAD"/>
    <n v="1308546000"/>
    <n v="1308978000"/>
    <b v="0"/>
    <b v="1"/>
    <s v="music/indie rock"/>
    <x v="1"/>
    <x v="7"/>
    <x v="764"/>
    <d v="2011-06-25T05:00:00"/>
    <x v="764"/>
  </r>
  <r>
    <n v="854"/>
    <s v="Campbell, Thomas and Obrien"/>
    <s v="Multi-channeled secondary middleware"/>
    <n v="171000"/>
    <n v="194309"/>
    <n v="113.63099415204678"/>
    <x v="1"/>
    <n v="2662"/>
    <n v="429.88716814159289"/>
    <x v="0"/>
    <s v="CAD"/>
    <n v="1574056800"/>
    <n v="1576389600"/>
    <b v="0"/>
    <b v="0"/>
    <s v="publishing/fiction"/>
    <x v="5"/>
    <x v="13"/>
    <x v="765"/>
    <d v="2019-12-15T06:00:00"/>
    <x v="765"/>
  </r>
  <r>
    <n v="855"/>
    <s v="Moses-Terry"/>
    <s v="Horizontal clear-thinking framework"/>
    <n v="23400"/>
    <n v="23956"/>
    <n v="102.37606837606839"/>
    <x v="1"/>
    <n v="452"/>
    <n v="151.62025316455697"/>
    <x v="2"/>
    <s v="AUD"/>
    <n v="1308373200"/>
    <n v="1311051600"/>
    <b v="0"/>
    <b v="0"/>
    <s v="theater/plays"/>
    <x v="3"/>
    <x v="3"/>
    <x v="766"/>
    <d v="2011-07-19T05:00:00"/>
    <x v="766"/>
  </r>
  <r>
    <n v="856"/>
    <s v="Williams and Sons"/>
    <s v="Profound composite core"/>
    <n v="2400"/>
    <n v="8558"/>
    <n v="356.58333333333331"/>
    <x v="1"/>
    <n v="158"/>
    <n v="38.035555555555554"/>
    <x v="1"/>
    <s v="USD"/>
    <n v="1335243600"/>
    <n v="1336712400"/>
    <b v="0"/>
    <b v="0"/>
    <s v="food/food trucks"/>
    <x v="0"/>
    <x v="0"/>
    <x v="767"/>
    <d v="2012-05-11T05:00:00"/>
    <x v="767"/>
  </r>
  <r>
    <n v="857"/>
    <s v="Miranda, Gray and Hale"/>
    <s v="Programmable disintermediate matrices"/>
    <n v="5300"/>
    <n v="7413"/>
    <n v="139.86792452830187"/>
    <x v="1"/>
    <n v="225"/>
    <n v="211.8"/>
    <x v="5"/>
    <s v="CHF"/>
    <n v="1328421600"/>
    <n v="1330408800"/>
    <b v="1"/>
    <b v="0"/>
    <s v="film &amp; video/shorts"/>
    <x v="4"/>
    <x v="12"/>
    <x v="768"/>
    <d v="2012-02-28T06:00:00"/>
    <x v="768"/>
  </r>
  <r>
    <n v="858"/>
    <s v="Ayala, Crawford and Taylor"/>
    <s v="Realigned 5thgeneration knowledge user"/>
    <n v="4000"/>
    <n v="2778"/>
    <n v="69.45"/>
    <x v="0"/>
    <n v="35"/>
    <n v="44.095238095238095"/>
    <x v="1"/>
    <s v="USD"/>
    <n v="1524286800"/>
    <n v="1524891600"/>
    <b v="1"/>
    <b v="0"/>
    <s v="food/food trucks"/>
    <x v="0"/>
    <x v="0"/>
    <x v="769"/>
    <d v="2018-04-28T05:00:00"/>
    <x v="769"/>
  </r>
  <r>
    <n v="859"/>
    <s v="Martinez Ltd"/>
    <s v="Multi-layered upward-trending groupware"/>
    <n v="7300"/>
    <n v="2594"/>
    <n v="35.534246575342465"/>
    <x v="0"/>
    <n v="63"/>
    <n v="39.907692307692308"/>
    <x v="1"/>
    <s v="USD"/>
    <n v="1362117600"/>
    <n v="1363669200"/>
    <b v="0"/>
    <b v="1"/>
    <s v="theater/plays"/>
    <x v="3"/>
    <x v="3"/>
    <x v="770"/>
    <d v="2013-03-19T05:00:00"/>
    <x v="770"/>
  </r>
  <r>
    <n v="860"/>
    <s v="Lee PLC"/>
    <s v="Re-contextualized leadingedge firmware"/>
    <n v="2000"/>
    <n v="5033"/>
    <n v="251.65"/>
    <x v="1"/>
    <n v="65"/>
    <n v="30.877300613496931"/>
    <x v="1"/>
    <s v="USD"/>
    <n v="1550556000"/>
    <n v="1551420000"/>
    <b v="0"/>
    <b v="1"/>
    <s v="technology/wearables"/>
    <x v="2"/>
    <x v="8"/>
    <x v="771"/>
    <d v="2019-03-01T06:00:00"/>
    <x v="771"/>
  </r>
  <r>
    <n v="861"/>
    <s v="Young, Ramsey and Powell"/>
    <s v="Devolved disintermediate analyzer"/>
    <n v="8800"/>
    <n v="9317"/>
    <n v="105.87500000000001"/>
    <x v="1"/>
    <n v="163"/>
    <n v="109.61176470588235"/>
    <x v="1"/>
    <s v="USD"/>
    <n v="1269147600"/>
    <n v="1269838800"/>
    <b v="0"/>
    <b v="0"/>
    <s v="theater/plays"/>
    <x v="3"/>
    <x v="3"/>
    <x v="772"/>
    <d v="2010-03-29T05:00:00"/>
    <x v="772"/>
  </r>
  <r>
    <n v="862"/>
    <s v="Lewis and Sons"/>
    <s v="Profound disintermediate open system"/>
    <n v="3500"/>
    <n v="6560"/>
    <n v="187.42857142857144"/>
    <x v="1"/>
    <n v="85"/>
    <n v="30.230414746543779"/>
    <x v="1"/>
    <s v="USD"/>
    <n v="1312174800"/>
    <n v="1312520400"/>
    <b v="0"/>
    <b v="0"/>
    <s v="theater/plays"/>
    <x v="3"/>
    <x v="3"/>
    <x v="773"/>
    <d v="2011-08-05T05:00:00"/>
    <x v="773"/>
  </r>
  <r>
    <n v="863"/>
    <s v="Davis-Johnson"/>
    <s v="Automated reciprocal protocol"/>
    <n v="1400"/>
    <n v="5415"/>
    <n v="386.78571428571428"/>
    <x v="1"/>
    <n v="217"/>
    <n v="36.1"/>
    <x v="1"/>
    <s v="USD"/>
    <n v="1434517200"/>
    <n v="1436504400"/>
    <b v="0"/>
    <b v="1"/>
    <s v="film &amp; video/television"/>
    <x v="4"/>
    <x v="19"/>
    <x v="774"/>
    <d v="2015-07-10T05:00:00"/>
    <x v="774"/>
  </r>
  <r>
    <n v="864"/>
    <s v="Stevenson-Thompson"/>
    <s v="Automated static workforce"/>
    <n v="4200"/>
    <n v="14577"/>
    <n v="347.07142857142856"/>
    <x v="1"/>
    <n v="150"/>
    <n v="4.4550733496332517"/>
    <x v="1"/>
    <s v="USD"/>
    <n v="1471582800"/>
    <n v="1472014800"/>
    <b v="0"/>
    <b v="0"/>
    <s v="film &amp; video/shorts"/>
    <x v="4"/>
    <x v="12"/>
    <x v="775"/>
    <d v="2016-08-24T05:00:00"/>
    <x v="775"/>
  </r>
  <r>
    <n v="865"/>
    <s v="Ellis, Smith and Armstrong"/>
    <s v="Horizontal attitude-oriented help-desk"/>
    <n v="81000"/>
    <n v="150515"/>
    <n v="185.82098765432099"/>
    <x v="1"/>
    <n v="3272"/>
    <n v="167.61135857461025"/>
    <x v="1"/>
    <s v="USD"/>
    <n v="1410757200"/>
    <n v="1411534800"/>
    <b v="0"/>
    <b v="0"/>
    <s v="theater/plays"/>
    <x v="3"/>
    <x v="3"/>
    <x v="776"/>
    <d v="2014-09-24T05:00:00"/>
    <x v="776"/>
  </r>
  <r>
    <n v="866"/>
    <s v="Jackson-Brown"/>
    <s v="Versatile 5thgeneration matrices"/>
    <n v="182800"/>
    <n v="79045"/>
    <n v="43.241247264770237"/>
    <x v="3"/>
    <n v="898"/>
    <n v="263.48333333333335"/>
    <x v="1"/>
    <s v="USD"/>
    <n v="1304830800"/>
    <n v="1304917200"/>
    <b v="0"/>
    <b v="0"/>
    <s v="photography/photography books"/>
    <x v="7"/>
    <x v="14"/>
    <x v="777"/>
    <d v="2011-05-09T05:00:00"/>
    <x v="777"/>
  </r>
  <r>
    <n v="867"/>
    <s v="Kane, Pruitt and Rivera"/>
    <s v="Cross-platform next generation service-desk"/>
    <n v="4800"/>
    <n v="7797"/>
    <n v="162.4375"/>
    <x v="1"/>
    <n v="300"/>
    <n v="61.88095238095238"/>
    <x v="1"/>
    <s v="USD"/>
    <n v="1539061200"/>
    <n v="1539579600"/>
    <b v="0"/>
    <b v="0"/>
    <s v="food/food trucks"/>
    <x v="0"/>
    <x v="0"/>
    <x v="778"/>
    <d v="2018-10-15T05:00:00"/>
    <x v="778"/>
  </r>
  <r>
    <n v="868"/>
    <s v="Wood, Buckley and Meza"/>
    <s v="Front-line web-enabled installation"/>
    <n v="7000"/>
    <n v="12939"/>
    <n v="184.84285714285716"/>
    <x v="1"/>
    <n v="126"/>
    <n v="24.598859315589355"/>
    <x v="1"/>
    <s v="USD"/>
    <n v="1381554000"/>
    <n v="1382504400"/>
    <b v="0"/>
    <b v="0"/>
    <s v="theater/plays"/>
    <x v="3"/>
    <x v="3"/>
    <x v="779"/>
    <d v="2013-10-23T05:00:00"/>
    <x v="779"/>
  </r>
  <r>
    <n v="869"/>
    <s v="Brown-Williams"/>
    <s v="Multi-channeled responsive product"/>
    <n v="161900"/>
    <n v="38376"/>
    <n v="23.703520691785052"/>
    <x v="0"/>
    <n v="526"/>
    <n v="317.15702479338842"/>
    <x v="1"/>
    <s v="USD"/>
    <n v="1277096400"/>
    <n v="1278306000"/>
    <b v="0"/>
    <b v="0"/>
    <s v="film &amp; video/drama"/>
    <x v="4"/>
    <x v="6"/>
    <x v="780"/>
    <d v="2010-07-05T05:00:00"/>
    <x v="780"/>
  </r>
  <r>
    <n v="870"/>
    <s v="Hansen-Austin"/>
    <s v="Adaptive demand-driven encryption"/>
    <n v="7700"/>
    <n v="6920"/>
    <n v="89.870129870129873"/>
    <x v="0"/>
    <n v="121"/>
    <n v="2.9827586206896552"/>
    <x v="1"/>
    <s v="USD"/>
    <n v="1440392400"/>
    <n v="1442552400"/>
    <b v="0"/>
    <b v="0"/>
    <s v="theater/plays"/>
    <x v="3"/>
    <x v="3"/>
    <x v="335"/>
    <d v="2015-09-18T05:00:00"/>
    <x v="335"/>
  </r>
  <r>
    <n v="871"/>
    <s v="Santana-George"/>
    <s v="Re-engineered client-driven knowledge user"/>
    <n v="71500"/>
    <n v="194912"/>
    <n v="272.6041958041958"/>
    <x v="1"/>
    <n v="2320"/>
    <n v="2406.320987654321"/>
    <x v="1"/>
    <s v="USD"/>
    <n v="1509512400"/>
    <n v="1511071200"/>
    <b v="0"/>
    <b v="1"/>
    <s v="theater/plays"/>
    <x v="3"/>
    <x v="3"/>
    <x v="535"/>
    <d v="2017-11-19T06:00:00"/>
    <x v="535"/>
  </r>
  <r>
    <n v="872"/>
    <s v="Davis LLC"/>
    <s v="Compatible logistical paradigm"/>
    <n v="4700"/>
    <n v="7992"/>
    <n v="170.04255319148936"/>
    <x v="1"/>
    <n v="81"/>
    <n v="4.2352941176470589"/>
    <x v="2"/>
    <s v="AUD"/>
    <n v="1535950800"/>
    <n v="1536382800"/>
    <b v="0"/>
    <b v="0"/>
    <s v="film &amp; video/science fiction"/>
    <x v="4"/>
    <x v="22"/>
    <x v="270"/>
    <d v="2018-09-08T05:00:00"/>
    <x v="270"/>
  </r>
  <r>
    <n v="873"/>
    <s v="Vazquez, Ochoa and Clark"/>
    <s v="Intuitive value-added installation"/>
    <n v="42100"/>
    <n v="79268"/>
    <n v="188.28503562945369"/>
    <x v="1"/>
    <n v="1887"/>
    <n v="18.18907755851308"/>
    <x v="1"/>
    <s v="USD"/>
    <n v="1389160800"/>
    <n v="1389592800"/>
    <b v="0"/>
    <b v="0"/>
    <s v="photography/photography books"/>
    <x v="7"/>
    <x v="14"/>
    <x v="781"/>
    <d v="2014-01-13T06:00:00"/>
    <x v="781"/>
  </r>
  <r>
    <n v="874"/>
    <s v="Chung-Nguyen"/>
    <s v="Managed discrete parallelism"/>
    <n v="40200"/>
    <n v="139468"/>
    <n v="346.93532338308455"/>
    <x v="1"/>
    <n v="4358"/>
    <n v="2081.6119402985073"/>
    <x v="1"/>
    <s v="USD"/>
    <n v="1271998800"/>
    <n v="1275282000"/>
    <b v="0"/>
    <b v="1"/>
    <s v="photography/photography books"/>
    <x v="7"/>
    <x v="14"/>
    <x v="782"/>
    <d v="2010-05-31T05:00:00"/>
    <x v="782"/>
  </r>
  <r>
    <n v="875"/>
    <s v="Mueller-Harmon"/>
    <s v="Implemented tangible approach"/>
    <n v="7900"/>
    <n v="5465"/>
    <n v="69.177215189873422"/>
    <x v="0"/>
    <n v="67"/>
    <n v="95.877192982456137"/>
    <x v="1"/>
    <s v="USD"/>
    <n v="1294898400"/>
    <n v="1294984800"/>
    <b v="0"/>
    <b v="0"/>
    <s v="music/rock"/>
    <x v="1"/>
    <x v="1"/>
    <x v="783"/>
    <d v="2011-01-14T06:00:00"/>
    <x v="783"/>
  </r>
  <r>
    <n v="876"/>
    <s v="Dixon, Perez and Banks"/>
    <s v="Re-engineered encompassing definition"/>
    <n v="8300"/>
    <n v="2111"/>
    <n v="25.433734939759034"/>
    <x v="0"/>
    <n v="57"/>
    <n v="1.7176566314076485"/>
    <x v="0"/>
    <s v="CAD"/>
    <n v="1559970000"/>
    <n v="1562043600"/>
    <b v="0"/>
    <b v="0"/>
    <s v="photography/photography books"/>
    <x v="7"/>
    <x v="14"/>
    <x v="784"/>
    <d v="2019-07-02T05:00:00"/>
    <x v="784"/>
  </r>
  <r>
    <n v="877"/>
    <s v="Estrada Group"/>
    <s v="Multi-lateral uniform collaboration"/>
    <n v="163600"/>
    <n v="126628"/>
    <n v="77.400977995110026"/>
    <x v="0"/>
    <n v="1229"/>
    <n v="10552.333333333334"/>
    <x v="1"/>
    <s v="USD"/>
    <n v="1469509200"/>
    <n v="1469595600"/>
    <b v="0"/>
    <b v="0"/>
    <s v="food/food trucks"/>
    <x v="0"/>
    <x v="0"/>
    <x v="785"/>
    <d v="2016-07-27T05:00:00"/>
    <x v="785"/>
  </r>
  <r>
    <n v="878"/>
    <s v="Lutz Group"/>
    <s v="Enterprise-wide foreground paradigm"/>
    <n v="2700"/>
    <n v="1012"/>
    <n v="37.481481481481481"/>
    <x v="0"/>
    <n v="12"/>
    <n v="19.09433962264151"/>
    <x v="6"/>
    <s v="EUR"/>
    <n v="1579068000"/>
    <n v="1581141600"/>
    <b v="0"/>
    <b v="0"/>
    <s v="music/metal"/>
    <x v="1"/>
    <x v="16"/>
    <x v="786"/>
    <d v="2020-02-08T06:00:00"/>
    <x v="786"/>
  </r>
  <r>
    <n v="879"/>
    <s v="Ortiz Inc"/>
    <s v="Stand-alone incremental parallelism"/>
    <n v="1000"/>
    <n v="5438"/>
    <n v="543.79999999999995"/>
    <x v="1"/>
    <n v="53"/>
    <n v="2.2526926263463132"/>
    <x v="1"/>
    <s v="USD"/>
    <n v="1487743200"/>
    <n v="1488520800"/>
    <b v="0"/>
    <b v="0"/>
    <s v="publishing/nonfiction"/>
    <x v="5"/>
    <x v="9"/>
    <x v="787"/>
    <d v="2017-03-03T06:00:00"/>
    <x v="787"/>
  </r>
  <r>
    <n v="880"/>
    <s v="Craig, Ellis and Miller"/>
    <s v="Persevering 5thgeneration throughput"/>
    <n v="84500"/>
    <n v="193101"/>
    <n v="228.52189349112427"/>
    <x v="1"/>
    <n v="2414"/>
    <n v="427.2146017699115"/>
    <x v="1"/>
    <s v="USD"/>
    <n v="1563685200"/>
    <n v="1563858000"/>
    <b v="0"/>
    <b v="0"/>
    <s v="music/electric music"/>
    <x v="1"/>
    <x v="5"/>
    <x v="788"/>
    <d v="2019-07-23T05:00:00"/>
    <x v="788"/>
  </r>
  <r>
    <n v="881"/>
    <s v="Charles Inc"/>
    <s v="Implemented object-oriented synergy"/>
    <n v="81300"/>
    <n v="31665"/>
    <n v="38.948339483394832"/>
    <x v="0"/>
    <n v="452"/>
    <n v="395.8125"/>
    <x v="1"/>
    <s v="USD"/>
    <n v="1436418000"/>
    <n v="1438923600"/>
    <b v="0"/>
    <b v="1"/>
    <s v="theater/plays"/>
    <x v="3"/>
    <x v="3"/>
    <x v="330"/>
    <d v="2015-08-07T05:00:00"/>
    <x v="330"/>
  </r>
  <r>
    <n v="882"/>
    <s v="White-Rosario"/>
    <s v="Balanced demand-driven definition"/>
    <n v="800"/>
    <n v="2960"/>
    <n v="370"/>
    <x v="1"/>
    <n v="80"/>
    <n v="15.336787564766839"/>
    <x v="1"/>
    <s v="USD"/>
    <n v="1421820000"/>
    <n v="1422165600"/>
    <b v="0"/>
    <b v="0"/>
    <s v="theater/plays"/>
    <x v="3"/>
    <x v="3"/>
    <x v="789"/>
    <d v="2015-01-25T06:00:00"/>
    <x v="789"/>
  </r>
  <r>
    <n v="883"/>
    <s v="Simmons-Villarreal"/>
    <s v="Customer-focused mobile Graphic Interface"/>
    <n v="3400"/>
    <n v="8089"/>
    <n v="237.91176470588232"/>
    <x v="1"/>
    <n v="193"/>
    <n v="4.2889713679745496"/>
    <x v="1"/>
    <s v="USD"/>
    <n v="1274763600"/>
    <n v="1277874000"/>
    <b v="0"/>
    <b v="0"/>
    <s v="film &amp; video/shorts"/>
    <x v="4"/>
    <x v="12"/>
    <x v="790"/>
    <d v="2010-06-30T05:00:00"/>
    <x v="790"/>
  </r>
  <r>
    <n v="884"/>
    <s v="Strickland Group"/>
    <s v="Horizontal secondary interface"/>
    <n v="170800"/>
    <n v="109374"/>
    <n v="64.036299765807954"/>
    <x v="0"/>
    <n v="1886"/>
    <n v="2103.3461538461538"/>
    <x v="1"/>
    <s v="USD"/>
    <n v="1399179600"/>
    <n v="1399352400"/>
    <b v="0"/>
    <b v="1"/>
    <s v="theater/plays"/>
    <x v="3"/>
    <x v="3"/>
    <x v="791"/>
    <d v="2014-05-06T05:00:00"/>
    <x v="791"/>
  </r>
  <r>
    <n v="885"/>
    <s v="Lynch Ltd"/>
    <s v="Virtual analyzing collaboration"/>
    <n v="1800"/>
    <n v="2129"/>
    <n v="118.27777777777777"/>
    <x v="1"/>
    <n v="52"/>
    <n v="1.1665753424657535"/>
    <x v="1"/>
    <s v="USD"/>
    <n v="1275800400"/>
    <n v="1279083600"/>
    <b v="0"/>
    <b v="0"/>
    <s v="theater/plays"/>
    <x v="3"/>
    <x v="3"/>
    <x v="792"/>
    <d v="2010-07-14T05:00:00"/>
    <x v="792"/>
  </r>
  <r>
    <n v="886"/>
    <s v="Sanders LLC"/>
    <s v="Multi-tiered explicit focus group"/>
    <n v="150600"/>
    <n v="127745"/>
    <n v="84.824037184594957"/>
    <x v="0"/>
    <n v="1825"/>
    <n v="4120.8064516129034"/>
    <x v="1"/>
    <s v="USD"/>
    <n v="1282798800"/>
    <n v="1284354000"/>
    <b v="0"/>
    <b v="0"/>
    <s v="music/indie rock"/>
    <x v="1"/>
    <x v="7"/>
    <x v="793"/>
    <d v="2010-09-13T05:00:00"/>
    <x v="793"/>
  </r>
  <r>
    <n v="887"/>
    <s v="Cooper LLC"/>
    <s v="Multi-layered systematic knowledgebase"/>
    <n v="7800"/>
    <n v="2289"/>
    <n v="29.346153846153843"/>
    <x v="0"/>
    <n v="31"/>
    <n v="7.8931034482758617"/>
    <x v="1"/>
    <s v="USD"/>
    <n v="1437109200"/>
    <n v="1441170000"/>
    <b v="0"/>
    <b v="1"/>
    <s v="theater/plays"/>
    <x v="3"/>
    <x v="3"/>
    <x v="794"/>
    <d v="2015-09-02T05:00:00"/>
    <x v="794"/>
  </r>
  <r>
    <n v="888"/>
    <s v="Palmer Ltd"/>
    <s v="Reverse-engineered uniform knowledge user"/>
    <n v="5800"/>
    <n v="12174"/>
    <n v="209.89655172413794"/>
    <x v="1"/>
    <n v="290"/>
    <n v="99.786885245901644"/>
    <x v="1"/>
    <s v="USD"/>
    <n v="1491886800"/>
    <n v="1493528400"/>
    <b v="0"/>
    <b v="0"/>
    <s v="theater/plays"/>
    <x v="3"/>
    <x v="3"/>
    <x v="795"/>
    <d v="2017-04-30T05:00:00"/>
    <x v="795"/>
  </r>
  <r>
    <n v="889"/>
    <s v="Santos Group"/>
    <s v="Secured dynamic capacity"/>
    <n v="5600"/>
    <n v="9508"/>
    <n v="169.78571428571431"/>
    <x v="1"/>
    <n v="122"/>
    <n v="6.4680272108843537"/>
    <x v="1"/>
    <s v="USD"/>
    <n v="1394600400"/>
    <n v="1395205200"/>
    <b v="0"/>
    <b v="1"/>
    <s v="music/electric music"/>
    <x v="1"/>
    <x v="5"/>
    <x v="796"/>
    <d v="2014-03-19T05:00:00"/>
    <x v="796"/>
  </r>
  <r>
    <n v="890"/>
    <s v="Christian, Kim and Jimenez"/>
    <s v="Devolved foreground throughput"/>
    <n v="134400"/>
    <n v="155849"/>
    <n v="115.95907738095239"/>
    <x v="1"/>
    <n v="1470"/>
    <n v="944.5393939393939"/>
    <x v="1"/>
    <s v="USD"/>
    <n v="1561352400"/>
    <n v="1561438800"/>
    <b v="0"/>
    <b v="0"/>
    <s v="music/indie rock"/>
    <x v="1"/>
    <x v="7"/>
    <x v="797"/>
    <d v="2019-06-25T05:00:00"/>
    <x v="797"/>
  </r>
  <r>
    <n v="891"/>
    <s v="Williams, Price and Hurley"/>
    <s v="Synchronized demand-driven infrastructure"/>
    <n v="3000"/>
    <n v="7758"/>
    <n v="258.59999999999997"/>
    <x v="1"/>
    <n v="165"/>
    <n v="42.626373626373628"/>
    <x v="0"/>
    <s v="CAD"/>
    <n v="1322892000"/>
    <n v="1326693600"/>
    <b v="0"/>
    <b v="0"/>
    <s v="film &amp; video/documentary"/>
    <x v="4"/>
    <x v="4"/>
    <x v="798"/>
    <d v="2012-01-16T06:00:00"/>
    <x v="798"/>
  </r>
  <r>
    <n v="892"/>
    <s v="Anderson, Parks and Estrada"/>
    <s v="Realigned discrete structure"/>
    <n v="6000"/>
    <n v="13835"/>
    <n v="230.58333333333331"/>
    <x v="1"/>
    <n v="182"/>
    <n v="69.522613065326638"/>
    <x v="1"/>
    <s v="USD"/>
    <n v="1274418000"/>
    <n v="1277960400"/>
    <b v="0"/>
    <b v="0"/>
    <s v="publishing/translations"/>
    <x v="5"/>
    <x v="18"/>
    <x v="799"/>
    <d v="2010-07-01T05:00:00"/>
    <x v="799"/>
  </r>
  <r>
    <n v="893"/>
    <s v="Collins-Martinez"/>
    <s v="Progressive grid-enabled website"/>
    <n v="8400"/>
    <n v="10770"/>
    <n v="128.21428571428572"/>
    <x v="1"/>
    <n v="199"/>
    <n v="192.32142857142858"/>
    <x v="6"/>
    <s v="EUR"/>
    <n v="1434344400"/>
    <n v="1434690000"/>
    <b v="0"/>
    <b v="1"/>
    <s v="film &amp; video/documentary"/>
    <x v="4"/>
    <x v="4"/>
    <x v="800"/>
    <d v="2015-06-19T05:00:00"/>
    <x v="800"/>
  </r>
  <r>
    <n v="894"/>
    <s v="Barrett Inc"/>
    <s v="Organic cohesive neural-net"/>
    <n v="1700"/>
    <n v="3208"/>
    <n v="188.70588235294116"/>
    <x v="1"/>
    <n v="56"/>
    <n v="29.981308411214954"/>
    <x v="4"/>
    <s v="GBP"/>
    <n v="1373518800"/>
    <n v="1376110800"/>
    <b v="0"/>
    <b v="1"/>
    <s v="film &amp; video/television"/>
    <x v="4"/>
    <x v="19"/>
    <x v="801"/>
    <d v="2013-08-10T05:00:00"/>
    <x v="801"/>
  </r>
  <r>
    <n v="895"/>
    <s v="Adams-Rollins"/>
    <s v="Integrated demand-driven info-mediaries"/>
    <n v="159800"/>
    <n v="11108"/>
    <n v="6.9511889862327907"/>
    <x v="0"/>
    <n v="107"/>
    <n v="7.6082191780821917"/>
    <x v="1"/>
    <s v="USD"/>
    <n v="1517637600"/>
    <n v="1518415200"/>
    <b v="0"/>
    <b v="0"/>
    <s v="theater/plays"/>
    <x v="3"/>
    <x v="3"/>
    <x v="802"/>
    <d v="2018-02-12T06:00:00"/>
    <x v="802"/>
  </r>
  <r>
    <n v="896"/>
    <s v="Wright-Bryant"/>
    <s v="Reverse-engineered client-server extranet"/>
    <n v="19800"/>
    <n v="153338"/>
    <n v="774.43434343434342"/>
    <x v="1"/>
    <n v="1460"/>
    <n v="5679.1851851851852"/>
    <x v="2"/>
    <s v="AUD"/>
    <n v="1310619600"/>
    <n v="1310878800"/>
    <b v="0"/>
    <b v="1"/>
    <s v="food/food trucks"/>
    <x v="0"/>
    <x v="0"/>
    <x v="803"/>
    <d v="2011-07-17T05:00:00"/>
    <x v="803"/>
  </r>
  <r>
    <n v="897"/>
    <s v="Berry-Cannon"/>
    <s v="Organized discrete encoding"/>
    <n v="8800"/>
    <n v="2437"/>
    <n v="27.693181818181817"/>
    <x v="0"/>
    <n v="27"/>
    <n v="1.9959049959049959"/>
    <x v="1"/>
    <s v="USD"/>
    <n v="1556427600"/>
    <n v="1556600400"/>
    <b v="0"/>
    <b v="0"/>
    <s v="theater/plays"/>
    <x v="3"/>
    <x v="3"/>
    <x v="212"/>
    <d v="2019-04-30T05:00:00"/>
    <x v="212"/>
  </r>
  <r>
    <n v="898"/>
    <s v="Davis-Gonzalez"/>
    <s v="Balanced regional flexibility"/>
    <n v="179100"/>
    <n v="93991"/>
    <n v="52.479620323841424"/>
    <x v="0"/>
    <n v="1221"/>
    <n v="764.15447154471542"/>
    <x v="1"/>
    <s v="USD"/>
    <n v="1576476000"/>
    <n v="1576994400"/>
    <b v="0"/>
    <b v="0"/>
    <s v="film &amp; video/documentary"/>
    <x v="4"/>
    <x v="4"/>
    <x v="804"/>
    <d v="2019-12-22T06:00:00"/>
    <x v="804"/>
  </r>
  <r>
    <n v="899"/>
    <s v="Best-Young"/>
    <s v="Implemented multimedia time-frame"/>
    <n v="3100"/>
    <n v="12620"/>
    <n v="407.09677419354841"/>
    <x v="1"/>
    <n v="123"/>
    <n v="12620"/>
    <x v="5"/>
    <s v="CHF"/>
    <n v="1381122000"/>
    <n v="1382677200"/>
    <b v="0"/>
    <b v="0"/>
    <s v="music/jazz"/>
    <x v="1"/>
    <x v="17"/>
    <x v="805"/>
    <d v="2013-10-25T05:00:00"/>
    <x v="805"/>
  </r>
  <r>
    <n v="900"/>
    <s v="Powers, Smith and Deleon"/>
    <s v="Enhanced uniform service-desk"/>
    <n v="100"/>
    <n v="2"/>
    <n v="2"/>
    <x v="0"/>
    <n v="1"/>
    <n v="1.2578616352201259E-2"/>
    <x v="1"/>
    <s v="USD"/>
    <n v="1411102800"/>
    <n v="1411189200"/>
    <b v="0"/>
    <b v="1"/>
    <s v="technology/web"/>
    <x v="2"/>
    <x v="2"/>
    <x v="806"/>
    <d v="2014-09-20T05:00:00"/>
    <x v="806"/>
  </r>
  <r>
    <n v="901"/>
    <s v="Hogan Group"/>
    <s v="Versatile bottom-line definition"/>
    <n v="5600"/>
    <n v="8746"/>
    <n v="156.17857142857144"/>
    <x v="1"/>
    <n v="159"/>
    <n v="79.509090909090915"/>
    <x v="1"/>
    <s v="USD"/>
    <n v="1531803600"/>
    <n v="1534654800"/>
    <b v="0"/>
    <b v="1"/>
    <s v="music/rock"/>
    <x v="1"/>
    <x v="1"/>
    <x v="807"/>
    <d v="2018-08-19T05:00:00"/>
    <x v="807"/>
  </r>
  <r>
    <n v="902"/>
    <s v="Wang, Silva and Byrd"/>
    <s v="Integrated bifurcated software"/>
    <n v="1400"/>
    <n v="3534"/>
    <n v="252.42857142857144"/>
    <x v="1"/>
    <n v="110"/>
    <n v="252.42857142857142"/>
    <x v="1"/>
    <s v="USD"/>
    <n v="1454133600"/>
    <n v="1457762400"/>
    <b v="0"/>
    <b v="0"/>
    <s v="technology/web"/>
    <x v="2"/>
    <x v="2"/>
    <x v="722"/>
    <d v="2016-03-12T06:00:00"/>
    <x v="722"/>
  </r>
  <r>
    <n v="903"/>
    <s v="Parker-Morris"/>
    <s v="Assimilated next generation instruction set"/>
    <n v="41000"/>
    <n v="709"/>
    <n v="1.729268292682927"/>
    <x v="2"/>
    <n v="14"/>
    <n v="44.3125"/>
    <x v="1"/>
    <s v="USD"/>
    <n v="1336194000"/>
    <n v="1337490000"/>
    <b v="0"/>
    <b v="1"/>
    <s v="publishing/nonfiction"/>
    <x v="5"/>
    <x v="9"/>
    <x v="477"/>
    <d v="2012-05-20T05:00:00"/>
    <x v="477"/>
  </r>
  <r>
    <n v="904"/>
    <s v="Rodriguez, Johnson and Jackson"/>
    <s v="Digitized foreground array"/>
    <n v="6500"/>
    <n v="795"/>
    <n v="12.230769230769232"/>
    <x v="0"/>
    <n v="16"/>
    <n v="3.3686440677966103"/>
    <x v="1"/>
    <s v="USD"/>
    <n v="1349326800"/>
    <n v="1349672400"/>
    <b v="0"/>
    <b v="0"/>
    <s v="publishing/radio &amp; podcasts"/>
    <x v="5"/>
    <x v="15"/>
    <x v="259"/>
    <d v="2012-10-08T05:00:00"/>
    <x v="259"/>
  </r>
  <r>
    <n v="905"/>
    <s v="Haynes PLC"/>
    <s v="Re-engineered clear-thinking project"/>
    <n v="7900"/>
    <n v="12955"/>
    <n v="163.98734177215189"/>
    <x v="1"/>
    <n v="236"/>
    <n v="67.827225130890056"/>
    <x v="1"/>
    <s v="USD"/>
    <n v="1379566800"/>
    <n v="1379826000"/>
    <b v="0"/>
    <b v="0"/>
    <s v="theater/plays"/>
    <x v="3"/>
    <x v="3"/>
    <x v="9"/>
    <d v="2013-09-22T05:00:00"/>
    <x v="9"/>
  </r>
  <r>
    <n v="906"/>
    <s v="Hayes Group"/>
    <s v="Implemented even-keeled standardization"/>
    <n v="5500"/>
    <n v="8964"/>
    <n v="162.98181818181817"/>
    <x v="1"/>
    <n v="191"/>
    <n v="218.63414634146341"/>
    <x v="1"/>
    <s v="USD"/>
    <n v="1494651600"/>
    <n v="1497762000"/>
    <b v="1"/>
    <b v="1"/>
    <s v="film &amp; video/documentary"/>
    <x v="4"/>
    <x v="4"/>
    <x v="808"/>
    <d v="2017-06-18T05:00:00"/>
    <x v="808"/>
  </r>
  <r>
    <n v="907"/>
    <s v="White, Pena and Calhoun"/>
    <s v="Quality-focused asymmetric adapter"/>
    <n v="9100"/>
    <n v="1843"/>
    <n v="20.252747252747252"/>
    <x v="0"/>
    <n v="41"/>
    <n v="0.4684799186578546"/>
    <x v="1"/>
    <s v="USD"/>
    <n v="1303880400"/>
    <n v="1304485200"/>
    <b v="0"/>
    <b v="0"/>
    <s v="theater/plays"/>
    <x v="3"/>
    <x v="3"/>
    <x v="809"/>
    <d v="2011-05-04T05:00:00"/>
    <x v="809"/>
  </r>
  <r>
    <n v="908"/>
    <s v="Bryant-Pope"/>
    <s v="Networked intangible help-desk"/>
    <n v="38200"/>
    <n v="121950"/>
    <n v="319.24083769633506"/>
    <x v="1"/>
    <n v="3934"/>
    <n v="1524.375"/>
    <x v="1"/>
    <s v="USD"/>
    <n v="1335934800"/>
    <n v="1336885200"/>
    <b v="0"/>
    <b v="0"/>
    <s v="games/video games"/>
    <x v="6"/>
    <x v="11"/>
    <x v="444"/>
    <d v="2012-05-13T05:00:00"/>
    <x v="444"/>
  </r>
  <r>
    <n v="909"/>
    <s v="Gates, Li and Thompson"/>
    <s v="Synchronized attitude-oriented frame"/>
    <n v="1800"/>
    <n v="8621"/>
    <n v="478.94444444444446"/>
    <x v="1"/>
    <n v="80"/>
    <n v="29.125"/>
    <x v="0"/>
    <s v="CAD"/>
    <n v="1528088400"/>
    <n v="1530421200"/>
    <b v="0"/>
    <b v="1"/>
    <s v="theater/plays"/>
    <x v="3"/>
    <x v="3"/>
    <x v="384"/>
    <d v="2018-07-01T05:00:00"/>
    <x v="384"/>
  </r>
  <r>
    <n v="910"/>
    <s v="King-Morris"/>
    <s v="Proactive incremental architecture"/>
    <n v="154500"/>
    <n v="30215"/>
    <n v="19.556634304207122"/>
    <x v="3"/>
    <n v="296"/>
    <n v="65.400432900432904"/>
    <x v="1"/>
    <s v="USD"/>
    <n v="1421906400"/>
    <n v="1421992800"/>
    <b v="0"/>
    <b v="0"/>
    <s v="theater/plays"/>
    <x v="3"/>
    <x v="3"/>
    <x v="810"/>
    <d v="2015-01-23T06:00:00"/>
    <x v="810"/>
  </r>
  <r>
    <n v="911"/>
    <s v="Carter, Cole and Curtis"/>
    <s v="Cloned responsive standardization"/>
    <n v="5800"/>
    <n v="11539"/>
    <n v="198.94827586206895"/>
    <x v="1"/>
    <n v="462"/>
    <n v="64.463687150837984"/>
    <x v="1"/>
    <s v="USD"/>
    <n v="1568005200"/>
    <n v="1568178000"/>
    <b v="1"/>
    <b v="0"/>
    <s v="technology/web"/>
    <x v="2"/>
    <x v="2"/>
    <x v="811"/>
    <d v="2019-09-11T05:00:00"/>
    <x v="811"/>
  </r>
  <r>
    <n v="912"/>
    <s v="Sanchez-Parsons"/>
    <s v="Reduced bifurcated pricing structure"/>
    <n v="1800"/>
    <n v="14310"/>
    <n v="795"/>
    <x v="1"/>
    <n v="179"/>
    <n v="27.361376673040152"/>
    <x v="1"/>
    <s v="USD"/>
    <n v="1346821200"/>
    <n v="1347944400"/>
    <b v="1"/>
    <b v="0"/>
    <s v="film &amp; video/drama"/>
    <x v="4"/>
    <x v="6"/>
    <x v="812"/>
    <d v="2012-09-18T05:00:00"/>
    <x v="812"/>
  </r>
  <r>
    <n v="913"/>
    <s v="Rivera-Pearson"/>
    <s v="Re-engineered asymmetric challenge"/>
    <n v="70200"/>
    <n v="35536"/>
    <n v="50.621082621082621"/>
    <x v="0"/>
    <n v="523"/>
    <n v="252.02836879432624"/>
    <x v="2"/>
    <s v="AUD"/>
    <n v="1557637200"/>
    <n v="1558760400"/>
    <b v="0"/>
    <b v="0"/>
    <s v="film &amp; video/drama"/>
    <x v="4"/>
    <x v="6"/>
    <x v="813"/>
    <d v="2019-05-25T05:00:00"/>
    <x v="813"/>
  </r>
  <r>
    <n v="914"/>
    <s v="Ramirez, Padilla and Barrera"/>
    <s v="Diverse client-driven conglomeration"/>
    <n v="6400"/>
    <n v="3676"/>
    <n v="57.4375"/>
    <x v="0"/>
    <n v="141"/>
    <n v="1.969989281886388"/>
    <x v="4"/>
    <s v="GBP"/>
    <n v="1375592400"/>
    <n v="1376629200"/>
    <b v="0"/>
    <b v="0"/>
    <s v="theater/plays"/>
    <x v="3"/>
    <x v="3"/>
    <x v="814"/>
    <d v="2013-08-16T05:00:00"/>
    <x v="814"/>
  </r>
  <r>
    <n v="915"/>
    <s v="Riggs Group"/>
    <s v="Configurable upward-trending solution"/>
    <n v="125900"/>
    <n v="195936"/>
    <n v="155.62827640984909"/>
    <x v="1"/>
    <n v="1866"/>
    <n v="3768"/>
    <x v="4"/>
    <s v="GBP"/>
    <n v="1503982800"/>
    <n v="1504760400"/>
    <b v="0"/>
    <b v="0"/>
    <s v="film &amp; video/television"/>
    <x v="4"/>
    <x v="19"/>
    <x v="80"/>
    <d v="2017-09-07T05:00:00"/>
    <x v="80"/>
  </r>
  <r>
    <n v="916"/>
    <s v="Clements Ltd"/>
    <s v="Persistent bandwidth-monitored framework"/>
    <n v="3700"/>
    <n v="1343"/>
    <n v="36.297297297297298"/>
    <x v="0"/>
    <n v="52"/>
    <n v="49.74074074074074"/>
    <x v="1"/>
    <s v="USD"/>
    <n v="1418882400"/>
    <n v="1419660000"/>
    <b v="0"/>
    <b v="0"/>
    <s v="photography/photography books"/>
    <x v="7"/>
    <x v="14"/>
    <x v="815"/>
    <d v="2014-12-27T06:00:00"/>
    <x v="815"/>
  </r>
  <r>
    <n v="917"/>
    <s v="Cooper Inc"/>
    <s v="Polarized discrete product"/>
    <n v="3600"/>
    <n v="2097"/>
    <n v="58.25"/>
    <x v="2"/>
    <n v="27"/>
    <n v="13.442307692307692"/>
    <x v="4"/>
    <s v="GBP"/>
    <n v="1309237200"/>
    <n v="1311310800"/>
    <b v="0"/>
    <b v="1"/>
    <s v="film &amp; video/shorts"/>
    <x v="4"/>
    <x v="12"/>
    <x v="816"/>
    <d v="2011-07-22T05:00:00"/>
    <x v="816"/>
  </r>
  <r>
    <n v="918"/>
    <s v="Jones-Gonzalez"/>
    <s v="Seamless dynamic website"/>
    <n v="3800"/>
    <n v="9021"/>
    <n v="237.39473684210526"/>
    <x v="1"/>
    <n v="156"/>
    <n v="40.093333333333334"/>
    <x v="5"/>
    <s v="CHF"/>
    <n v="1343365200"/>
    <n v="1344315600"/>
    <b v="0"/>
    <b v="0"/>
    <s v="publishing/radio &amp; podcasts"/>
    <x v="5"/>
    <x v="15"/>
    <x v="474"/>
    <d v="2012-08-07T05:00:00"/>
    <x v="474"/>
  </r>
  <r>
    <n v="919"/>
    <s v="Fox Ltd"/>
    <s v="Extended multimedia firmware"/>
    <n v="35600"/>
    <n v="20915"/>
    <n v="58.75"/>
    <x v="0"/>
    <n v="225"/>
    <n v="82.019607843137251"/>
    <x v="2"/>
    <s v="AUD"/>
    <n v="1507957200"/>
    <n v="1510725600"/>
    <b v="0"/>
    <b v="1"/>
    <s v="theater/plays"/>
    <x v="3"/>
    <x v="3"/>
    <x v="817"/>
    <d v="2017-11-15T06:00:00"/>
    <x v="817"/>
  </r>
  <r>
    <n v="920"/>
    <s v="Green, Murphy and Webb"/>
    <s v="Versatile directional project"/>
    <n v="5300"/>
    <n v="9676"/>
    <n v="182.56603773584905"/>
    <x v="1"/>
    <n v="255"/>
    <n v="254.63157894736841"/>
    <x v="1"/>
    <s v="USD"/>
    <n v="1549519200"/>
    <n v="1551247200"/>
    <b v="1"/>
    <b v="0"/>
    <s v="film &amp; video/animation"/>
    <x v="4"/>
    <x v="10"/>
    <x v="818"/>
    <d v="2019-02-27T06:00:00"/>
    <x v="818"/>
  </r>
  <r>
    <n v="921"/>
    <s v="Stevenson PLC"/>
    <s v="Profound directional knowledge user"/>
    <n v="160400"/>
    <n v="1210"/>
    <n v="0.75436408977556113"/>
    <x v="0"/>
    <n v="38"/>
    <n v="0.53516143299425034"/>
    <x v="1"/>
    <s v="USD"/>
    <n v="1329026400"/>
    <n v="1330236000"/>
    <b v="0"/>
    <b v="0"/>
    <s v="technology/web"/>
    <x v="2"/>
    <x v="2"/>
    <x v="819"/>
    <d v="2012-02-26T06:00:00"/>
    <x v="819"/>
  </r>
  <r>
    <n v="922"/>
    <s v="Soto-Anthony"/>
    <s v="Ameliorated logistical capability"/>
    <n v="51400"/>
    <n v="90440"/>
    <n v="175.95330739299609"/>
    <x v="1"/>
    <n v="2261"/>
    <n v="2261"/>
    <x v="1"/>
    <s v="USD"/>
    <n v="1544335200"/>
    <n v="1545112800"/>
    <b v="0"/>
    <b v="1"/>
    <s v="music/world music"/>
    <x v="1"/>
    <x v="21"/>
    <x v="609"/>
    <d v="2018-12-18T06:00:00"/>
    <x v="609"/>
  </r>
  <r>
    <n v="923"/>
    <s v="Wise and Sons"/>
    <s v="Sharable discrete definition"/>
    <n v="1700"/>
    <n v="4044"/>
    <n v="237.88235294117646"/>
    <x v="1"/>
    <n v="40"/>
    <n v="1.7667103538663171"/>
    <x v="1"/>
    <s v="USD"/>
    <n v="1279083600"/>
    <n v="1279170000"/>
    <b v="0"/>
    <b v="0"/>
    <s v="theater/plays"/>
    <x v="3"/>
    <x v="3"/>
    <x v="547"/>
    <d v="2010-07-15T05:00:00"/>
    <x v="547"/>
  </r>
  <r>
    <n v="924"/>
    <s v="Butler-Barr"/>
    <s v="User-friendly next generation core"/>
    <n v="39400"/>
    <n v="192292"/>
    <n v="488.05076142131981"/>
    <x v="1"/>
    <n v="2289"/>
    <n v="2958.3384615384616"/>
    <x v="6"/>
    <s v="EUR"/>
    <n v="1572498000"/>
    <n v="1573452000"/>
    <b v="0"/>
    <b v="0"/>
    <s v="theater/plays"/>
    <x v="3"/>
    <x v="3"/>
    <x v="820"/>
    <d v="2019-11-11T06:00:00"/>
    <x v="820"/>
  </r>
  <r>
    <n v="925"/>
    <s v="Wilson, Jefferson and Anderson"/>
    <s v="Profit-focused empowering system engine"/>
    <n v="3000"/>
    <n v="6722"/>
    <n v="224.06666666666669"/>
    <x v="1"/>
    <n v="65"/>
    <n v="448.13333333333333"/>
    <x v="1"/>
    <s v="USD"/>
    <n v="1506056400"/>
    <n v="1507093200"/>
    <b v="0"/>
    <b v="0"/>
    <s v="theater/plays"/>
    <x v="3"/>
    <x v="3"/>
    <x v="821"/>
    <d v="2017-10-04T05:00:00"/>
    <x v="821"/>
  </r>
  <r>
    <n v="926"/>
    <s v="Brown-Oliver"/>
    <s v="Synchronized cohesive encoding"/>
    <n v="8700"/>
    <n v="1577"/>
    <n v="18.126436781609197"/>
    <x v="0"/>
    <n v="15"/>
    <n v="42.621621621621621"/>
    <x v="1"/>
    <s v="USD"/>
    <n v="1463029200"/>
    <n v="1463374800"/>
    <b v="0"/>
    <b v="0"/>
    <s v="food/food trucks"/>
    <x v="0"/>
    <x v="0"/>
    <x v="151"/>
    <d v="2016-05-16T05:00:00"/>
    <x v="151"/>
  </r>
  <r>
    <n v="927"/>
    <s v="Davis-Gardner"/>
    <s v="Synergistic dynamic utilization"/>
    <n v="7200"/>
    <n v="3301"/>
    <n v="45.847222222222221"/>
    <x v="0"/>
    <n v="37"/>
    <n v="0.87397405348159918"/>
    <x v="1"/>
    <s v="USD"/>
    <n v="1342069200"/>
    <n v="1344574800"/>
    <b v="0"/>
    <b v="0"/>
    <s v="theater/plays"/>
    <x v="3"/>
    <x v="3"/>
    <x v="822"/>
    <d v="2012-08-10T05:00:00"/>
    <x v="822"/>
  </r>
  <r>
    <n v="928"/>
    <s v="Dawson Group"/>
    <s v="Triple-buffered bi-directional model"/>
    <n v="167400"/>
    <n v="196386"/>
    <n v="117.31541218637993"/>
    <x v="1"/>
    <n v="3777"/>
    <n v="1067.3152173913043"/>
    <x v="6"/>
    <s v="EUR"/>
    <n v="1388296800"/>
    <n v="1389074400"/>
    <b v="0"/>
    <b v="0"/>
    <s v="technology/web"/>
    <x v="2"/>
    <x v="2"/>
    <x v="823"/>
    <d v="2014-01-07T06:00:00"/>
    <x v="823"/>
  </r>
  <r>
    <n v="929"/>
    <s v="Turner-Terrell"/>
    <s v="Polarized tertiary function"/>
    <n v="5500"/>
    <n v="11952"/>
    <n v="217.30909090909088"/>
    <x v="1"/>
    <n v="184"/>
    <n v="140.61176470588236"/>
    <x v="4"/>
    <s v="GBP"/>
    <n v="1493787600"/>
    <n v="1494997200"/>
    <b v="0"/>
    <b v="0"/>
    <s v="theater/plays"/>
    <x v="3"/>
    <x v="3"/>
    <x v="824"/>
    <d v="2017-05-17T05:00:00"/>
    <x v="824"/>
  </r>
  <r>
    <n v="930"/>
    <s v="Hall, Buchanan and Benton"/>
    <s v="Configurable fault-tolerant structure"/>
    <n v="3500"/>
    <n v="3930"/>
    <n v="112.28571428571428"/>
    <x v="1"/>
    <n v="85"/>
    <n v="35.089285714285715"/>
    <x v="1"/>
    <s v="USD"/>
    <n v="1424844000"/>
    <n v="1425448800"/>
    <b v="0"/>
    <b v="1"/>
    <s v="theater/plays"/>
    <x v="3"/>
    <x v="3"/>
    <x v="825"/>
    <d v="2015-03-04T06:00:00"/>
    <x v="825"/>
  </r>
  <r>
    <n v="931"/>
    <s v="Lowery, Hayden and Cruz"/>
    <s v="Digitized 24/7 budgetary management"/>
    <n v="7900"/>
    <n v="5729"/>
    <n v="72.51898734177216"/>
    <x v="0"/>
    <n v="112"/>
    <n v="39.784722222222221"/>
    <x v="1"/>
    <s v="USD"/>
    <n v="1403931600"/>
    <n v="1404104400"/>
    <b v="0"/>
    <b v="1"/>
    <s v="theater/plays"/>
    <x v="3"/>
    <x v="3"/>
    <x v="826"/>
    <d v="2014-06-30T05:00:00"/>
    <x v="826"/>
  </r>
  <r>
    <n v="932"/>
    <s v="Mora, Miller and Harper"/>
    <s v="Stand-alone zero tolerance algorithm"/>
    <n v="2300"/>
    <n v="4883"/>
    <n v="212.30434782608697"/>
    <x v="1"/>
    <n v="144"/>
    <n v="2.5672975814931651"/>
    <x v="1"/>
    <s v="USD"/>
    <n v="1394514000"/>
    <n v="1394773200"/>
    <b v="0"/>
    <b v="0"/>
    <s v="music/rock"/>
    <x v="1"/>
    <x v="1"/>
    <x v="827"/>
    <d v="2014-03-14T05:00:00"/>
    <x v="827"/>
  </r>
  <r>
    <n v="933"/>
    <s v="Espinoza Group"/>
    <s v="Implemented tangible support"/>
    <n v="73000"/>
    <n v="175015"/>
    <n v="239.74657534246577"/>
    <x v="1"/>
    <n v="1902"/>
    <n v="1666.8095238095239"/>
    <x v="1"/>
    <s v="USD"/>
    <n v="1365397200"/>
    <n v="1366520400"/>
    <b v="0"/>
    <b v="0"/>
    <s v="theater/plays"/>
    <x v="3"/>
    <x v="3"/>
    <x v="828"/>
    <d v="2013-04-21T05:00:00"/>
    <x v="828"/>
  </r>
  <r>
    <n v="934"/>
    <s v="Davis, Crawford and Lopez"/>
    <s v="Reactive radical framework"/>
    <n v="6200"/>
    <n v="11280"/>
    <n v="181.93548387096774"/>
    <x v="1"/>
    <n v="105"/>
    <n v="85.454545454545453"/>
    <x v="1"/>
    <s v="USD"/>
    <n v="1456120800"/>
    <n v="1456639200"/>
    <b v="0"/>
    <b v="0"/>
    <s v="theater/plays"/>
    <x v="3"/>
    <x v="3"/>
    <x v="829"/>
    <d v="2016-02-28T06:00:00"/>
    <x v="829"/>
  </r>
  <r>
    <n v="935"/>
    <s v="Richards, Stevens and Fleming"/>
    <s v="Object-based full-range knowledge user"/>
    <n v="6100"/>
    <n v="10012"/>
    <n v="164.13114754098362"/>
    <x v="1"/>
    <n v="132"/>
    <n v="476.76190476190476"/>
    <x v="1"/>
    <s v="USD"/>
    <n v="1437714000"/>
    <n v="1438318800"/>
    <b v="0"/>
    <b v="0"/>
    <s v="theater/plays"/>
    <x v="3"/>
    <x v="3"/>
    <x v="830"/>
    <d v="2015-07-31T05:00:00"/>
    <x v="830"/>
  </r>
  <r>
    <n v="936"/>
    <s v="Brown Ltd"/>
    <s v="Enhanced composite contingency"/>
    <n v="103200"/>
    <n v="1690"/>
    <n v="1.6375968992248062"/>
    <x v="0"/>
    <n v="21"/>
    <n v="1.7315573770491803"/>
    <x v="1"/>
    <s v="USD"/>
    <n v="1563771600"/>
    <n v="1564030800"/>
    <b v="1"/>
    <b v="0"/>
    <s v="theater/plays"/>
    <x v="3"/>
    <x v="3"/>
    <x v="831"/>
    <d v="2019-07-25T05:00:00"/>
    <x v="831"/>
  </r>
  <r>
    <n v="937"/>
    <s v="Tapia, Sandoval and Hurley"/>
    <s v="Cloned fresh-thinking model"/>
    <n v="171000"/>
    <n v="84891"/>
    <n v="49.64385964912281"/>
    <x v="3"/>
    <n v="976"/>
    <n v="884.28125"/>
    <x v="1"/>
    <s v="USD"/>
    <n v="1448517600"/>
    <n v="1449295200"/>
    <b v="0"/>
    <b v="0"/>
    <s v="film &amp; video/documentary"/>
    <x v="4"/>
    <x v="4"/>
    <x v="832"/>
    <d v="2015-12-05T06:00:00"/>
    <x v="832"/>
  </r>
  <r>
    <n v="938"/>
    <s v="Allen Inc"/>
    <s v="Total dedicated benchmark"/>
    <n v="9200"/>
    <n v="10093"/>
    <n v="109.70652173913042"/>
    <x v="1"/>
    <n v="96"/>
    <n v="150.64179104477611"/>
    <x v="1"/>
    <s v="USD"/>
    <n v="1528779600"/>
    <n v="1531890000"/>
    <b v="0"/>
    <b v="1"/>
    <s v="publishing/fiction"/>
    <x v="5"/>
    <x v="13"/>
    <x v="833"/>
    <d v="2018-07-18T05:00:00"/>
    <x v="833"/>
  </r>
  <r>
    <n v="939"/>
    <s v="Williams, Johnson and Campbell"/>
    <s v="Streamlined human-resource Graphic Interface"/>
    <n v="7800"/>
    <n v="3839"/>
    <n v="49.217948717948715"/>
    <x v="0"/>
    <n v="67"/>
    <n v="58.166666666666664"/>
    <x v="1"/>
    <s v="USD"/>
    <n v="1304744400"/>
    <n v="1306213200"/>
    <b v="0"/>
    <b v="1"/>
    <s v="games/video games"/>
    <x v="6"/>
    <x v="11"/>
    <x v="834"/>
    <d v="2011-05-24T05:00:00"/>
    <x v="834"/>
  </r>
  <r>
    <n v="940"/>
    <s v="Wiggins Ltd"/>
    <s v="Upgradable analyzing core"/>
    <n v="9900"/>
    <n v="6161"/>
    <n v="62.232323232323225"/>
    <x v="2"/>
    <n v="66"/>
    <n v="78.987179487179489"/>
    <x v="0"/>
    <s v="CAD"/>
    <n v="1354341600"/>
    <n v="1356242400"/>
    <b v="0"/>
    <b v="0"/>
    <s v="technology/web"/>
    <x v="2"/>
    <x v="2"/>
    <x v="835"/>
    <d v="2012-12-23T06:00:00"/>
    <x v="835"/>
  </r>
  <r>
    <n v="941"/>
    <s v="Luna-Horne"/>
    <s v="Profound exuding pricing structure"/>
    <n v="43000"/>
    <n v="5615"/>
    <n v="13.05813953488372"/>
    <x v="0"/>
    <n v="78"/>
    <n v="83.805970149253724"/>
    <x v="1"/>
    <s v="USD"/>
    <n v="1294552800"/>
    <n v="1297576800"/>
    <b v="1"/>
    <b v="0"/>
    <s v="theater/plays"/>
    <x v="3"/>
    <x v="3"/>
    <x v="836"/>
    <d v="2011-02-13T06:00:00"/>
    <x v="836"/>
  </r>
  <r>
    <n v="942"/>
    <s v="Allen Inc"/>
    <s v="Horizontal optimizing model"/>
    <n v="9600"/>
    <n v="6205"/>
    <n v="64.635416666666671"/>
    <x v="0"/>
    <n v="67"/>
    <n v="54.429824561403507"/>
    <x v="2"/>
    <s v="AUD"/>
    <n v="1295935200"/>
    <n v="1296194400"/>
    <b v="0"/>
    <b v="0"/>
    <s v="theater/plays"/>
    <x v="3"/>
    <x v="3"/>
    <x v="837"/>
    <d v="2011-01-28T06:00:00"/>
    <x v="837"/>
  </r>
  <r>
    <n v="943"/>
    <s v="Peterson, Gonzalez and Spencer"/>
    <s v="Synchronized fault-tolerant algorithm"/>
    <n v="7500"/>
    <n v="11969"/>
    <n v="159.58666666666667"/>
    <x v="1"/>
    <n v="114"/>
    <n v="45.50950570342205"/>
    <x v="1"/>
    <s v="USD"/>
    <n v="1411534800"/>
    <n v="1414558800"/>
    <b v="0"/>
    <b v="0"/>
    <s v="food/food trucks"/>
    <x v="0"/>
    <x v="0"/>
    <x v="219"/>
    <d v="2014-10-29T05:00:00"/>
    <x v="219"/>
  </r>
  <r>
    <n v="944"/>
    <s v="Walter Inc"/>
    <s v="Streamlined 5thgeneration intranet"/>
    <n v="10000"/>
    <n v="8142"/>
    <n v="81.42"/>
    <x v="0"/>
    <n v="263"/>
    <n v="4.8149024246008283"/>
    <x v="2"/>
    <s v="AUD"/>
    <n v="1486706400"/>
    <n v="1488348000"/>
    <b v="0"/>
    <b v="0"/>
    <s v="photography/photography books"/>
    <x v="7"/>
    <x v="14"/>
    <x v="365"/>
    <d v="2017-03-01T06:00:00"/>
    <x v="365"/>
  </r>
  <r>
    <n v="945"/>
    <s v="Sanders, Farley and Huffman"/>
    <s v="Cross-group clear-thinking task-force"/>
    <n v="172000"/>
    <n v="55805"/>
    <n v="32.444767441860463"/>
    <x v="0"/>
    <n v="1691"/>
    <n v="308.31491712707185"/>
    <x v="1"/>
    <s v="USD"/>
    <n v="1333602000"/>
    <n v="1334898000"/>
    <b v="1"/>
    <b v="0"/>
    <s v="photography/photography books"/>
    <x v="7"/>
    <x v="14"/>
    <x v="838"/>
    <d v="2012-04-20T05:00:00"/>
    <x v="838"/>
  </r>
  <r>
    <n v="946"/>
    <s v="Hall, Holmes and Walker"/>
    <s v="Public-key bandwidth-monitored intranet"/>
    <n v="153700"/>
    <n v="15238"/>
    <n v="9.9141184124918666"/>
    <x v="0"/>
    <n v="181"/>
    <n v="1172.1538461538462"/>
    <x v="1"/>
    <s v="USD"/>
    <n v="1308200400"/>
    <n v="1308373200"/>
    <b v="0"/>
    <b v="0"/>
    <s v="theater/plays"/>
    <x v="3"/>
    <x v="3"/>
    <x v="839"/>
    <d v="2011-06-18T05:00:00"/>
    <x v="839"/>
  </r>
  <r>
    <n v="947"/>
    <s v="Smith-Powell"/>
    <s v="Upgradable clear-thinking hardware"/>
    <n v="3600"/>
    <n v="961"/>
    <n v="26.694444444444443"/>
    <x v="0"/>
    <n v="13"/>
    <n v="6.0062499999999996"/>
    <x v="1"/>
    <s v="USD"/>
    <n v="1411707600"/>
    <n v="1412312400"/>
    <b v="0"/>
    <b v="0"/>
    <s v="theater/plays"/>
    <x v="3"/>
    <x v="3"/>
    <x v="840"/>
    <d v="2014-10-03T05:00:00"/>
    <x v="840"/>
  </r>
  <r>
    <n v="948"/>
    <s v="Smith-Hill"/>
    <s v="Integrated holistic paradigm"/>
    <n v="9400"/>
    <n v="5918"/>
    <n v="62.957446808510639"/>
    <x v="3"/>
    <n v="160"/>
    <n v="29.152709359605911"/>
    <x v="1"/>
    <s v="USD"/>
    <n v="1418364000"/>
    <n v="1419228000"/>
    <b v="1"/>
    <b v="1"/>
    <s v="film &amp; video/documentary"/>
    <x v="4"/>
    <x v="4"/>
    <x v="841"/>
    <d v="2014-12-22T06:00:00"/>
    <x v="841"/>
  </r>
  <r>
    <n v="949"/>
    <s v="Wright LLC"/>
    <s v="Seamless clear-thinking conglomeration"/>
    <n v="5900"/>
    <n v="9520"/>
    <n v="161.35593220338984"/>
    <x v="1"/>
    <n v="203"/>
    <n v="9520"/>
    <x v="1"/>
    <s v="USD"/>
    <n v="1429333200"/>
    <n v="1430974800"/>
    <b v="0"/>
    <b v="0"/>
    <s v="technology/web"/>
    <x v="2"/>
    <x v="2"/>
    <x v="842"/>
    <d v="2015-05-07T05:00:00"/>
    <x v="842"/>
  </r>
  <r>
    <n v="950"/>
    <s v="Williams, Orozco and Gomez"/>
    <s v="Persistent content-based methodology"/>
    <n v="100"/>
    <n v="5"/>
    <n v="5"/>
    <x v="0"/>
    <n v="1"/>
    <n v="3.207184092366902E-3"/>
    <x v="1"/>
    <s v="USD"/>
    <n v="1555390800"/>
    <n v="1555822800"/>
    <b v="0"/>
    <b v="1"/>
    <s v="theater/plays"/>
    <x v="3"/>
    <x v="3"/>
    <x v="843"/>
    <d v="2019-04-21T05:00:00"/>
    <x v="843"/>
  </r>
  <r>
    <n v="951"/>
    <s v="Peterson Ltd"/>
    <s v="Re-engineered 24hour matrix"/>
    <n v="14500"/>
    <n v="159056"/>
    <n v="1096.9379310344827"/>
    <x v="1"/>
    <n v="1559"/>
    <n v="70.192409532215351"/>
    <x v="1"/>
    <s v="USD"/>
    <n v="1482732000"/>
    <n v="1482818400"/>
    <b v="0"/>
    <b v="1"/>
    <s v="music/rock"/>
    <x v="1"/>
    <x v="1"/>
    <x v="844"/>
    <d v="2016-12-27T06:00:00"/>
    <x v="844"/>
  </r>
  <r>
    <n v="952"/>
    <s v="Cummings-Hayes"/>
    <s v="Virtual multi-tasking core"/>
    <n v="145500"/>
    <n v="101987"/>
    <n v="70.094158075601371"/>
    <x v="3"/>
    <n v="2266"/>
    <n v="4856.5238095238092"/>
    <x v="1"/>
    <s v="USD"/>
    <n v="1470718800"/>
    <n v="1471928400"/>
    <b v="0"/>
    <b v="0"/>
    <s v="film &amp; video/documentary"/>
    <x v="4"/>
    <x v="4"/>
    <x v="845"/>
    <d v="2016-08-23T05:00:00"/>
    <x v="845"/>
  </r>
  <r>
    <n v="953"/>
    <s v="Boyle Ltd"/>
    <s v="Streamlined fault-tolerant conglomeration"/>
    <n v="3300"/>
    <n v="1980"/>
    <n v="60"/>
    <x v="0"/>
    <n v="21"/>
    <n v="1.2790697674418605"/>
    <x v="1"/>
    <s v="USD"/>
    <n v="1450591200"/>
    <n v="1453701600"/>
    <b v="0"/>
    <b v="1"/>
    <s v="film &amp; video/science fiction"/>
    <x v="4"/>
    <x v="22"/>
    <x v="846"/>
    <d v="2016-01-25T06:00:00"/>
    <x v="846"/>
  </r>
  <r>
    <n v="954"/>
    <s v="Henderson, Parker and Diaz"/>
    <s v="Enterprise-wide client-driven policy"/>
    <n v="42600"/>
    <n v="156384"/>
    <n v="367.0985915492958"/>
    <x v="1"/>
    <n v="1548"/>
    <n v="1954.8"/>
    <x v="2"/>
    <s v="AUD"/>
    <n v="1348290000"/>
    <n v="1350363600"/>
    <b v="0"/>
    <b v="0"/>
    <s v="technology/web"/>
    <x v="2"/>
    <x v="2"/>
    <x v="110"/>
    <d v="2012-10-16T05:00:00"/>
    <x v="110"/>
  </r>
  <r>
    <n v="955"/>
    <s v="Moss-Obrien"/>
    <s v="Function-based next generation emulation"/>
    <n v="700"/>
    <n v="7763"/>
    <n v="1109"/>
    <x v="1"/>
    <n v="80"/>
    <n v="9.3530120481927703"/>
    <x v="1"/>
    <s v="USD"/>
    <n v="1353823200"/>
    <n v="1353996000"/>
    <b v="0"/>
    <b v="0"/>
    <s v="theater/plays"/>
    <x v="3"/>
    <x v="3"/>
    <x v="847"/>
    <d v="2012-11-27T06:00:00"/>
    <x v="847"/>
  </r>
  <r>
    <n v="956"/>
    <s v="Wood Inc"/>
    <s v="Re-engineered composite focus group"/>
    <n v="187600"/>
    <n v="35698"/>
    <n v="19.028784648187631"/>
    <x v="0"/>
    <n v="830"/>
    <n v="272.50381679389312"/>
    <x v="1"/>
    <s v="USD"/>
    <n v="1450764000"/>
    <n v="1451109600"/>
    <b v="0"/>
    <b v="0"/>
    <s v="film &amp; video/science fiction"/>
    <x v="4"/>
    <x v="22"/>
    <x v="848"/>
    <d v="2015-12-26T06:00:00"/>
    <x v="848"/>
  </r>
  <r>
    <n v="957"/>
    <s v="Riley, Cohen and Goodman"/>
    <s v="Profound mission-critical function"/>
    <n v="9800"/>
    <n v="12434"/>
    <n v="126.87755102040816"/>
    <x v="1"/>
    <n v="131"/>
    <n v="111.01785714285714"/>
    <x v="1"/>
    <s v="USD"/>
    <n v="1329372000"/>
    <n v="1329631200"/>
    <b v="0"/>
    <b v="0"/>
    <s v="theater/plays"/>
    <x v="3"/>
    <x v="3"/>
    <x v="849"/>
    <d v="2012-02-19T06:00:00"/>
    <x v="849"/>
  </r>
  <r>
    <n v="958"/>
    <s v="Green, Robinson and Ho"/>
    <s v="De-engineered zero-defect open system"/>
    <n v="1100"/>
    <n v="8081"/>
    <n v="734.63636363636363"/>
    <x v="1"/>
    <n v="112"/>
    <n v="62.161538461538463"/>
    <x v="1"/>
    <s v="USD"/>
    <n v="1277096400"/>
    <n v="1278997200"/>
    <b v="0"/>
    <b v="0"/>
    <s v="film &amp; video/animation"/>
    <x v="4"/>
    <x v="10"/>
    <x v="780"/>
    <d v="2010-07-13T05:00:00"/>
    <x v="780"/>
  </r>
  <r>
    <n v="959"/>
    <s v="Black-Graham"/>
    <s v="Operative hybrid utilization"/>
    <n v="145000"/>
    <n v="6631"/>
    <n v="4.5731034482758623"/>
    <x v="0"/>
    <n v="130"/>
    <n v="120.56363636363636"/>
    <x v="1"/>
    <s v="USD"/>
    <n v="1277701200"/>
    <n v="1280120400"/>
    <b v="0"/>
    <b v="0"/>
    <s v="publishing/translations"/>
    <x v="5"/>
    <x v="18"/>
    <x v="140"/>
    <d v="2010-07-26T05:00:00"/>
    <x v="140"/>
  </r>
  <r>
    <n v="960"/>
    <s v="Robbins Group"/>
    <s v="Function-based interactive matrix"/>
    <n v="5500"/>
    <n v="4678"/>
    <n v="85.054545454545448"/>
    <x v="0"/>
    <n v="55"/>
    <n v="30.180645161290322"/>
    <x v="1"/>
    <s v="USD"/>
    <n v="1454911200"/>
    <n v="1458104400"/>
    <b v="0"/>
    <b v="0"/>
    <s v="technology/web"/>
    <x v="2"/>
    <x v="2"/>
    <x v="850"/>
    <d v="2016-03-16T05:00:00"/>
    <x v="850"/>
  </r>
  <r>
    <n v="961"/>
    <s v="Mason, Case and May"/>
    <s v="Optimized content-based collaboration"/>
    <n v="5700"/>
    <n v="6800"/>
    <n v="119.29824561403508"/>
    <x v="1"/>
    <n v="155"/>
    <n v="25.563909774436091"/>
    <x v="1"/>
    <s v="USD"/>
    <n v="1297922400"/>
    <n v="1298268000"/>
    <b v="0"/>
    <b v="0"/>
    <s v="publishing/translations"/>
    <x v="5"/>
    <x v="18"/>
    <x v="851"/>
    <d v="2011-02-21T06:00:00"/>
    <x v="851"/>
  </r>
  <r>
    <n v="962"/>
    <s v="Harris, Russell and Mitchell"/>
    <s v="User-centric cohesive policy"/>
    <n v="3600"/>
    <n v="10657"/>
    <n v="296.02777777777777"/>
    <x v="1"/>
    <n v="266"/>
    <n v="93.482456140350877"/>
    <x v="1"/>
    <s v="USD"/>
    <n v="1384408800"/>
    <n v="1386223200"/>
    <b v="0"/>
    <b v="0"/>
    <s v="food/food trucks"/>
    <x v="0"/>
    <x v="0"/>
    <x v="852"/>
    <d v="2013-12-05T06:00:00"/>
    <x v="852"/>
  </r>
  <r>
    <n v="963"/>
    <s v="Rodriguez-Robinson"/>
    <s v="Ergonomic methodical hub"/>
    <n v="5900"/>
    <n v="4997"/>
    <n v="84.694915254237287"/>
    <x v="0"/>
    <n v="114"/>
    <n v="32.238709677419358"/>
    <x v="6"/>
    <s v="EUR"/>
    <n v="1299304800"/>
    <n v="1299823200"/>
    <b v="0"/>
    <b v="1"/>
    <s v="photography/photography books"/>
    <x v="7"/>
    <x v="14"/>
    <x v="853"/>
    <d v="2011-03-11T06:00:00"/>
    <x v="853"/>
  </r>
  <r>
    <n v="964"/>
    <s v="Peck, Higgins and Smith"/>
    <s v="Devolved disintermediate encryption"/>
    <n v="3700"/>
    <n v="13164"/>
    <n v="355.7837837837838"/>
    <x v="1"/>
    <n v="155"/>
    <n v="63.594202898550726"/>
    <x v="1"/>
    <s v="USD"/>
    <n v="1431320400"/>
    <n v="1431752400"/>
    <b v="0"/>
    <b v="0"/>
    <s v="theater/plays"/>
    <x v="3"/>
    <x v="3"/>
    <x v="854"/>
    <d v="2015-05-16T05:00:00"/>
    <x v="854"/>
  </r>
  <r>
    <n v="965"/>
    <s v="Nunez-King"/>
    <s v="Phased clear-thinking policy"/>
    <n v="2200"/>
    <n v="8501"/>
    <n v="386.40909090909093"/>
    <x v="1"/>
    <n v="207"/>
    <n v="34.697959183673468"/>
    <x v="4"/>
    <s v="GBP"/>
    <n v="1264399200"/>
    <n v="1267855200"/>
    <b v="0"/>
    <b v="0"/>
    <s v="music/rock"/>
    <x v="1"/>
    <x v="1"/>
    <x v="67"/>
    <d v="2010-03-06T06:00:00"/>
    <x v="67"/>
  </r>
  <r>
    <n v="966"/>
    <s v="Davis and Sons"/>
    <s v="Seamless solution-oriented capacity"/>
    <n v="1700"/>
    <n v="13468"/>
    <n v="792.23529411764707"/>
    <x v="1"/>
    <n v="245"/>
    <n v="8.561983471074381"/>
    <x v="1"/>
    <s v="USD"/>
    <n v="1497502800"/>
    <n v="1497675600"/>
    <b v="0"/>
    <b v="0"/>
    <s v="theater/plays"/>
    <x v="3"/>
    <x v="3"/>
    <x v="855"/>
    <d v="2017-06-17T05:00:00"/>
    <x v="855"/>
  </r>
  <r>
    <n v="967"/>
    <s v="Howard-Douglas"/>
    <s v="Organized human-resource attitude"/>
    <n v="88400"/>
    <n v="121138"/>
    <n v="137.03393665158373"/>
    <x v="1"/>
    <n v="1573"/>
    <n v="1062.6140350877192"/>
    <x v="1"/>
    <s v="USD"/>
    <n v="1333688400"/>
    <n v="1336885200"/>
    <b v="0"/>
    <b v="0"/>
    <s v="music/world music"/>
    <x v="1"/>
    <x v="21"/>
    <x v="107"/>
    <d v="2012-05-13T05:00:00"/>
    <x v="107"/>
  </r>
  <r>
    <n v="968"/>
    <s v="Gonzalez-White"/>
    <s v="Open-architected disintermediate budgetary management"/>
    <n v="2400"/>
    <n v="8117"/>
    <n v="338.20833333333337"/>
    <x v="1"/>
    <n v="114"/>
    <n v="87.27956989247312"/>
    <x v="1"/>
    <s v="USD"/>
    <n v="1293861600"/>
    <n v="1295157600"/>
    <b v="0"/>
    <b v="0"/>
    <s v="food/food trucks"/>
    <x v="0"/>
    <x v="0"/>
    <x v="344"/>
    <d v="2011-01-16T06:00:00"/>
    <x v="344"/>
  </r>
  <r>
    <n v="969"/>
    <s v="Lopez-King"/>
    <s v="Multi-lateral radical solution"/>
    <n v="7900"/>
    <n v="8550"/>
    <n v="108.22784810126582"/>
    <x v="1"/>
    <n v="93"/>
    <n v="14.393939393939394"/>
    <x v="1"/>
    <s v="USD"/>
    <n v="1576994400"/>
    <n v="1577599200"/>
    <b v="0"/>
    <b v="0"/>
    <s v="theater/plays"/>
    <x v="3"/>
    <x v="3"/>
    <x v="856"/>
    <d v="2019-12-29T06:00:00"/>
    <x v="856"/>
  </r>
  <r>
    <n v="970"/>
    <s v="Glover-Nelson"/>
    <s v="Inverse context-sensitive info-mediaries"/>
    <n v="94900"/>
    <n v="57659"/>
    <n v="60.757639620653315"/>
    <x v="0"/>
    <n v="594"/>
    <n v="2402.4583333333335"/>
    <x v="1"/>
    <s v="USD"/>
    <n v="1304917200"/>
    <n v="1305003600"/>
    <b v="0"/>
    <b v="0"/>
    <s v="theater/plays"/>
    <x v="3"/>
    <x v="3"/>
    <x v="857"/>
    <d v="2011-05-10T05:00:00"/>
    <x v="857"/>
  </r>
  <r>
    <n v="971"/>
    <s v="Garner and Sons"/>
    <s v="Versatile neutral workforce"/>
    <n v="5100"/>
    <n v="1414"/>
    <n v="27.725490196078432"/>
    <x v="0"/>
    <n v="24"/>
    <n v="0.8411659726353361"/>
    <x v="1"/>
    <s v="USD"/>
    <n v="1381208400"/>
    <n v="1381726800"/>
    <b v="0"/>
    <b v="0"/>
    <s v="film &amp; video/television"/>
    <x v="4"/>
    <x v="19"/>
    <x v="858"/>
    <d v="2013-10-14T05:00:00"/>
    <x v="858"/>
  </r>
  <r>
    <n v="972"/>
    <s v="Sellers, Roach and Garrison"/>
    <s v="Multi-tiered systematic knowledge user"/>
    <n v="42700"/>
    <n v="97524"/>
    <n v="228.3934426229508"/>
    <x v="1"/>
    <n v="1681"/>
    <n v="387"/>
    <x v="1"/>
    <s v="USD"/>
    <n v="1401685200"/>
    <n v="1402462800"/>
    <b v="0"/>
    <b v="1"/>
    <s v="technology/web"/>
    <x v="2"/>
    <x v="2"/>
    <x v="859"/>
    <d v="2014-06-11T05:00:00"/>
    <x v="859"/>
  </r>
  <r>
    <n v="973"/>
    <s v="Herrera, Bennett and Silva"/>
    <s v="Programmable multi-state algorithm"/>
    <n v="121100"/>
    <n v="26176"/>
    <n v="21.615194054500414"/>
    <x v="0"/>
    <n v="252"/>
    <n v="818"/>
    <x v="1"/>
    <s v="USD"/>
    <n v="1291960800"/>
    <n v="1292133600"/>
    <b v="0"/>
    <b v="1"/>
    <s v="theater/plays"/>
    <x v="3"/>
    <x v="3"/>
    <x v="860"/>
    <d v="2010-12-12T06:00:00"/>
    <x v="860"/>
  </r>
  <r>
    <n v="974"/>
    <s v="Thomas, Clay and Mendoza"/>
    <s v="Multi-channeled reciprocal interface"/>
    <n v="800"/>
    <n v="2991"/>
    <n v="373.875"/>
    <x v="1"/>
    <n v="32"/>
    <n v="22.155555555555555"/>
    <x v="1"/>
    <s v="USD"/>
    <n v="1368853200"/>
    <n v="1368939600"/>
    <b v="0"/>
    <b v="0"/>
    <s v="music/indie rock"/>
    <x v="1"/>
    <x v="7"/>
    <x v="170"/>
    <d v="2013-05-19T05:00:00"/>
    <x v="170"/>
  </r>
  <r>
    <n v="975"/>
    <s v="Ayala Group"/>
    <s v="Right-sized maximized migration"/>
    <n v="5400"/>
    <n v="8366"/>
    <n v="154.92592592592592"/>
    <x v="1"/>
    <n v="135"/>
    <n v="59.75714285714286"/>
    <x v="1"/>
    <s v="USD"/>
    <n v="1448776800"/>
    <n v="1452146400"/>
    <b v="0"/>
    <b v="1"/>
    <s v="theater/plays"/>
    <x v="3"/>
    <x v="3"/>
    <x v="861"/>
    <d v="2016-01-07T06:00:00"/>
    <x v="861"/>
  </r>
  <r>
    <n v="976"/>
    <s v="Huerta, Roberts and Dickerson"/>
    <s v="Self-enabling value-added artificial intelligence"/>
    <n v="4000"/>
    <n v="12886"/>
    <n v="322.14999999999998"/>
    <x v="1"/>
    <n v="140"/>
    <n v="192.32835820895522"/>
    <x v="1"/>
    <s v="USD"/>
    <n v="1296194400"/>
    <n v="1296712800"/>
    <b v="0"/>
    <b v="1"/>
    <s v="theater/plays"/>
    <x v="3"/>
    <x v="3"/>
    <x v="862"/>
    <d v="2011-02-03T06:00:00"/>
    <x v="862"/>
  </r>
  <r>
    <n v="977"/>
    <s v="Johnson Group"/>
    <s v="Vision-oriented interactive solution"/>
    <n v="7000"/>
    <n v="5177"/>
    <n v="73.957142857142856"/>
    <x v="0"/>
    <n v="67"/>
    <n v="56.271739130434781"/>
    <x v="1"/>
    <s v="USD"/>
    <n v="1517983200"/>
    <n v="1520748000"/>
    <b v="0"/>
    <b v="0"/>
    <s v="food/food trucks"/>
    <x v="0"/>
    <x v="0"/>
    <x v="863"/>
    <d v="2018-03-11T06:00:00"/>
    <x v="863"/>
  </r>
  <r>
    <n v="978"/>
    <s v="Bailey, Nguyen and Martinez"/>
    <s v="Fundamental user-facing productivity"/>
    <n v="1000"/>
    <n v="8641"/>
    <n v="864.1"/>
    <x v="1"/>
    <n v="92"/>
    <n v="8.5133004926108367"/>
    <x v="1"/>
    <s v="USD"/>
    <n v="1478930400"/>
    <n v="1480831200"/>
    <b v="0"/>
    <b v="0"/>
    <s v="games/video games"/>
    <x v="6"/>
    <x v="11"/>
    <x v="864"/>
    <d v="2016-12-04T06:00:00"/>
    <x v="864"/>
  </r>
  <r>
    <n v="979"/>
    <s v="Williams, Martin and Meyer"/>
    <s v="Innovative well-modulated capability"/>
    <n v="60200"/>
    <n v="86244"/>
    <n v="143.26245847176079"/>
    <x v="1"/>
    <n v="1015"/>
    <n v="116.23180592991913"/>
    <x v="4"/>
    <s v="GBP"/>
    <n v="1426395600"/>
    <n v="1426914000"/>
    <b v="0"/>
    <b v="0"/>
    <s v="theater/plays"/>
    <x v="3"/>
    <x v="3"/>
    <x v="527"/>
    <d v="2015-03-21T05:00:00"/>
    <x v="527"/>
  </r>
  <r>
    <n v="980"/>
    <s v="Huff-Johnson"/>
    <s v="Universal fault-tolerant orchestration"/>
    <n v="195200"/>
    <n v="78630"/>
    <n v="40.281762295081968"/>
    <x v="0"/>
    <n v="742"/>
    <n v="243.43653250773994"/>
    <x v="1"/>
    <s v="USD"/>
    <n v="1446181200"/>
    <n v="1446616800"/>
    <b v="1"/>
    <b v="0"/>
    <s v="publishing/nonfiction"/>
    <x v="5"/>
    <x v="9"/>
    <x v="865"/>
    <d v="2015-11-04T06:00:00"/>
    <x v="865"/>
  </r>
  <r>
    <n v="981"/>
    <s v="Diaz-Little"/>
    <s v="Grass-roots executive synergy"/>
    <n v="6700"/>
    <n v="11941"/>
    <n v="178.22388059701493"/>
    <x v="1"/>
    <n v="323"/>
    <n v="159.21333333333334"/>
    <x v="1"/>
    <s v="USD"/>
    <n v="1514181600"/>
    <n v="1517032800"/>
    <b v="0"/>
    <b v="0"/>
    <s v="technology/web"/>
    <x v="2"/>
    <x v="2"/>
    <x v="866"/>
    <d v="2018-01-27T06:00:00"/>
    <x v="866"/>
  </r>
  <r>
    <n v="982"/>
    <s v="Freeman-French"/>
    <s v="Multi-layered optimal application"/>
    <n v="7200"/>
    <n v="6115"/>
    <n v="84.930555555555557"/>
    <x v="0"/>
    <n v="75"/>
    <n v="2.6289767841788478"/>
    <x v="1"/>
    <s v="USD"/>
    <n v="1311051600"/>
    <n v="1311224400"/>
    <b v="0"/>
    <b v="1"/>
    <s v="film &amp; video/documentary"/>
    <x v="4"/>
    <x v="4"/>
    <x v="867"/>
    <d v="2011-07-21T05:00:00"/>
    <x v="867"/>
  </r>
  <r>
    <n v="983"/>
    <s v="Beck-Weber"/>
    <s v="Business-focused full-range core"/>
    <n v="129100"/>
    <n v="188404"/>
    <n v="145.93648334624322"/>
    <x v="1"/>
    <n v="2326"/>
    <n v="494.498687664042"/>
    <x v="1"/>
    <s v="USD"/>
    <n v="1564894800"/>
    <n v="1566190800"/>
    <b v="0"/>
    <b v="0"/>
    <s v="film &amp; video/documentary"/>
    <x v="4"/>
    <x v="4"/>
    <x v="868"/>
    <d v="2019-08-19T05:00:00"/>
    <x v="868"/>
  </r>
  <r>
    <n v="984"/>
    <s v="Lewis-Jacobson"/>
    <s v="Exclusive system-worthy Graphic Interface"/>
    <n v="6500"/>
    <n v="9910"/>
    <n v="152.46153846153848"/>
    <x v="1"/>
    <n v="381"/>
    <n v="2.249716231555051"/>
    <x v="1"/>
    <s v="USD"/>
    <n v="1567918800"/>
    <n v="1570165200"/>
    <b v="0"/>
    <b v="0"/>
    <s v="theater/plays"/>
    <x v="3"/>
    <x v="3"/>
    <x v="105"/>
    <d v="2019-10-04T05:00:00"/>
    <x v="105"/>
  </r>
  <r>
    <n v="985"/>
    <s v="Logan-Curtis"/>
    <s v="Enhanced optimal ability"/>
    <n v="170600"/>
    <n v="114523"/>
    <n v="67.129542790152414"/>
    <x v="0"/>
    <n v="4405"/>
    <n v="1244.8152173913043"/>
    <x v="1"/>
    <s v="USD"/>
    <n v="1386309600"/>
    <n v="1388556000"/>
    <b v="0"/>
    <b v="1"/>
    <s v="music/rock"/>
    <x v="1"/>
    <x v="1"/>
    <x v="481"/>
    <d v="2014-01-01T06:00:00"/>
    <x v="481"/>
  </r>
  <r>
    <n v="986"/>
    <s v="Chan, Washington and Callahan"/>
    <s v="Optional zero administration neural-net"/>
    <n v="7800"/>
    <n v="3144"/>
    <n v="40.307692307692307"/>
    <x v="0"/>
    <n v="92"/>
    <n v="6.55"/>
    <x v="1"/>
    <s v="USD"/>
    <n v="1301979600"/>
    <n v="1303189200"/>
    <b v="0"/>
    <b v="0"/>
    <s v="music/rock"/>
    <x v="1"/>
    <x v="1"/>
    <x v="253"/>
    <d v="2011-04-19T05:00:00"/>
    <x v="253"/>
  </r>
  <r>
    <n v="987"/>
    <s v="Wilson Group"/>
    <s v="Ameliorated foreground focus group"/>
    <n v="6200"/>
    <n v="13441"/>
    <n v="216.79032258064518"/>
    <x v="1"/>
    <n v="480"/>
    <n v="210.015625"/>
    <x v="1"/>
    <s v="USD"/>
    <n v="1493269200"/>
    <n v="1494478800"/>
    <b v="0"/>
    <b v="0"/>
    <s v="film &amp; video/documentary"/>
    <x v="4"/>
    <x v="4"/>
    <x v="869"/>
    <d v="2017-05-11T05:00:00"/>
    <x v="869"/>
  </r>
  <r>
    <n v="988"/>
    <s v="Gardner, Ryan and Gutierrez"/>
    <s v="Triple-buffered multi-tasking matrices"/>
    <n v="9400"/>
    <n v="4899"/>
    <n v="52.117021276595743"/>
    <x v="0"/>
    <n v="64"/>
    <n v="21.676991150442479"/>
    <x v="1"/>
    <s v="USD"/>
    <n v="1478930400"/>
    <n v="1480744800"/>
    <b v="0"/>
    <b v="0"/>
    <s v="publishing/radio &amp; podcasts"/>
    <x v="5"/>
    <x v="15"/>
    <x v="864"/>
    <d v="2016-12-03T06:00:00"/>
    <x v="864"/>
  </r>
  <r>
    <n v="989"/>
    <s v="Hernandez Inc"/>
    <s v="Versatile dedicated migration"/>
    <n v="2400"/>
    <n v="11990"/>
    <n v="499.58333333333337"/>
    <x v="1"/>
    <n v="226"/>
    <n v="187.34375"/>
    <x v="1"/>
    <s v="USD"/>
    <n v="1555390800"/>
    <n v="1555822800"/>
    <b v="0"/>
    <b v="0"/>
    <s v="publishing/translations"/>
    <x v="5"/>
    <x v="18"/>
    <x v="843"/>
    <d v="2019-04-21T05:00:00"/>
    <x v="843"/>
  </r>
  <r>
    <n v="990"/>
    <s v="Ortiz-Roberts"/>
    <s v="Devolved foreground customer loyalty"/>
    <n v="7800"/>
    <n v="6839"/>
    <n v="87.679487179487182"/>
    <x v="0"/>
    <n v="64"/>
    <n v="28.377593360995849"/>
    <x v="1"/>
    <s v="USD"/>
    <n v="1456984800"/>
    <n v="1458882000"/>
    <b v="0"/>
    <b v="1"/>
    <s v="film &amp; video/drama"/>
    <x v="4"/>
    <x v="6"/>
    <x v="289"/>
    <d v="2016-03-25T05:00:00"/>
    <x v="289"/>
  </r>
  <r>
    <n v="991"/>
    <s v="Ramirez LLC"/>
    <s v="Reduced reciprocal focus group"/>
    <n v="9800"/>
    <n v="11091"/>
    <n v="113.17346938775511"/>
    <x v="1"/>
    <n v="241"/>
    <n v="84.022727272727266"/>
    <x v="1"/>
    <s v="USD"/>
    <n v="1411621200"/>
    <n v="1411966800"/>
    <b v="0"/>
    <b v="1"/>
    <s v="music/rock"/>
    <x v="1"/>
    <x v="1"/>
    <x v="870"/>
    <d v="2014-09-29T05:00:00"/>
    <x v="870"/>
  </r>
  <r>
    <n v="992"/>
    <s v="Morrow Inc"/>
    <s v="Networked global migration"/>
    <n v="3100"/>
    <n v="13223"/>
    <n v="426.54838709677421"/>
    <x v="1"/>
    <n v="132"/>
    <n v="176.30666666666667"/>
    <x v="1"/>
    <s v="USD"/>
    <n v="1525669200"/>
    <n v="1526878800"/>
    <b v="0"/>
    <b v="1"/>
    <s v="film &amp; video/drama"/>
    <x v="4"/>
    <x v="6"/>
    <x v="871"/>
    <d v="2018-05-21T05:00:00"/>
    <x v="871"/>
  </r>
  <r>
    <n v="993"/>
    <s v="Erickson-Rogers"/>
    <s v="De-engineered even-keeled definition"/>
    <n v="9800"/>
    <n v="7608"/>
    <n v="77.632653061224488"/>
    <x v="3"/>
    <n v="75"/>
    <n v="9.035629453681711"/>
    <x v="6"/>
    <s v="EUR"/>
    <n v="1450936800"/>
    <n v="1452405600"/>
    <b v="0"/>
    <b v="1"/>
    <s v="photography/photography books"/>
    <x v="7"/>
    <x v="14"/>
    <x v="872"/>
    <d v="2016-01-10T06:00:00"/>
    <x v="872"/>
  </r>
  <r>
    <n v="994"/>
    <s v="Leach, Rich and Price"/>
    <s v="Implemented bi-directional flexibility"/>
    <n v="141100"/>
    <n v="74073"/>
    <n v="52.496810772501767"/>
    <x v="0"/>
    <n v="842"/>
    <n v="36.25697503671072"/>
    <x v="1"/>
    <s v="USD"/>
    <n v="1413522000"/>
    <n v="1414040400"/>
    <b v="0"/>
    <b v="1"/>
    <s v="publishing/translations"/>
    <x v="5"/>
    <x v="18"/>
    <x v="873"/>
    <d v="2014-10-23T05:00:00"/>
    <x v="873"/>
  </r>
  <r>
    <n v="995"/>
    <s v="Manning-Hamilton"/>
    <s v="Vision-oriented scalable definition"/>
    <n v="97300"/>
    <n v="153216"/>
    <n v="157.46762589928059"/>
    <x v="1"/>
    <n v="2043"/>
    <n v="1368"/>
    <x v="1"/>
    <s v="USD"/>
    <n v="1541307600"/>
    <n v="1543816800"/>
    <b v="0"/>
    <b v="1"/>
    <s v="food/food trucks"/>
    <x v="0"/>
    <x v="0"/>
    <x v="874"/>
    <d v="2018-12-03T06:00:00"/>
    <x v="874"/>
  </r>
  <r>
    <n v="996"/>
    <s v="Butler LLC"/>
    <s v="Future-proofed upward-trending migration"/>
    <n v="6600"/>
    <n v="4814"/>
    <n v="72.939393939393938"/>
    <x v="0"/>
    <n v="112"/>
    <n v="34.633093525179859"/>
    <x v="1"/>
    <s v="USD"/>
    <n v="1357106400"/>
    <n v="1359698400"/>
    <b v="0"/>
    <b v="0"/>
    <s v="theater/plays"/>
    <x v="3"/>
    <x v="3"/>
    <x v="875"/>
    <d v="2013-02-01T06:00:00"/>
    <x v="875"/>
  </r>
  <r>
    <n v="997"/>
    <s v="Ball LLC"/>
    <s v="Right-sized full-range throughput"/>
    <n v="7600"/>
    <n v="4603"/>
    <n v="60.565789473684205"/>
    <x v="3"/>
    <n v="139"/>
    <n v="12.307486631016042"/>
    <x v="6"/>
    <s v="EUR"/>
    <n v="1390197600"/>
    <n v="1390629600"/>
    <b v="0"/>
    <b v="0"/>
    <s v="theater/plays"/>
    <x v="3"/>
    <x v="3"/>
    <x v="876"/>
    <d v="2014-01-25T06:00:00"/>
    <x v="876"/>
  </r>
  <r>
    <n v="998"/>
    <s v="Taylor, Santiago and Flores"/>
    <s v="Polarized composite customer loyalty"/>
    <n v="66600"/>
    <n v="37823"/>
    <n v="56.791291291291287"/>
    <x v="0"/>
    <n v="374"/>
    <n v="33.710338680926917"/>
    <x v="1"/>
    <s v="USD"/>
    <n v="1265868000"/>
    <n v="1267077600"/>
    <b v="0"/>
    <b v="1"/>
    <s v="music/indie rock"/>
    <x v="1"/>
    <x v="7"/>
    <x v="877"/>
    <d v="2010-02-25T06:00:00"/>
    <x v="87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  <x v="878"/>
    <d v="2016-07-06T05:00:00"/>
    <x v="8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5423C1-42A3-4147-A7DA-8A37F2A3F024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/>
    <pivotField numFmtId="14" showAll="0"/>
    <pivotField numFmtId="164" showAll="0"/>
    <pivotField showAll="0" defaultSubtotal="0"/>
    <pivotField showAll="0" defaultSubtota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41B0F6-1DCE-684A-9B28-B26B9B831034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4" showAll="0"/>
    <pivotField numFmtId="14" showAll="0"/>
    <pivotField numFmtId="164" showAll="0"/>
    <pivotField showAll="0" defaultSubtotal="0"/>
    <pivotField showAll="0" defaultSubtotal="0"/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17" subtotal="count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13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2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3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4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5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107C26-144F-3441-BD95-8003C7BFD5D6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:E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name=" Years" dataField="1"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Date Created Years" fld="2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754BFC-CBDB-3944-8276-C7E40EB776BB}" name="Table2" displayName="Table2" ref="H2:I8" totalsRowShown="0">
  <autoFilter ref="H2:I8" xr:uid="{6B754BFC-CBDB-3944-8276-C7E40EB776BB}"/>
  <tableColumns count="2">
    <tableColumn id="1" xr3:uid="{DACA28AB-023D-C942-88AB-2986C3536ED3}" name="Successful Campaign Data"/>
    <tableColumn id="2" xr3:uid="{E235844C-E7DD-8543-B1F4-65B1BFE4F9A2}" name="Data" dataDxfId="21">
      <calculatedColumnFormula>MEDIAN(B1:B565)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FA7BF1-C574-B644-BBF6-01080FAEF98D}" name="Table4" displayName="Table4" ref="H11:I17" totalsRowShown="0">
  <autoFilter ref="H11:I17" xr:uid="{51FA7BF1-C574-B644-BBF6-01080FAEF98D}"/>
  <tableColumns count="2">
    <tableColumn id="1" xr3:uid="{0F247E61-C2BB-1442-ADFF-F192359C3592}" name="Unsuccessful Campaign Data"/>
    <tableColumn id="2" xr3:uid="{369763F3-895D-974C-8095-65719A63B9E2}" name="Da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U1006"/>
  <sheetViews>
    <sheetView zoomScale="89" workbookViewId="0">
      <selection activeCell="U1" sqref="U1:U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5.5" style="12" customWidth="1"/>
    <col min="8" max="8" width="13" bestFit="1" customWidth="1"/>
    <col min="9" max="9" width="20" style="6" customWidth="1"/>
    <col min="12" max="12" width="13.6640625" customWidth="1"/>
    <col min="13" max="13" width="16" customWidth="1"/>
    <col min="16" max="16" width="28" bestFit="1" customWidth="1"/>
    <col min="17" max="17" width="17.1640625" style="7" customWidth="1"/>
    <col min="18" max="18" width="16.1640625" style="7" customWidth="1"/>
    <col min="19" max="19" width="22.83203125" customWidth="1"/>
    <col min="20" max="20" width="23.83203125" customWidth="1"/>
    <col min="21" max="21" width="23.83203125" style="22" hidden="1" customWidth="1"/>
    <col min="22" max="22" width="18.6640625" customWidth="1"/>
  </cols>
  <sheetData>
    <row r="1" spans="1:21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1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8" t="s">
        <v>2032</v>
      </c>
      <c r="R1" s="8" t="s">
        <v>2031</v>
      </c>
      <c r="S1" s="1" t="s">
        <v>2071</v>
      </c>
      <c r="T1" s="1" t="s">
        <v>2072</v>
      </c>
      <c r="U1" s="20" t="s">
        <v>2115</v>
      </c>
    </row>
    <row r="2" spans="1:21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12">
        <f xml:space="preserve"> (E2 / D2)</f>
        <v>0</v>
      </c>
      <c r="G2" t="s">
        <v>14</v>
      </c>
      <c r="H2">
        <v>0</v>
      </c>
      <c r="I2" s="6">
        <f>E2/H3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s="7" t="str">
        <f>LEFT(P2, FIND("/", P2) -1)</f>
        <v>food</v>
      </c>
      <c r="R2" s="7" t="str">
        <f>RIGHT(P2,LEN(P2)-FIND("/",P2))</f>
        <v>food trucks</v>
      </c>
      <c r="S2" s="13">
        <f>(((L2/60)/60)/24)+DATE(1970,1,1)</f>
        <v>42336.25</v>
      </c>
      <c r="T2" s="13">
        <f>M2 / 86400 + DATE(1970,1,1)</f>
        <v>42353.25</v>
      </c>
      <c r="U2" s="21">
        <v>42336</v>
      </c>
    </row>
    <row r="3" spans="1:21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12">
        <f>(E3 / D3)*100</f>
        <v>1040</v>
      </c>
      <c r="G3" t="s">
        <v>20</v>
      </c>
      <c r="H3">
        <v>158</v>
      </c>
      <c r="I3" s="6">
        <f>E3/H4</f>
        <v>10.217543859649123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s="7" t="str">
        <f t="shared" ref="Q3:Q66" si="0">LEFT(P3, FIND("/", P3) -1)</f>
        <v>music</v>
      </c>
      <c r="R3" s="7" t="str">
        <f t="shared" ref="R3:R66" si="1">RIGHT(P3,LEN(P3)-FIND("/",P3))</f>
        <v>rock</v>
      </c>
      <c r="S3" s="13">
        <f t="shared" ref="S3:S66" si="2">(((L3/60)/60)/24)+DATE(1970,1,1)</f>
        <v>41870.208333333336</v>
      </c>
      <c r="T3" s="13">
        <f t="shared" ref="T3:T66" si="3">M3 / 86400 + DATE(1970,1,1)</f>
        <v>41872.208333333336</v>
      </c>
      <c r="U3" s="21">
        <v>41870</v>
      </c>
    </row>
    <row r="4" spans="1:21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12">
        <f xml:space="preserve"> (E4 / D4)*100</f>
        <v>131.4787822878229</v>
      </c>
      <c r="G4" t="s">
        <v>20</v>
      </c>
      <c r="H4">
        <v>1425</v>
      </c>
      <c r="I4" s="6">
        <f t="shared" ref="I4:I66" si="4">E4/H5</f>
        <v>5938.458333333333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s="7" t="str">
        <f t="shared" si="0"/>
        <v>technology</v>
      </c>
      <c r="R4" s="7" t="str">
        <f t="shared" si="1"/>
        <v>web</v>
      </c>
      <c r="S4" s="13">
        <f t="shared" si="2"/>
        <v>41595.25</v>
      </c>
      <c r="T4" s="13">
        <f t="shared" si="3"/>
        <v>41597.25</v>
      </c>
      <c r="U4" s="21">
        <v>41595</v>
      </c>
    </row>
    <row r="5" spans="1:21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12">
        <f xml:space="preserve"> (E5 / D5)*100</f>
        <v>58.976190476190467</v>
      </c>
      <c r="G5" t="s">
        <v>14</v>
      </c>
      <c r="H5">
        <v>24</v>
      </c>
      <c r="I5" s="6">
        <f t="shared" si="4"/>
        <v>46.735849056603776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s="7" t="str">
        <f t="shared" si="0"/>
        <v>music</v>
      </c>
      <c r="R5" s="7" t="str">
        <f t="shared" si="1"/>
        <v>rock</v>
      </c>
      <c r="S5" s="13">
        <f t="shared" si="2"/>
        <v>43688.208333333328</v>
      </c>
      <c r="T5" s="13">
        <f t="shared" si="3"/>
        <v>43728.208333333328</v>
      </c>
      <c r="U5" s="21">
        <v>43688</v>
      </c>
    </row>
    <row r="6" spans="1:21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12">
        <f t="shared" ref="F6:F67" si="5" xml:space="preserve"> (E6 / D6)*100</f>
        <v>69.276315789473685</v>
      </c>
      <c r="G6" t="s">
        <v>14</v>
      </c>
      <c r="H6">
        <v>53</v>
      </c>
      <c r="I6" s="6">
        <f t="shared" si="4"/>
        <v>30.258620689655171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s="7" t="str">
        <f t="shared" si="0"/>
        <v>theater</v>
      </c>
      <c r="R6" s="7" t="str">
        <f t="shared" si="1"/>
        <v>plays</v>
      </c>
      <c r="S6" s="13">
        <f t="shared" si="2"/>
        <v>43485.25</v>
      </c>
      <c r="T6" s="13">
        <f t="shared" si="3"/>
        <v>43489.25</v>
      </c>
      <c r="U6" s="21">
        <v>43485</v>
      </c>
    </row>
    <row r="7" spans="1:21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12">
        <f t="shared" si="5"/>
        <v>173.61842105263159</v>
      </c>
      <c r="G7" t="s">
        <v>20</v>
      </c>
      <c r="H7">
        <v>174</v>
      </c>
      <c r="I7" s="6">
        <f t="shared" si="4"/>
        <v>733.05555555555554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s="7" t="str">
        <f t="shared" si="0"/>
        <v>theater</v>
      </c>
      <c r="R7" s="7" t="str">
        <f t="shared" si="1"/>
        <v>plays</v>
      </c>
      <c r="S7" s="13">
        <f t="shared" si="2"/>
        <v>41149.208333333336</v>
      </c>
      <c r="T7" s="13">
        <f t="shared" si="3"/>
        <v>41160.208333333336</v>
      </c>
      <c r="U7" s="21">
        <v>41149</v>
      </c>
    </row>
    <row r="8" spans="1:21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12">
        <f t="shared" si="5"/>
        <v>20.961538461538463</v>
      </c>
      <c r="G8" t="s">
        <v>14</v>
      </c>
      <c r="H8">
        <v>18</v>
      </c>
      <c r="I8" s="6">
        <f t="shared" si="4"/>
        <v>4.8017621145374445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s="7" t="str">
        <f t="shared" si="0"/>
        <v>film &amp; video</v>
      </c>
      <c r="R8" s="7" t="str">
        <f t="shared" si="1"/>
        <v>documentary</v>
      </c>
      <c r="S8" s="13">
        <f t="shared" si="2"/>
        <v>42991.208333333328</v>
      </c>
      <c r="T8" s="13">
        <f t="shared" si="3"/>
        <v>42992.208333333328</v>
      </c>
      <c r="U8" s="21">
        <v>42991</v>
      </c>
    </row>
    <row r="9" spans="1:21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12">
        <f t="shared" si="5"/>
        <v>327.57777777777778</v>
      </c>
      <c r="G9" t="s">
        <v>20</v>
      </c>
      <c r="H9">
        <v>227</v>
      </c>
      <c r="I9" s="6">
        <f t="shared" si="4"/>
        <v>20.820621468926554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s="7" t="str">
        <f t="shared" si="0"/>
        <v>theater</v>
      </c>
      <c r="R9" s="7" t="str">
        <f t="shared" si="1"/>
        <v>plays</v>
      </c>
      <c r="S9" s="13">
        <f t="shared" si="2"/>
        <v>42229.208333333328</v>
      </c>
      <c r="T9" s="13">
        <f t="shared" si="3"/>
        <v>42231.208333333328</v>
      </c>
      <c r="U9" s="21">
        <v>42229</v>
      </c>
    </row>
    <row r="10" spans="1:21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12">
        <f t="shared" si="5"/>
        <v>19.932788374205266</v>
      </c>
      <c r="G10" t="s">
        <v>47</v>
      </c>
      <c r="H10">
        <v>708</v>
      </c>
      <c r="I10" s="6">
        <f t="shared" si="4"/>
        <v>498.77272727272725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s="7" t="str">
        <f t="shared" si="0"/>
        <v>theater</v>
      </c>
      <c r="R10" s="7" t="str">
        <f t="shared" si="1"/>
        <v>plays</v>
      </c>
      <c r="S10" s="13">
        <f t="shared" si="2"/>
        <v>40399.208333333336</v>
      </c>
      <c r="T10" s="13">
        <f t="shared" si="3"/>
        <v>40401.208333333336</v>
      </c>
      <c r="U10" s="21">
        <v>40399</v>
      </c>
    </row>
    <row r="11" spans="1:21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12">
        <f t="shared" si="5"/>
        <v>51.741935483870968</v>
      </c>
      <c r="G11" t="s">
        <v>14</v>
      </c>
      <c r="H11">
        <v>44</v>
      </c>
      <c r="I11" s="6">
        <f t="shared" si="4"/>
        <v>14.581818181818182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s="7" t="str">
        <f t="shared" si="0"/>
        <v>music</v>
      </c>
      <c r="R11" s="7" t="str">
        <f t="shared" si="1"/>
        <v>electric music</v>
      </c>
      <c r="S11" s="13">
        <f t="shared" si="2"/>
        <v>41536.208333333336</v>
      </c>
      <c r="T11" s="13">
        <f t="shared" si="3"/>
        <v>41585.25</v>
      </c>
      <c r="U11" s="21">
        <v>41536</v>
      </c>
    </row>
    <row r="12" spans="1:21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12">
        <f t="shared" si="5"/>
        <v>266.11538461538464</v>
      </c>
      <c r="G12" t="s">
        <v>20</v>
      </c>
      <c r="H12">
        <v>220</v>
      </c>
      <c r="I12" s="6">
        <f t="shared" si="4"/>
        <v>512.51851851851848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s="7" t="str">
        <f t="shared" si="0"/>
        <v>film &amp; video</v>
      </c>
      <c r="R12" s="7" t="str">
        <f t="shared" si="1"/>
        <v>drama</v>
      </c>
      <c r="S12" s="13">
        <f t="shared" si="2"/>
        <v>40404.208333333336</v>
      </c>
      <c r="T12" s="13">
        <f t="shared" si="3"/>
        <v>40452.208333333336</v>
      </c>
      <c r="U12" s="21">
        <v>40404</v>
      </c>
    </row>
    <row r="13" spans="1:21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12">
        <f t="shared" si="5"/>
        <v>48.095238095238095</v>
      </c>
      <c r="G13" t="s">
        <v>14</v>
      </c>
      <c r="H13">
        <v>27</v>
      </c>
      <c r="I13" s="6">
        <f t="shared" si="4"/>
        <v>55.090909090909093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s="7" t="str">
        <f t="shared" si="0"/>
        <v>theater</v>
      </c>
      <c r="R13" s="7" t="str">
        <f t="shared" si="1"/>
        <v>plays</v>
      </c>
      <c r="S13" s="13">
        <f t="shared" si="2"/>
        <v>40442.208333333336</v>
      </c>
      <c r="T13" s="13">
        <f t="shared" si="3"/>
        <v>40448.208333333336</v>
      </c>
      <c r="U13" s="21">
        <v>40442</v>
      </c>
    </row>
    <row r="14" spans="1:21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12">
        <f t="shared" si="5"/>
        <v>89.349206349206341</v>
      </c>
      <c r="G14" t="s">
        <v>14</v>
      </c>
      <c r="H14">
        <v>55</v>
      </c>
      <c r="I14" s="6">
        <f t="shared" si="4"/>
        <v>57.438775510204081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s="7" t="str">
        <f t="shared" si="0"/>
        <v>film &amp; video</v>
      </c>
      <c r="R14" s="7" t="str">
        <f t="shared" si="1"/>
        <v>drama</v>
      </c>
      <c r="S14" s="13">
        <f t="shared" si="2"/>
        <v>43760.208333333328</v>
      </c>
      <c r="T14" s="13">
        <f t="shared" si="3"/>
        <v>43768.208333333328</v>
      </c>
      <c r="U14" s="21">
        <v>43760</v>
      </c>
    </row>
    <row r="15" spans="1:21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12">
        <f t="shared" si="5"/>
        <v>245.11904761904765</v>
      </c>
      <c r="G15" t="s">
        <v>20</v>
      </c>
      <c r="H15">
        <v>98</v>
      </c>
      <c r="I15" s="6">
        <f t="shared" si="4"/>
        <v>51.475000000000001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s="7" t="str">
        <f t="shared" si="0"/>
        <v>music</v>
      </c>
      <c r="R15" s="7" t="str">
        <f t="shared" si="1"/>
        <v>indie rock</v>
      </c>
      <c r="S15" s="13">
        <f t="shared" si="2"/>
        <v>42532.208333333328</v>
      </c>
      <c r="T15" s="13">
        <f t="shared" si="3"/>
        <v>42544.208333333328</v>
      </c>
      <c r="U15" s="21">
        <v>42532</v>
      </c>
    </row>
    <row r="16" spans="1:21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12">
        <f t="shared" si="5"/>
        <v>66.769503546099301</v>
      </c>
      <c r="G16" t="s">
        <v>14</v>
      </c>
      <c r="H16">
        <v>200</v>
      </c>
      <c r="I16" s="6">
        <f t="shared" si="4"/>
        <v>41.657079646017699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s="7" t="str">
        <f t="shared" si="0"/>
        <v>music</v>
      </c>
      <c r="R16" s="7" t="str">
        <f t="shared" si="1"/>
        <v>indie rock</v>
      </c>
      <c r="S16" s="13">
        <f t="shared" si="2"/>
        <v>40974.25</v>
      </c>
      <c r="T16" s="13">
        <f t="shared" si="3"/>
        <v>41001.208333333336</v>
      </c>
      <c r="U16" s="21">
        <v>40974</v>
      </c>
    </row>
    <row r="17" spans="1:21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12">
        <f t="shared" si="5"/>
        <v>47.307881773399011</v>
      </c>
      <c r="G17" t="s">
        <v>14</v>
      </c>
      <c r="H17">
        <v>452</v>
      </c>
      <c r="I17" s="6">
        <f t="shared" si="4"/>
        <v>384.14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s="7" t="str">
        <f t="shared" si="0"/>
        <v>technology</v>
      </c>
      <c r="R17" s="7" t="str">
        <f t="shared" si="1"/>
        <v>wearables</v>
      </c>
      <c r="S17" s="13">
        <f t="shared" si="2"/>
        <v>43809.25</v>
      </c>
      <c r="T17" s="13">
        <f t="shared" si="3"/>
        <v>43813.25</v>
      </c>
      <c r="U17" s="21">
        <v>43809</v>
      </c>
    </row>
    <row r="18" spans="1:21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12">
        <f t="shared" si="5"/>
        <v>649.47058823529414</v>
      </c>
      <c r="G18" t="s">
        <v>20</v>
      </c>
      <c r="H18">
        <v>100</v>
      </c>
      <c r="I18" s="6">
        <f t="shared" si="4"/>
        <v>8.8398718975180142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s="7" t="str">
        <f t="shared" si="0"/>
        <v>publishing</v>
      </c>
      <c r="R18" s="7" t="str">
        <f t="shared" si="1"/>
        <v>nonfiction</v>
      </c>
      <c r="S18" s="13">
        <f t="shared" si="2"/>
        <v>41661.25</v>
      </c>
      <c r="T18" s="13">
        <f t="shared" si="3"/>
        <v>41683.25</v>
      </c>
      <c r="U18" s="21">
        <v>41661</v>
      </c>
    </row>
    <row r="19" spans="1:21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12">
        <f t="shared" si="5"/>
        <v>159.39125295508273</v>
      </c>
      <c r="G19" t="s">
        <v>20</v>
      </c>
      <c r="H19">
        <v>1249</v>
      </c>
      <c r="I19" s="6">
        <f t="shared" si="4"/>
        <v>998.85185185185185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s="7" t="str">
        <f t="shared" si="0"/>
        <v>film &amp; video</v>
      </c>
      <c r="R19" s="7" t="str">
        <f t="shared" si="1"/>
        <v>animation</v>
      </c>
      <c r="S19" s="13">
        <f t="shared" si="2"/>
        <v>40555.25</v>
      </c>
      <c r="T19" s="13">
        <f t="shared" si="3"/>
        <v>40556.25</v>
      </c>
      <c r="U19" s="21">
        <v>40555</v>
      </c>
    </row>
    <row r="20" spans="1:21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12">
        <f t="shared" si="5"/>
        <v>66.912087912087912</v>
      </c>
      <c r="G20" t="s">
        <v>74</v>
      </c>
      <c r="H20">
        <v>135</v>
      </c>
      <c r="I20" s="6">
        <f t="shared" si="4"/>
        <v>9.034124629080118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s="7" t="str">
        <f t="shared" si="0"/>
        <v>theater</v>
      </c>
      <c r="R20" s="7" t="str">
        <f t="shared" si="1"/>
        <v>plays</v>
      </c>
      <c r="S20" s="13">
        <f t="shared" si="2"/>
        <v>43351.208333333328</v>
      </c>
      <c r="T20" s="13">
        <f t="shared" si="3"/>
        <v>43359.208333333328</v>
      </c>
      <c r="U20" s="21">
        <v>43351</v>
      </c>
    </row>
    <row r="21" spans="1:21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12">
        <f t="shared" si="5"/>
        <v>48.529600000000002</v>
      </c>
      <c r="G21" t="s">
        <v>14</v>
      </c>
      <c r="H21">
        <v>674</v>
      </c>
      <c r="I21" s="6">
        <f t="shared" si="4"/>
        <v>21.727077363896846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s="7" t="str">
        <f t="shared" si="0"/>
        <v>theater</v>
      </c>
      <c r="R21" s="7" t="str">
        <f t="shared" si="1"/>
        <v>plays</v>
      </c>
      <c r="S21" s="13">
        <f t="shared" si="2"/>
        <v>43528.25</v>
      </c>
      <c r="T21" s="13">
        <f t="shared" si="3"/>
        <v>43549.208333333328</v>
      </c>
      <c r="U21" s="21">
        <v>43528</v>
      </c>
    </row>
    <row r="22" spans="1:21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12">
        <f t="shared" si="5"/>
        <v>112.24279210925646</v>
      </c>
      <c r="G22" t="s">
        <v>20</v>
      </c>
      <c r="H22">
        <v>1396</v>
      </c>
      <c r="I22" s="6">
        <f t="shared" si="4"/>
        <v>265.11827956989248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s="7" t="str">
        <f t="shared" si="0"/>
        <v>film &amp; video</v>
      </c>
      <c r="R22" s="7" t="str">
        <f t="shared" si="1"/>
        <v>drama</v>
      </c>
      <c r="S22" s="13">
        <f t="shared" si="2"/>
        <v>41848.208333333336</v>
      </c>
      <c r="T22" s="13">
        <f t="shared" si="3"/>
        <v>41848.208333333336</v>
      </c>
      <c r="U22" s="21">
        <v>41848</v>
      </c>
    </row>
    <row r="23" spans="1:21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12">
        <f t="shared" si="5"/>
        <v>40.992553191489364</v>
      </c>
      <c r="G23" t="s">
        <v>14</v>
      </c>
      <c r="H23">
        <v>558</v>
      </c>
      <c r="I23" s="6">
        <f t="shared" si="4"/>
        <v>43.295505617977526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s="7" t="str">
        <f t="shared" si="0"/>
        <v>theater</v>
      </c>
      <c r="R23" s="7" t="str">
        <f t="shared" si="1"/>
        <v>plays</v>
      </c>
      <c r="S23" s="13">
        <f t="shared" si="2"/>
        <v>40770.208333333336</v>
      </c>
      <c r="T23" s="13">
        <f t="shared" si="3"/>
        <v>40804.208333333336</v>
      </c>
      <c r="U23" s="21">
        <v>40770</v>
      </c>
    </row>
    <row r="24" spans="1:21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12">
        <f t="shared" si="5"/>
        <v>128.07106598984771</v>
      </c>
      <c r="G24" t="s">
        <v>20</v>
      </c>
      <c r="H24">
        <v>890</v>
      </c>
      <c r="I24" s="6">
        <f t="shared" si="4"/>
        <v>533.02816901408448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s="7" t="str">
        <f t="shared" si="0"/>
        <v>theater</v>
      </c>
      <c r="R24" s="7" t="str">
        <f t="shared" si="1"/>
        <v>plays</v>
      </c>
      <c r="S24" s="13">
        <f t="shared" si="2"/>
        <v>43193.208333333328</v>
      </c>
      <c r="T24" s="13">
        <f t="shared" si="3"/>
        <v>43208.208333333328</v>
      </c>
      <c r="U24" s="21">
        <v>43193</v>
      </c>
    </row>
    <row r="25" spans="1:21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12">
        <f t="shared" si="5"/>
        <v>332.04444444444448</v>
      </c>
      <c r="G25" t="s">
        <v>20</v>
      </c>
      <c r="H25">
        <v>142</v>
      </c>
      <c r="I25" s="6">
        <f t="shared" si="4"/>
        <v>5.5899738121960345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s="7" t="str">
        <f t="shared" si="0"/>
        <v>film &amp; video</v>
      </c>
      <c r="R25" s="7" t="str">
        <f t="shared" si="1"/>
        <v>documentary</v>
      </c>
      <c r="S25" s="13">
        <f t="shared" si="2"/>
        <v>43510.25</v>
      </c>
      <c r="T25" s="13">
        <f t="shared" si="3"/>
        <v>43563.208333333328</v>
      </c>
      <c r="U25" s="21">
        <v>43510</v>
      </c>
    </row>
    <row r="26" spans="1:21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12">
        <f t="shared" si="5"/>
        <v>112.83225108225108</v>
      </c>
      <c r="G26" t="s">
        <v>20</v>
      </c>
      <c r="H26">
        <v>2673</v>
      </c>
      <c r="I26" s="6">
        <f t="shared" si="4"/>
        <v>639.61349693251532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s="7" t="str">
        <f t="shared" si="0"/>
        <v>technology</v>
      </c>
      <c r="R26" s="7" t="str">
        <f t="shared" si="1"/>
        <v>wearables</v>
      </c>
      <c r="S26" s="13">
        <f t="shared" si="2"/>
        <v>41811.208333333336</v>
      </c>
      <c r="T26" s="13">
        <f t="shared" si="3"/>
        <v>41813.208333333336</v>
      </c>
      <c r="U26" s="21">
        <v>41811</v>
      </c>
    </row>
    <row r="27" spans="1:21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12">
        <f t="shared" si="5"/>
        <v>216.43636363636364</v>
      </c>
      <c r="G27" t="s">
        <v>20</v>
      </c>
      <c r="H27">
        <v>163</v>
      </c>
      <c r="I27" s="6">
        <f t="shared" si="4"/>
        <v>8.0432432432432428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s="7" t="str">
        <f t="shared" si="0"/>
        <v>games</v>
      </c>
      <c r="R27" s="7" t="str">
        <f t="shared" si="1"/>
        <v>video games</v>
      </c>
      <c r="S27" s="13">
        <f t="shared" si="2"/>
        <v>40681.208333333336</v>
      </c>
      <c r="T27" s="13">
        <f t="shared" si="3"/>
        <v>40701.208333333336</v>
      </c>
      <c r="U27" s="21">
        <v>40681</v>
      </c>
    </row>
    <row r="28" spans="1:21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12">
        <f t="shared" si="5"/>
        <v>48.199069767441863</v>
      </c>
      <c r="G28" t="s">
        <v>74</v>
      </c>
      <c r="H28">
        <v>1480</v>
      </c>
      <c r="I28" s="6">
        <f t="shared" si="4"/>
        <v>3454.2666666666669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s="7" t="str">
        <f t="shared" si="0"/>
        <v>theater</v>
      </c>
      <c r="R28" s="7" t="str">
        <f t="shared" si="1"/>
        <v>plays</v>
      </c>
      <c r="S28" s="13">
        <f t="shared" si="2"/>
        <v>43312.208333333328</v>
      </c>
      <c r="T28" s="13">
        <f t="shared" si="3"/>
        <v>43339.208333333328</v>
      </c>
      <c r="U28" s="21">
        <v>43312</v>
      </c>
    </row>
    <row r="29" spans="1:21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12">
        <f t="shared" si="5"/>
        <v>79.95</v>
      </c>
      <c r="G29" t="s">
        <v>14</v>
      </c>
      <c r="H29">
        <v>15</v>
      </c>
      <c r="I29" s="6">
        <f t="shared" si="4"/>
        <v>0.72027027027027024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s="7" t="str">
        <f t="shared" si="0"/>
        <v>music</v>
      </c>
      <c r="R29" s="7" t="str">
        <f t="shared" si="1"/>
        <v>rock</v>
      </c>
      <c r="S29" s="13">
        <f t="shared" si="2"/>
        <v>42280.208333333328</v>
      </c>
      <c r="T29" s="13">
        <f t="shared" si="3"/>
        <v>42288.208333333328</v>
      </c>
      <c r="U29" s="21">
        <v>42280</v>
      </c>
    </row>
    <row r="30" spans="1:21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12">
        <f t="shared" si="5"/>
        <v>105.22553516819573</v>
      </c>
      <c r="G30" t="s">
        <v>20</v>
      </c>
      <c r="H30">
        <v>2220</v>
      </c>
      <c r="I30" s="6">
        <f t="shared" si="4"/>
        <v>85.700498132004981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s="7" t="str">
        <f t="shared" si="0"/>
        <v>theater</v>
      </c>
      <c r="R30" s="7" t="str">
        <f t="shared" si="1"/>
        <v>plays</v>
      </c>
      <c r="S30" s="13">
        <f t="shared" si="2"/>
        <v>40218.25</v>
      </c>
      <c r="T30" s="13">
        <f t="shared" si="3"/>
        <v>40241.25</v>
      </c>
      <c r="U30" s="21">
        <v>40218</v>
      </c>
    </row>
    <row r="31" spans="1:21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12">
        <f t="shared" si="5"/>
        <v>328.89978213507629</v>
      </c>
      <c r="G31" t="s">
        <v>20</v>
      </c>
      <c r="H31">
        <v>1606</v>
      </c>
      <c r="I31" s="6">
        <f t="shared" si="4"/>
        <v>1170.2713178294573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s="7" t="str">
        <f t="shared" si="0"/>
        <v>film &amp; video</v>
      </c>
      <c r="R31" s="7" t="str">
        <f t="shared" si="1"/>
        <v>shorts</v>
      </c>
      <c r="S31" s="13">
        <f t="shared" si="2"/>
        <v>43301.208333333328</v>
      </c>
      <c r="T31" s="13">
        <f t="shared" si="3"/>
        <v>43341.208333333328</v>
      </c>
      <c r="U31" s="21">
        <v>43301</v>
      </c>
    </row>
    <row r="32" spans="1:21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12">
        <f t="shared" si="5"/>
        <v>160.61111111111111</v>
      </c>
      <c r="G32" t="s">
        <v>20</v>
      </c>
      <c r="H32">
        <v>129</v>
      </c>
      <c r="I32" s="6">
        <f t="shared" si="4"/>
        <v>63.960176991150441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s="7" t="str">
        <f t="shared" si="0"/>
        <v>film &amp; video</v>
      </c>
      <c r="R32" s="7" t="str">
        <f t="shared" si="1"/>
        <v>animation</v>
      </c>
      <c r="S32" s="13">
        <f t="shared" si="2"/>
        <v>43609.208333333328</v>
      </c>
      <c r="T32" s="13">
        <f t="shared" si="3"/>
        <v>43614.208333333328</v>
      </c>
      <c r="U32" s="21">
        <v>43609</v>
      </c>
    </row>
    <row r="33" spans="1:21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12">
        <f t="shared" si="5"/>
        <v>310</v>
      </c>
      <c r="G33" t="s">
        <v>20</v>
      </c>
      <c r="H33">
        <v>226</v>
      </c>
      <c r="I33" s="6">
        <f t="shared" si="4"/>
        <v>4.7030775899436499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s="7" t="str">
        <f t="shared" si="0"/>
        <v>games</v>
      </c>
      <c r="R33" s="7" t="str">
        <f t="shared" si="1"/>
        <v>video games</v>
      </c>
      <c r="S33" s="13">
        <f t="shared" si="2"/>
        <v>42374.25</v>
      </c>
      <c r="T33" s="13">
        <f t="shared" si="3"/>
        <v>42402.25</v>
      </c>
      <c r="U33" s="21">
        <v>42374</v>
      </c>
    </row>
    <row r="34" spans="1:21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12">
        <f t="shared" si="5"/>
        <v>86.807920792079202</v>
      </c>
      <c r="G34" t="s">
        <v>14</v>
      </c>
      <c r="H34">
        <v>2307</v>
      </c>
      <c r="I34" s="6">
        <f t="shared" si="4"/>
        <v>16.179368887248568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s="7" t="str">
        <f t="shared" si="0"/>
        <v>film &amp; video</v>
      </c>
      <c r="R34" s="7" t="str">
        <f t="shared" si="1"/>
        <v>documentary</v>
      </c>
      <c r="S34" s="13">
        <f t="shared" si="2"/>
        <v>43110.25</v>
      </c>
      <c r="T34" s="13">
        <f t="shared" si="3"/>
        <v>43137.25</v>
      </c>
      <c r="U34" s="21">
        <v>43110</v>
      </c>
    </row>
    <row r="35" spans="1:21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12">
        <f t="shared" si="5"/>
        <v>377.82071713147411</v>
      </c>
      <c r="G35" t="s">
        <v>20</v>
      </c>
      <c r="H35">
        <v>5419</v>
      </c>
      <c r="I35" s="6">
        <f t="shared" si="4"/>
        <v>1149.4909090909091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s="7" t="str">
        <f t="shared" si="0"/>
        <v>theater</v>
      </c>
      <c r="R35" s="7" t="str">
        <f t="shared" si="1"/>
        <v>plays</v>
      </c>
      <c r="S35" s="13">
        <f t="shared" si="2"/>
        <v>41917.208333333336</v>
      </c>
      <c r="T35" s="13">
        <f t="shared" si="3"/>
        <v>41954.25</v>
      </c>
      <c r="U35" s="21">
        <v>41917</v>
      </c>
    </row>
    <row r="36" spans="1:21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12">
        <f t="shared" si="5"/>
        <v>150.80645161290323</v>
      </c>
      <c r="G36" t="s">
        <v>20</v>
      </c>
      <c r="H36">
        <v>165</v>
      </c>
      <c r="I36" s="6">
        <f t="shared" si="4"/>
        <v>7.1374045801526718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s="7" t="str">
        <f t="shared" si="0"/>
        <v>film &amp; video</v>
      </c>
      <c r="R36" s="7" t="str">
        <f t="shared" si="1"/>
        <v>documentary</v>
      </c>
      <c r="S36" s="13">
        <f t="shared" si="2"/>
        <v>42817.208333333328</v>
      </c>
      <c r="T36" s="13">
        <f t="shared" si="3"/>
        <v>42822.208333333328</v>
      </c>
      <c r="U36" s="21">
        <v>42817</v>
      </c>
    </row>
    <row r="37" spans="1:21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12">
        <f t="shared" si="5"/>
        <v>150.30119521912351</v>
      </c>
      <c r="G37" t="s">
        <v>20</v>
      </c>
      <c r="H37">
        <v>1965</v>
      </c>
      <c r="I37" s="6">
        <f t="shared" si="4"/>
        <v>11789.25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s="7" t="str">
        <f t="shared" si="0"/>
        <v>film &amp; video</v>
      </c>
      <c r="R37" s="7" t="str">
        <f t="shared" si="1"/>
        <v>drama</v>
      </c>
      <c r="S37" s="13">
        <f t="shared" si="2"/>
        <v>43484.25</v>
      </c>
      <c r="T37" s="13">
        <f t="shared" si="3"/>
        <v>43526.25</v>
      </c>
      <c r="U37" s="21">
        <v>43484</v>
      </c>
    </row>
    <row r="38" spans="1:21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12">
        <f t="shared" si="5"/>
        <v>157.28571428571431</v>
      </c>
      <c r="G38" t="s">
        <v>20</v>
      </c>
      <c r="H38">
        <v>16</v>
      </c>
      <c r="I38" s="6">
        <f t="shared" si="4"/>
        <v>10.289719626168225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s="7" t="str">
        <f t="shared" si="0"/>
        <v>theater</v>
      </c>
      <c r="R38" s="7" t="str">
        <f t="shared" si="1"/>
        <v>plays</v>
      </c>
      <c r="S38" s="13">
        <f t="shared" si="2"/>
        <v>40600.25</v>
      </c>
      <c r="T38" s="13">
        <f t="shared" si="3"/>
        <v>40625.208333333336</v>
      </c>
      <c r="U38" s="21">
        <v>40600</v>
      </c>
    </row>
    <row r="39" spans="1:21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12">
        <f t="shared" si="5"/>
        <v>139.98765432098764</v>
      </c>
      <c r="G39" t="s">
        <v>20</v>
      </c>
      <c r="H39">
        <v>107</v>
      </c>
      <c r="I39" s="6">
        <f t="shared" si="4"/>
        <v>84.619402985074629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s="7" t="str">
        <f t="shared" si="0"/>
        <v>publishing</v>
      </c>
      <c r="R39" s="7" t="str">
        <f t="shared" si="1"/>
        <v>fiction</v>
      </c>
      <c r="S39" s="13">
        <f t="shared" si="2"/>
        <v>43744.208333333328</v>
      </c>
      <c r="T39" s="13">
        <f t="shared" si="3"/>
        <v>43777.25</v>
      </c>
      <c r="U39" s="21">
        <v>43744</v>
      </c>
    </row>
    <row r="40" spans="1:21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12">
        <f t="shared" si="5"/>
        <v>325.32258064516128</v>
      </c>
      <c r="G40" t="s">
        <v>20</v>
      </c>
      <c r="H40">
        <v>134</v>
      </c>
      <c r="I40" s="6">
        <f t="shared" si="4"/>
        <v>114.60227272727273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s="7" t="str">
        <f t="shared" si="0"/>
        <v>photography</v>
      </c>
      <c r="R40" s="7" t="str">
        <f t="shared" si="1"/>
        <v>photography books</v>
      </c>
      <c r="S40" s="13">
        <f t="shared" si="2"/>
        <v>40469.208333333336</v>
      </c>
      <c r="T40" s="13">
        <f t="shared" si="3"/>
        <v>40474.208333333336</v>
      </c>
      <c r="U40" s="21">
        <v>40469</v>
      </c>
    </row>
    <row r="41" spans="1:21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12">
        <f t="shared" si="5"/>
        <v>50.777777777777779</v>
      </c>
      <c r="G41" t="s">
        <v>14</v>
      </c>
      <c r="H41">
        <v>88</v>
      </c>
      <c r="I41" s="6">
        <f t="shared" si="4"/>
        <v>25.388888888888889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s="7" t="str">
        <f t="shared" si="0"/>
        <v>theater</v>
      </c>
      <c r="R41" s="7" t="str">
        <f t="shared" si="1"/>
        <v>plays</v>
      </c>
      <c r="S41" s="13">
        <f t="shared" si="2"/>
        <v>41330.25</v>
      </c>
      <c r="T41" s="13">
        <f t="shared" si="3"/>
        <v>41344.208333333336</v>
      </c>
      <c r="U41" s="21">
        <v>41330</v>
      </c>
    </row>
    <row r="42" spans="1:21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12">
        <f t="shared" si="5"/>
        <v>169.06818181818181</v>
      </c>
      <c r="G42" t="s">
        <v>20</v>
      </c>
      <c r="H42">
        <v>198</v>
      </c>
      <c r="I42" s="6">
        <f t="shared" si="4"/>
        <v>134.03603603603602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s="7" t="str">
        <f t="shared" si="0"/>
        <v>technology</v>
      </c>
      <c r="R42" s="7" t="str">
        <f t="shared" si="1"/>
        <v>wearables</v>
      </c>
      <c r="S42" s="13">
        <f t="shared" si="2"/>
        <v>40334.208333333336</v>
      </c>
      <c r="T42" s="13">
        <f t="shared" si="3"/>
        <v>40353.208333333336</v>
      </c>
      <c r="U42" s="21">
        <v>40334</v>
      </c>
    </row>
    <row r="43" spans="1:21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12">
        <f t="shared" si="5"/>
        <v>212.92857142857144</v>
      </c>
      <c r="G43" t="s">
        <v>20</v>
      </c>
      <c r="H43">
        <v>111</v>
      </c>
      <c r="I43" s="6">
        <f t="shared" si="4"/>
        <v>53.711711711711715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s="7" t="str">
        <f t="shared" si="0"/>
        <v>music</v>
      </c>
      <c r="R43" s="7" t="str">
        <f t="shared" si="1"/>
        <v>rock</v>
      </c>
      <c r="S43" s="13">
        <f t="shared" si="2"/>
        <v>41156.208333333336</v>
      </c>
      <c r="T43" s="13">
        <f t="shared" si="3"/>
        <v>41182.208333333336</v>
      </c>
      <c r="U43" s="21">
        <v>41156</v>
      </c>
    </row>
    <row r="44" spans="1:21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12">
        <f t="shared" si="5"/>
        <v>443.94444444444446</v>
      </c>
      <c r="G44" t="s">
        <v>20</v>
      </c>
      <c r="H44">
        <v>222</v>
      </c>
      <c r="I44" s="6">
        <f t="shared" si="4"/>
        <v>1.286381197681906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s="7" t="str">
        <f t="shared" si="0"/>
        <v>food</v>
      </c>
      <c r="R44" s="7" t="str">
        <f t="shared" si="1"/>
        <v>food trucks</v>
      </c>
      <c r="S44" s="13">
        <f t="shared" si="2"/>
        <v>40728.208333333336</v>
      </c>
      <c r="T44" s="13">
        <f t="shared" si="3"/>
        <v>40737.208333333336</v>
      </c>
      <c r="U44" s="21">
        <v>40728</v>
      </c>
    </row>
    <row r="45" spans="1:21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12">
        <f t="shared" si="5"/>
        <v>185.9390243902439</v>
      </c>
      <c r="G45" t="s">
        <v>20</v>
      </c>
      <c r="H45">
        <v>6212</v>
      </c>
      <c r="I45" s="6">
        <f t="shared" si="4"/>
        <v>1711.3979591836735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s="7" t="str">
        <f t="shared" si="0"/>
        <v>publishing</v>
      </c>
      <c r="R45" s="7" t="str">
        <f t="shared" si="1"/>
        <v>radio &amp; podcasts</v>
      </c>
      <c r="S45" s="13">
        <f t="shared" si="2"/>
        <v>41844.208333333336</v>
      </c>
      <c r="T45" s="13">
        <f t="shared" si="3"/>
        <v>41860.208333333336</v>
      </c>
      <c r="U45" s="21">
        <v>41844</v>
      </c>
    </row>
    <row r="46" spans="1:21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12">
        <f t="shared" si="5"/>
        <v>658.8125</v>
      </c>
      <c r="G46" t="s">
        <v>20</v>
      </c>
      <c r="H46">
        <v>98</v>
      </c>
      <c r="I46" s="6">
        <f t="shared" si="4"/>
        <v>219.60416666666666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s="7" t="str">
        <f t="shared" si="0"/>
        <v>publishing</v>
      </c>
      <c r="R46" s="7" t="str">
        <f t="shared" si="1"/>
        <v>fiction</v>
      </c>
      <c r="S46" s="13">
        <f t="shared" si="2"/>
        <v>43541.208333333328</v>
      </c>
      <c r="T46" s="13">
        <f t="shared" si="3"/>
        <v>43542.208333333328</v>
      </c>
      <c r="U46" s="21">
        <v>43541</v>
      </c>
    </row>
    <row r="47" spans="1:21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12">
        <f t="shared" si="5"/>
        <v>47.684210526315788</v>
      </c>
      <c r="G47" t="s">
        <v>14</v>
      </c>
      <c r="H47">
        <v>48</v>
      </c>
      <c r="I47" s="6">
        <f t="shared" si="4"/>
        <v>49.239130434782609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s="7" t="str">
        <f t="shared" si="0"/>
        <v>theater</v>
      </c>
      <c r="R47" s="7" t="str">
        <f t="shared" si="1"/>
        <v>plays</v>
      </c>
      <c r="S47" s="13">
        <f t="shared" si="2"/>
        <v>42676.208333333328</v>
      </c>
      <c r="T47" s="13">
        <f t="shared" si="3"/>
        <v>42691.25</v>
      </c>
      <c r="U47" s="21">
        <v>42676</v>
      </c>
    </row>
    <row r="48" spans="1:21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12">
        <f t="shared" si="5"/>
        <v>114.78378378378378</v>
      </c>
      <c r="G48" t="s">
        <v>20</v>
      </c>
      <c r="H48">
        <v>92</v>
      </c>
      <c r="I48" s="6">
        <f t="shared" si="4"/>
        <v>28.503355704697988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s="7" t="str">
        <f t="shared" si="0"/>
        <v>music</v>
      </c>
      <c r="R48" s="7" t="str">
        <f t="shared" si="1"/>
        <v>rock</v>
      </c>
      <c r="S48" s="13">
        <f t="shared" si="2"/>
        <v>40367.208333333336</v>
      </c>
      <c r="T48" s="13">
        <f t="shared" si="3"/>
        <v>40390.208333333336</v>
      </c>
      <c r="U48" s="21">
        <v>40367</v>
      </c>
    </row>
    <row r="49" spans="1:21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12">
        <f t="shared" si="5"/>
        <v>475.26666666666665</v>
      </c>
      <c r="G49" t="s">
        <v>20</v>
      </c>
      <c r="H49">
        <v>149</v>
      </c>
      <c r="I49" s="6">
        <f t="shared" si="4"/>
        <v>2.932538050185109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s="7" t="str">
        <f t="shared" si="0"/>
        <v>theater</v>
      </c>
      <c r="R49" s="7" t="str">
        <f t="shared" si="1"/>
        <v>plays</v>
      </c>
      <c r="S49" s="13">
        <f t="shared" si="2"/>
        <v>41727.208333333336</v>
      </c>
      <c r="T49" s="13">
        <f t="shared" si="3"/>
        <v>41757.208333333336</v>
      </c>
      <c r="U49" s="21">
        <v>41727</v>
      </c>
    </row>
    <row r="50" spans="1:21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12">
        <f t="shared" si="5"/>
        <v>386.97297297297297</v>
      </c>
      <c r="G50" t="s">
        <v>20</v>
      </c>
      <c r="H50">
        <v>2431</v>
      </c>
      <c r="I50" s="6">
        <f t="shared" si="4"/>
        <v>425.28712871287127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s="7" t="str">
        <f t="shared" si="0"/>
        <v>theater</v>
      </c>
      <c r="R50" s="7" t="str">
        <f t="shared" si="1"/>
        <v>plays</v>
      </c>
      <c r="S50" s="13">
        <f t="shared" si="2"/>
        <v>42180.208333333328</v>
      </c>
      <c r="T50" s="13">
        <f t="shared" si="3"/>
        <v>42192.208333333328</v>
      </c>
      <c r="U50" s="21">
        <v>42180</v>
      </c>
    </row>
    <row r="51" spans="1:21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12">
        <f t="shared" si="5"/>
        <v>189.625</v>
      </c>
      <c r="G51" t="s">
        <v>20</v>
      </c>
      <c r="H51">
        <v>303</v>
      </c>
      <c r="I51" s="6">
        <f t="shared" si="4"/>
        <v>13653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s="7" t="str">
        <f t="shared" si="0"/>
        <v>music</v>
      </c>
      <c r="R51" s="7" t="str">
        <f t="shared" si="1"/>
        <v>rock</v>
      </c>
      <c r="S51" s="13">
        <f t="shared" si="2"/>
        <v>43758.208333333328</v>
      </c>
      <c r="T51" s="13">
        <f t="shared" si="3"/>
        <v>43803.25</v>
      </c>
      <c r="U51" s="21">
        <v>43758</v>
      </c>
    </row>
    <row r="52" spans="1:21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12">
        <f t="shared" si="5"/>
        <v>2</v>
      </c>
      <c r="G52" t="s">
        <v>14</v>
      </c>
      <c r="H52">
        <v>1</v>
      </c>
      <c r="I52" s="6">
        <f t="shared" si="4"/>
        <v>1.3633265167007499E-3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s="7" t="str">
        <f t="shared" si="0"/>
        <v>music</v>
      </c>
      <c r="R52" s="7" t="str">
        <f t="shared" si="1"/>
        <v>metal</v>
      </c>
      <c r="S52" s="13">
        <f t="shared" si="2"/>
        <v>41487.208333333336</v>
      </c>
      <c r="T52" s="13">
        <f t="shared" si="3"/>
        <v>41515.208333333336</v>
      </c>
      <c r="U52" s="21">
        <v>41487</v>
      </c>
    </row>
    <row r="53" spans="1:21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12">
        <f t="shared" si="5"/>
        <v>91.867805186590772</v>
      </c>
      <c r="G53" t="s">
        <v>14</v>
      </c>
      <c r="H53">
        <v>1467</v>
      </c>
      <c r="I53" s="6">
        <f t="shared" si="4"/>
        <v>1936.5733333333333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s="7" t="str">
        <f t="shared" si="0"/>
        <v>technology</v>
      </c>
      <c r="R53" s="7" t="str">
        <f t="shared" si="1"/>
        <v>wearables</v>
      </c>
      <c r="S53" s="13">
        <f t="shared" si="2"/>
        <v>40995.208333333336</v>
      </c>
      <c r="T53" s="13">
        <f t="shared" si="3"/>
        <v>41011.208333333336</v>
      </c>
      <c r="U53" s="21">
        <v>40995</v>
      </c>
    </row>
    <row r="54" spans="1:21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12">
        <f t="shared" si="5"/>
        <v>34.152777777777779</v>
      </c>
      <c r="G54" t="s">
        <v>14</v>
      </c>
      <c r="H54">
        <v>75</v>
      </c>
      <c r="I54" s="6">
        <f t="shared" si="4"/>
        <v>11.76555023923445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s="7" t="str">
        <f t="shared" si="0"/>
        <v>theater</v>
      </c>
      <c r="R54" s="7" t="str">
        <f t="shared" si="1"/>
        <v>plays</v>
      </c>
      <c r="S54" s="13">
        <f t="shared" si="2"/>
        <v>40436.208333333336</v>
      </c>
      <c r="T54" s="13">
        <f t="shared" si="3"/>
        <v>40440.208333333336</v>
      </c>
      <c r="U54" s="21">
        <v>40436</v>
      </c>
    </row>
    <row r="55" spans="1:21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12">
        <f t="shared" si="5"/>
        <v>140.40909090909091</v>
      </c>
      <c r="G55" t="s">
        <v>20</v>
      </c>
      <c r="H55">
        <v>209</v>
      </c>
      <c r="I55" s="6">
        <f t="shared" si="4"/>
        <v>102.96666666666667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s="7" t="str">
        <f t="shared" si="0"/>
        <v>film &amp; video</v>
      </c>
      <c r="R55" s="7" t="str">
        <f t="shared" si="1"/>
        <v>drama</v>
      </c>
      <c r="S55" s="13">
        <f t="shared" si="2"/>
        <v>41779.208333333336</v>
      </c>
      <c r="T55" s="13">
        <f t="shared" si="3"/>
        <v>41818.208333333336</v>
      </c>
      <c r="U55" s="21">
        <v>41779</v>
      </c>
    </row>
    <row r="56" spans="1:21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12">
        <f t="shared" si="5"/>
        <v>89.86666666666666</v>
      </c>
      <c r="G56" t="s">
        <v>14</v>
      </c>
      <c r="H56">
        <v>120</v>
      </c>
      <c r="I56" s="6">
        <f t="shared" si="4"/>
        <v>41.160305343511453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s="7" t="str">
        <f t="shared" si="0"/>
        <v>technology</v>
      </c>
      <c r="R56" s="7" t="str">
        <f t="shared" si="1"/>
        <v>wearables</v>
      </c>
      <c r="S56" s="13">
        <f t="shared" si="2"/>
        <v>43170.25</v>
      </c>
      <c r="T56" s="13">
        <f t="shared" si="3"/>
        <v>43176.208333333328</v>
      </c>
      <c r="U56" s="21">
        <v>43170</v>
      </c>
    </row>
    <row r="57" spans="1:21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12">
        <f t="shared" si="5"/>
        <v>177.96969696969697</v>
      </c>
      <c r="G57" t="s">
        <v>20</v>
      </c>
      <c r="H57">
        <v>131</v>
      </c>
      <c r="I57" s="6">
        <f t="shared" si="4"/>
        <v>71.621951219512198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s="7" t="str">
        <f t="shared" si="0"/>
        <v>music</v>
      </c>
      <c r="R57" s="7" t="str">
        <f t="shared" si="1"/>
        <v>jazz</v>
      </c>
      <c r="S57" s="13">
        <f t="shared" si="2"/>
        <v>43311.208333333328</v>
      </c>
      <c r="T57" s="13">
        <f t="shared" si="3"/>
        <v>43316.208333333328</v>
      </c>
      <c r="U57" s="21">
        <v>43311</v>
      </c>
    </row>
    <row r="58" spans="1:21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12">
        <f t="shared" si="5"/>
        <v>143.66249999999999</v>
      </c>
      <c r="G58" t="s">
        <v>20</v>
      </c>
      <c r="H58">
        <v>164</v>
      </c>
      <c r="I58" s="6">
        <f t="shared" si="4"/>
        <v>57.179104477611943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s="7" t="str">
        <f t="shared" si="0"/>
        <v>technology</v>
      </c>
      <c r="R58" s="7" t="str">
        <f t="shared" si="1"/>
        <v>wearables</v>
      </c>
      <c r="S58" s="13">
        <f t="shared" si="2"/>
        <v>42014.25</v>
      </c>
      <c r="T58" s="13">
        <f t="shared" si="3"/>
        <v>42021.25</v>
      </c>
      <c r="U58" s="21">
        <v>42014</v>
      </c>
    </row>
    <row r="59" spans="1:21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12">
        <f t="shared" si="5"/>
        <v>215.27586206896552</v>
      </c>
      <c r="G59" t="s">
        <v>20</v>
      </c>
      <c r="H59">
        <v>201</v>
      </c>
      <c r="I59" s="6">
        <f t="shared" si="4"/>
        <v>29.587677725118482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s="7" t="str">
        <f t="shared" si="0"/>
        <v>games</v>
      </c>
      <c r="R59" s="7" t="str">
        <f t="shared" si="1"/>
        <v>video games</v>
      </c>
      <c r="S59" s="13">
        <f t="shared" si="2"/>
        <v>42979.208333333328</v>
      </c>
      <c r="T59" s="13">
        <f t="shared" si="3"/>
        <v>42991.208333333328</v>
      </c>
      <c r="U59" s="21">
        <v>42979</v>
      </c>
    </row>
    <row r="60" spans="1:21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12">
        <f t="shared" si="5"/>
        <v>227.11111111111114</v>
      </c>
      <c r="G60" t="s">
        <v>20</v>
      </c>
      <c r="H60">
        <v>211</v>
      </c>
      <c r="I60" s="6">
        <f t="shared" si="4"/>
        <v>47.90625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s="7" t="str">
        <f t="shared" si="0"/>
        <v>theater</v>
      </c>
      <c r="R60" s="7" t="str">
        <f t="shared" si="1"/>
        <v>plays</v>
      </c>
      <c r="S60" s="13">
        <f t="shared" si="2"/>
        <v>42268.208333333328</v>
      </c>
      <c r="T60" s="13">
        <f t="shared" si="3"/>
        <v>42281.208333333328</v>
      </c>
      <c r="U60" s="21">
        <v>42268</v>
      </c>
    </row>
    <row r="61" spans="1:21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12">
        <f t="shared" si="5"/>
        <v>275.07142857142861</v>
      </c>
      <c r="G61" t="s">
        <v>20</v>
      </c>
      <c r="H61">
        <v>128</v>
      </c>
      <c r="I61" s="6">
        <f t="shared" si="4"/>
        <v>2.4068749999999999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s="7" t="str">
        <f t="shared" si="0"/>
        <v>theater</v>
      </c>
      <c r="R61" s="7" t="str">
        <f t="shared" si="1"/>
        <v>plays</v>
      </c>
      <c r="S61" s="13">
        <f t="shared" si="2"/>
        <v>42898.208333333328</v>
      </c>
      <c r="T61" s="13">
        <f t="shared" si="3"/>
        <v>42913.208333333328</v>
      </c>
      <c r="U61" s="21">
        <v>42898</v>
      </c>
    </row>
    <row r="62" spans="1:21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12">
        <f t="shared" si="5"/>
        <v>144.37048832271762</v>
      </c>
      <c r="G62" t="s">
        <v>20</v>
      </c>
      <c r="H62">
        <v>1600</v>
      </c>
      <c r="I62" s="6">
        <f t="shared" si="4"/>
        <v>60.362627607634266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s="7" t="str">
        <f t="shared" si="0"/>
        <v>theater</v>
      </c>
      <c r="R62" s="7" t="str">
        <f t="shared" si="1"/>
        <v>plays</v>
      </c>
      <c r="S62" s="13">
        <f t="shared" si="2"/>
        <v>41107.208333333336</v>
      </c>
      <c r="T62" s="13">
        <f t="shared" si="3"/>
        <v>41110.208333333336</v>
      </c>
      <c r="U62" s="21">
        <v>41107</v>
      </c>
    </row>
    <row r="63" spans="1:21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12">
        <f t="shared" si="5"/>
        <v>92.74598393574297</v>
      </c>
      <c r="G63" t="s">
        <v>14</v>
      </c>
      <c r="H63">
        <v>2253</v>
      </c>
      <c r="I63" s="6">
        <f t="shared" si="4"/>
        <v>741.96787148594376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s="7" t="str">
        <f t="shared" si="0"/>
        <v>theater</v>
      </c>
      <c r="R63" s="7" t="str">
        <f t="shared" si="1"/>
        <v>plays</v>
      </c>
      <c r="S63" s="13">
        <f t="shared" si="2"/>
        <v>40595.25</v>
      </c>
      <c r="T63" s="13">
        <f t="shared" si="3"/>
        <v>40635.208333333336</v>
      </c>
      <c r="U63" s="21">
        <v>40595</v>
      </c>
    </row>
    <row r="64" spans="1:21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12">
        <f t="shared" si="5"/>
        <v>722.6</v>
      </c>
      <c r="G64" t="s">
        <v>20</v>
      </c>
      <c r="H64">
        <v>249</v>
      </c>
      <c r="I64" s="6">
        <f t="shared" si="4"/>
        <v>2890.4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s="7" t="str">
        <f t="shared" si="0"/>
        <v>technology</v>
      </c>
      <c r="R64" s="7" t="str">
        <f t="shared" si="1"/>
        <v>web</v>
      </c>
      <c r="S64" s="13">
        <f t="shared" si="2"/>
        <v>42160.208333333328</v>
      </c>
      <c r="T64" s="13">
        <f t="shared" si="3"/>
        <v>42161.208333333328</v>
      </c>
      <c r="U64" s="21">
        <v>42160</v>
      </c>
    </row>
    <row r="65" spans="1:21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12">
        <f t="shared" si="5"/>
        <v>11.851063829787234</v>
      </c>
      <c r="G65" t="s">
        <v>14</v>
      </c>
      <c r="H65">
        <v>5</v>
      </c>
      <c r="I65" s="6">
        <f t="shared" si="4"/>
        <v>14.657894736842104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s="7" t="str">
        <f t="shared" si="0"/>
        <v>theater</v>
      </c>
      <c r="R65" s="7" t="str">
        <f t="shared" si="1"/>
        <v>plays</v>
      </c>
      <c r="S65" s="13">
        <f t="shared" si="2"/>
        <v>42853.208333333328</v>
      </c>
      <c r="T65" s="13">
        <f t="shared" si="3"/>
        <v>42859.208333333328</v>
      </c>
      <c r="U65" s="21">
        <v>42853</v>
      </c>
    </row>
    <row r="66" spans="1:21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12">
        <f t="shared" si="5"/>
        <v>97.642857142857139</v>
      </c>
      <c r="G66" t="s">
        <v>14</v>
      </c>
      <c r="H66">
        <v>38</v>
      </c>
      <c r="I66" s="6">
        <f t="shared" si="4"/>
        <v>11.584745762711865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s="7" t="str">
        <f t="shared" si="0"/>
        <v>technology</v>
      </c>
      <c r="R66" s="7" t="str">
        <f t="shared" si="1"/>
        <v>web</v>
      </c>
      <c r="S66" s="13">
        <f t="shared" si="2"/>
        <v>43283.208333333328</v>
      </c>
      <c r="T66" s="13">
        <f t="shared" si="3"/>
        <v>43298.208333333328</v>
      </c>
      <c r="U66" s="21">
        <v>43283</v>
      </c>
    </row>
    <row r="67" spans="1:21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12">
        <f t="shared" si="5"/>
        <v>236.14754098360655</v>
      </c>
      <c r="G67" t="s">
        <v>20</v>
      </c>
      <c r="H67">
        <v>236</v>
      </c>
      <c r="I67" s="6">
        <f t="shared" ref="I67:I130" si="6">E67/H68</f>
        <v>1200.4166666666667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s="7" t="str">
        <f t="shared" ref="Q67:Q130" si="7">LEFT(P67, FIND("/", P67) -1)</f>
        <v>theater</v>
      </c>
      <c r="R67" s="7" t="str">
        <f t="shared" ref="R67:R130" si="8">RIGHT(P67,LEN(P67)-FIND("/",P67))</f>
        <v>plays</v>
      </c>
      <c r="S67" s="13">
        <f t="shared" ref="S67:S130" si="9">(((L67/60)/60)/24)+DATE(1970,1,1)</f>
        <v>40570.25</v>
      </c>
      <c r="T67" s="13">
        <f t="shared" ref="T67:T130" si="10">M67 / 86400 + DATE(1970,1,1)</f>
        <v>40577.25</v>
      </c>
      <c r="U67" s="21">
        <v>40570</v>
      </c>
    </row>
    <row r="68" spans="1:21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12">
        <f t="shared" ref="F68:F131" si="11" xml:space="preserve"> (E68 / D68)*100</f>
        <v>45.068965517241381</v>
      </c>
      <c r="G68" t="s">
        <v>14</v>
      </c>
      <c r="H68">
        <v>12</v>
      </c>
      <c r="I68" s="6">
        <f t="shared" si="6"/>
        <v>0.3215252152521525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s="7" t="str">
        <f t="shared" si="7"/>
        <v>theater</v>
      </c>
      <c r="R68" s="7" t="str">
        <f t="shared" si="8"/>
        <v>plays</v>
      </c>
      <c r="S68" s="13">
        <f t="shared" si="9"/>
        <v>42102.208333333328</v>
      </c>
      <c r="T68" s="13">
        <f t="shared" si="10"/>
        <v>42107.208333333328</v>
      </c>
      <c r="U68" s="21">
        <v>42102</v>
      </c>
    </row>
    <row r="69" spans="1:21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12">
        <f t="shared" si="11"/>
        <v>162.38567493112947</v>
      </c>
      <c r="G69" t="s">
        <v>20</v>
      </c>
      <c r="H69">
        <v>4065</v>
      </c>
      <c r="I69" s="6">
        <f t="shared" si="6"/>
        <v>479.23577235772359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s="7" t="str">
        <f t="shared" si="7"/>
        <v>technology</v>
      </c>
      <c r="R69" s="7" t="str">
        <f t="shared" si="8"/>
        <v>wearables</v>
      </c>
      <c r="S69" s="13">
        <f t="shared" si="9"/>
        <v>40203.25</v>
      </c>
      <c r="T69" s="13">
        <f t="shared" si="10"/>
        <v>40208.25</v>
      </c>
      <c r="U69" s="21">
        <v>40203</v>
      </c>
    </row>
    <row r="70" spans="1:21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12">
        <f t="shared" si="11"/>
        <v>254.52631578947367</v>
      </c>
      <c r="G70" t="s">
        <v>20</v>
      </c>
      <c r="H70">
        <v>246</v>
      </c>
      <c r="I70" s="6">
        <f t="shared" si="6"/>
        <v>853.41176470588232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s="7" t="str">
        <f t="shared" si="7"/>
        <v>theater</v>
      </c>
      <c r="R70" s="7" t="str">
        <f t="shared" si="8"/>
        <v>plays</v>
      </c>
      <c r="S70" s="13">
        <f t="shared" si="9"/>
        <v>42943.208333333328</v>
      </c>
      <c r="T70" s="13">
        <f t="shared" si="10"/>
        <v>42990.208333333328</v>
      </c>
      <c r="U70" s="21">
        <v>42943</v>
      </c>
    </row>
    <row r="71" spans="1:21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12">
        <f t="shared" si="11"/>
        <v>24.063291139240505</v>
      </c>
      <c r="G71" t="s">
        <v>74</v>
      </c>
      <c r="H71">
        <v>17</v>
      </c>
      <c r="I71" s="6">
        <f t="shared" si="6"/>
        <v>0.76808080808080803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s="7" t="str">
        <f t="shared" si="7"/>
        <v>theater</v>
      </c>
      <c r="R71" s="7" t="str">
        <f t="shared" si="8"/>
        <v>plays</v>
      </c>
      <c r="S71" s="13">
        <f t="shared" si="9"/>
        <v>40531.25</v>
      </c>
      <c r="T71" s="13">
        <f t="shared" si="10"/>
        <v>40565.25</v>
      </c>
      <c r="U71" s="21">
        <v>40531</v>
      </c>
    </row>
    <row r="72" spans="1:21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12">
        <f t="shared" si="11"/>
        <v>123.74140625000001</v>
      </c>
      <c r="G72" t="s">
        <v>20</v>
      </c>
      <c r="H72">
        <v>2475</v>
      </c>
      <c r="I72" s="6">
        <f t="shared" si="6"/>
        <v>2084.0657894736842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s="7" t="str">
        <f t="shared" si="7"/>
        <v>theater</v>
      </c>
      <c r="R72" s="7" t="str">
        <f t="shared" si="8"/>
        <v>plays</v>
      </c>
      <c r="S72" s="13">
        <f t="shared" si="9"/>
        <v>40484.208333333336</v>
      </c>
      <c r="T72" s="13">
        <f t="shared" si="10"/>
        <v>40533.25</v>
      </c>
      <c r="U72" s="21">
        <v>40484</v>
      </c>
    </row>
    <row r="73" spans="1:21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12">
        <f t="shared" si="11"/>
        <v>108.06666666666666</v>
      </c>
      <c r="G73" t="s">
        <v>20</v>
      </c>
      <c r="H73">
        <v>76</v>
      </c>
      <c r="I73" s="6">
        <f t="shared" si="6"/>
        <v>120.07407407407408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s="7" t="str">
        <f t="shared" si="7"/>
        <v>theater</v>
      </c>
      <c r="R73" s="7" t="str">
        <f t="shared" si="8"/>
        <v>plays</v>
      </c>
      <c r="S73" s="13">
        <f t="shared" si="9"/>
        <v>43799.25</v>
      </c>
      <c r="T73" s="13">
        <f t="shared" si="10"/>
        <v>43803.25</v>
      </c>
      <c r="U73" s="21">
        <v>43799</v>
      </c>
    </row>
    <row r="74" spans="1:21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12">
        <f t="shared" si="11"/>
        <v>670.33333333333326</v>
      </c>
      <c r="G74" t="s">
        <v>20</v>
      </c>
      <c r="H74">
        <v>54</v>
      </c>
      <c r="I74" s="6">
        <f t="shared" si="6"/>
        <v>45.704545454545453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s="7" t="str">
        <f t="shared" si="7"/>
        <v>film &amp; video</v>
      </c>
      <c r="R74" s="7" t="str">
        <f t="shared" si="8"/>
        <v>animation</v>
      </c>
      <c r="S74" s="13">
        <f t="shared" si="9"/>
        <v>42186.208333333328</v>
      </c>
      <c r="T74" s="13">
        <f t="shared" si="10"/>
        <v>42222.208333333328</v>
      </c>
      <c r="U74" s="21">
        <v>42186</v>
      </c>
    </row>
    <row r="75" spans="1:21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12">
        <f t="shared" si="11"/>
        <v>660.92857142857144</v>
      </c>
      <c r="G75" t="s">
        <v>20</v>
      </c>
      <c r="H75">
        <v>88</v>
      </c>
      <c r="I75" s="6">
        <f t="shared" si="6"/>
        <v>108.85882352941177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s="7" t="str">
        <f t="shared" si="7"/>
        <v>music</v>
      </c>
      <c r="R75" s="7" t="str">
        <f t="shared" si="8"/>
        <v>jazz</v>
      </c>
      <c r="S75" s="13">
        <f t="shared" si="9"/>
        <v>42701.25</v>
      </c>
      <c r="T75" s="13">
        <f t="shared" si="10"/>
        <v>42704.25</v>
      </c>
      <c r="U75" s="21">
        <v>42701</v>
      </c>
    </row>
    <row r="76" spans="1:21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12">
        <f t="shared" si="11"/>
        <v>122.46153846153847</v>
      </c>
      <c r="G76" t="s">
        <v>20</v>
      </c>
      <c r="H76">
        <v>85</v>
      </c>
      <c r="I76" s="6">
        <f t="shared" si="6"/>
        <v>28.094117647058823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s="7" t="str">
        <f t="shared" si="7"/>
        <v>music</v>
      </c>
      <c r="R76" s="7" t="str">
        <f t="shared" si="8"/>
        <v>metal</v>
      </c>
      <c r="S76" s="13">
        <f t="shared" si="9"/>
        <v>42456.208333333328</v>
      </c>
      <c r="T76" s="13">
        <f t="shared" si="10"/>
        <v>42457.208333333328</v>
      </c>
      <c r="U76" s="21">
        <v>42456</v>
      </c>
    </row>
    <row r="77" spans="1:21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12">
        <f t="shared" si="11"/>
        <v>150.57731958762886</v>
      </c>
      <c r="G77" t="s">
        <v>20</v>
      </c>
      <c r="H77">
        <v>170</v>
      </c>
      <c r="I77" s="6">
        <f t="shared" si="6"/>
        <v>8.673396674584323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s="7" t="str">
        <f t="shared" si="7"/>
        <v>photography</v>
      </c>
      <c r="R77" s="7" t="str">
        <f t="shared" si="8"/>
        <v>photography books</v>
      </c>
      <c r="S77" s="13">
        <f t="shared" si="9"/>
        <v>43296.208333333328</v>
      </c>
      <c r="T77" s="13">
        <f t="shared" si="10"/>
        <v>43304.208333333328</v>
      </c>
      <c r="U77" s="21">
        <v>43296</v>
      </c>
    </row>
    <row r="78" spans="1:21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12">
        <f t="shared" si="11"/>
        <v>78.106590724165997</v>
      </c>
      <c r="G78" t="s">
        <v>14</v>
      </c>
      <c r="H78">
        <v>1684</v>
      </c>
      <c r="I78" s="6">
        <f t="shared" si="6"/>
        <v>1714.1607142857142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s="7" t="str">
        <f t="shared" si="7"/>
        <v>theater</v>
      </c>
      <c r="R78" s="7" t="str">
        <f t="shared" si="8"/>
        <v>plays</v>
      </c>
      <c r="S78" s="13">
        <f t="shared" si="9"/>
        <v>42027.25</v>
      </c>
      <c r="T78" s="13">
        <f t="shared" si="10"/>
        <v>42076.208333333328</v>
      </c>
      <c r="U78" s="21">
        <v>42027</v>
      </c>
    </row>
    <row r="79" spans="1:21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12">
        <f t="shared" si="11"/>
        <v>46.94736842105263</v>
      </c>
      <c r="G79" t="s">
        <v>14</v>
      </c>
      <c r="H79">
        <v>56</v>
      </c>
      <c r="I79" s="6">
        <f t="shared" si="6"/>
        <v>13.515151515151516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s="7" t="str">
        <f t="shared" si="7"/>
        <v>film &amp; video</v>
      </c>
      <c r="R79" s="7" t="str">
        <f t="shared" si="8"/>
        <v>animation</v>
      </c>
      <c r="S79" s="13">
        <f t="shared" si="9"/>
        <v>40448.208333333336</v>
      </c>
      <c r="T79" s="13">
        <f t="shared" si="10"/>
        <v>40462.208333333336</v>
      </c>
      <c r="U79" s="21">
        <v>40448</v>
      </c>
    </row>
    <row r="80" spans="1:21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12">
        <f t="shared" si="11"/>
        <v>300.8</v>
      </c>
      <c r="G80" t="s">
        <v>20</v>
      </c>
      <c r="H80">
        <v>330</v>
      </c>
      <c r="I80" s="6">
        <f t="shared" si="6"/>
        <v>16.152744630071599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s="7" t="str">
        <f t="shared" si="7"/>
        <v>publishing</v>
      </c>
      <c r="R80" s="7" t="str">
        <f t="shared" si="8"/>
        <v>translations</v>
      </c>
      <c r="S80" s="13">
        <f t="shared" si="9"/>
        <v>43206.208333333328</v>
      </c>
      <c r="T80" s="13">
        <f t="shared" si="10"/>
        <v>43207.208333333328</v>
      </c>
      <c r="U80" s="21">
        <v>43206</v>
      </c>
    </row>
    <row r="81" spans="1:21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12">
        <f t="shared" si="11"/>
        <v>69.598615916955026</v>
      </c>
      <c r="G81" t="s">
        <v>14</v>
      </c>
      <c r="H81">
        <v>838</v>
      </c>
      <c r="I81" s="6">
        <f t="shared" si="6"/>
        <v>316.75590551181102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s="7" t="str">
        <f t="shared" si="7"/>
        <v>theater</v>
      </c>
      <c r="R81" s="7" t="str">
        <f t="shared" si="8"/>
        <v>plays</v>
      </c>
      <c r="S81" s="13">
        <f t="shared" si="9"/>
        <v>43267.208333333328</v>
      </c>
      <c r="T81" s="13">
        <f t="shared" si="10"/>
        <v>43272.208333333328</v>
      </c>
      <c r="U81" s="21">
        <v>43267</v>
      </c>
    </row>
    <row r="82" spans="1:21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12">
        <f t="shared" si="11"/>
        <v>637.4545454545455</v>
      </c>
      <c r="G82" t="s">
        <v>20</v>
      </c>
      <c r="H82">
        <v>127</v>
      </c>
      <c r="I82" s="6">
        <f t="shared" si="6"/>
        <v>17.060827250608273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s="7" t="str">
        <f t="shared" si="7"/>
        <v>games</v>
      </c>
      <c r="R82" s="7" t="str">
        <f t="shared" si="8"/>
        <v>video games</v>
      </c>
      <c r="S82" s="13">
        <f t="shared" si="9"/>
        <v>42976.208333333328</v>
      </c>
      <c r="T82" s="13">
        <f t="shared" si="10"/>
        <v>43006.208333333328</v>
      </c>
      <c r="U82" s="21">
        <v>42976</v>
      </c>
    </row>
    <row r="83" spans="1:21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12">
        <f t="shared" si="11"/>
        <v>225.33928571428569</v>
      </c>
      <c r="G83" t="s">
        <v>20</v>
      </c>
      <c r="H83">
        <v>411</v>
      </c>
      <c r="I83" s="6">
        <f t="shared" si="6"/>
        <v>210.31666666666666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s="7" t="str">
        <f t="shared" si="7"/>
        <v>music</v>
      </c>
      <c r="R83" s="7" t="str">
        <f t="shared" si="8"/>
        <v>rock</v>
      </c>
      <c r="S83" s="13">
        <f t="shared" si="9"/>
        <v>43062.25</v>
      </c>
      <c r="T83" s="13">
        <f t="shared" si="10"/>
        <v>43087.25</v>
      </c>
      <c r="U83" s="21">
        <v>43062</v>
      </c>
    </row>
    <row r="84" spans="1:21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12">
        <f t="shared" si="11"/>
        <v>1497.3000000000002</v>
      </c>
      <c r="G84" t="s">
        <v>20</v>
      </c>
      <c r="H84">
        <v>180</v>
      </c>
      <c r="I84" s="6">
        <f t="shared" si="6"/>
        <v>14.973000000000001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s="7" t="str">
        <f t="shared" si="7"/>
        <v>games</v>
      </c>
      <c r="R84" s="7" t="str">
        <f t="shared" si="8"/>
        <v>video games</v>
      </c>
      <c r="S84" s="13">
        <f t="shared" si="9"/>
        <v>43482.25</v>
      </c>
      <c r="T84" s="13">
        <f t="shared" si="10"/>
        <v>43489.25</v>
      </c>
      <c r="U84" s="21">
        <v>43482</v>
      </c>
    </row>
    <row r="85" spans="1:21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12">
        <f t="shared" si="11"/>
        <v>37.590225563909776</v>
      </c>
      <c r="G85" t="s">
        <v>14</v>
      </c>
      <c r="H85">
        <v>1000</v>
      </c>
      <c r="I85" s="6">
        <f t="shared" si="6"/>
        <v>106.94117647058823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s="7" t="str">
        <f t="shared" si="7"/>
        <v>music</v>
      </c>
      <c r="R85" s="7" t="str">
        <f t="shared" si="8"/>
        <v>electric music</v>
      </c>
      <c r="S85" s="13">
        <f t="shared" si="9"/>
        <v>42579.208333333328</v>
      </c>
      <c r="T85" s="13">
        <f t="shared" si="10"/>
        <v>42601.208333333328</v>
      </c>
      <c r="U85" s="21">
        <v>42579</v>
      </c>
    </row>
    <row r="86" spans="1:21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12">
        <f t="shared" si="11"/>
        <v>132.36942675159236</v>
      </c>
      <c r="G86" t="s">
        <v>20</v>
      </c>
      <c r="H86">
        <v>374</v>
      </c>
      <c r="I86" s="6">
        <f t="shared" si="6"/>
        <v>585.4084507042254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s="7" t="str">
        <f t="shared" si="7"/>
        <v>technology</v>
      </c>
      <c r="R86" s="7" t="str">
        <f t="shared" si="8"/>
        <v>wearables</v>
      </c>
      <c r="S86" s="13">
        <f t="shared" si="9"/>
        <v>41118.208333333336</v>
      </c>
      <c r="T86" s="13">
        <f t="shared" si="10"/>
        <v>41128.208333333336</v>
      </c>
      <c r="U86" s="21">
        <v>41118</v>
      </c>
    </row>
    <row r="87" spans="1:21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12">
        <f t="shared" si="11"/>
        <v>131.22448979591837</v>
      </c>
      <c r="G87" t="s">
        <v>20</v>
      </c>
      <c r="H87">
        <v>71</v>
      </c>
      <c r="I87" s="6">
        <f t="shared" si="6"/>
        <v>31.674876847290641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s="7" t="str">
        <f t="shared" si="7"/>
        <v>music</v>
      </c>
      <c r="R87" s="7" t="str">
        <f t="shared" si="8"/>
        <v>indie rock</v>
      </c>
      <c r="S87" s="13">
        <f t="shared" si="9"/>
        <v>40797.208333333336</v>
      </c>
      <c r="T87" s="13">
        <f t="shared" si="10"/>
        <v>40805.208333333336</v>
      </c>
      <c r="U87" s="21">
        <v>40797</v>
      </c>
    </row>
    <row r="88" spans="1:21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12">
        <f t="shared" si="11"/>
        <v>167.63513513513513</v>
      </c>
      <c r="G88" t="s">
        <v>20</v>
      </c>
      <c r="H88">
        <v>203</v>
      </c>
      <c r="I88" s="6">
        <f t="shared" si="6"/>
        <v>8.3704453441295552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s="7" t="str">
        <f t="shared" si="7"/>
        <v>theater</v>
      </c>
      <c r="R88" s="7" t="str">
        <f t="shared" si="8"/>
        <v>plays</v>
      </c>
      <c r="S88" s="13">
        <f t="shared" si="9"/>
        <v>42128.208333333328</v>
      </c>
      <c r="T88" s="13">
        <f t="shared" si="10"/>
        <v>42141.208333333328</v>
      </c>
      <c r="U88" s="21">
        <v>42128</v>
      </c>
    </row>
    <row r="89" spans="1:21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12">
        <f t="shared" si="11"/>
        <v>61.984886649874063</v>
      </c>
      <c r="G89" t="s">
        <v>14</v>
      </c>
      <c r="H89">
        <v>1482</v>
      </c>
      <c r="I89" s="6">
        <f t="shared" si="6"/>
        <v>1088.8495575221239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s="7" t="str">
        <f t="shared" si="7"/>
        <v>music</v>
      </c>
      <c r="R89" s="7" t="str">
        <f t="shared" si="8"/>
        <v>rock</v>
      </c>
      <c r="S89" s="13">
        <f t="shared" si="9"/>
        <v>40610.25</v>
      </c>
      <c r="T89" s="13">
        <f t="shared" si="10"/>
        <v>40621.208333333336</v>
      </c>
      <c r="U89" s="21">
        <v>40610</v>
      </c>
    </row>
    <row r="90" spans="1:21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12">
        <f t="shared" si="11"/>
        <v>260.75</v>
      </c>
      <c r="G90" t="s">
        <v>20</v>
      </c>
      <c r="H90">
        <v>113</v>
      </c>
      <c r="I90" s="6">
        <f t="shared" si="6"/>
        <v>130.375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s="7" t="str">
        <f t="shared" si="7"/>
        <v>publishing</v>
      </c>
      <c r="R90" s="7" t="str">
        <f t="shared" si="8"/>
        <v>translations</v>
      </c>
      <c r="S90" s="13">
        <f t="shared" si="9"/>
        <v>42110.208333333328</v>
      </c>
      <c r="T90" s="13">
        <f t="shared" si="10"/>
        <v>42132.208333333328</v>
      </c>
      <c r="U90" s="21">
        <v>42110</v>
      </c>
    </row>
    <row r="91" spans="1:21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12">
        <f t="shared" si="11"/>
        <v>252.58823529411765</v>
      </c>
      <c r="G91" t="s">
        <v>20</v>
      </c>
      <c r="H91">
        <v>96</v>
      </c>
      <c r="I91" s="6">
        <f t="shared" si="6"/>
        <v>81.018867924528308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s="7" t="str">
        <f t="shared" si="7"/>
        <v>theater</v>
      </c>
      <c r="R91" s="7" t="str">
        <f t="shared" si="8"/>
        <v>plays</v>
      </c>
      <c r="S91" s="13">
        <f t="shared" si="9"/>
        <v>40283.208333333336</v>
      </c>
      <c r="T91" s="13">
        <f t="shared" si="10"/>
        <v>40285.208333333336</v>
      </c>
      <c r="U91" s="21">
        <v>40283</v>
      </c>
    </row>
    <row r="92" spans="1:21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12">
        <f t="shared" si="11"/>
        <v>78.615384615384613</v>
      </c>
      <c r="G92" t="s">
        <v>14</v>
      </c>
      <c r="H92">
        <v>106</v>
      </c>
      <c r="I92" s="6">
        <f t="shared" si="6"/>
        <v>9.0309278350515463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s="7" t="str">
        <f t="shared" si="7"/>
        <v>theater</v>
      </c>
      <c r="R92" s="7" t="str">
        <f t="shared" si="8"/>
        <v>plays</v>
      </c>
      <c r="S92" s="13">
        <f t="shared" si="9"/>
        <v>42425.25</v>
      </c>
      <c r="T92" s="13">
        <f t="shared" si="10"/>
        <v>42425.25</v>
      </c>
      <c r="U92" s="21">
        <v>42425</v>
      </c>
    </row>
    <row r="93" spans="1:21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12">
        <f t="shared" si="11"/>
        <v>48.404406999351913</v>
      </c>
      <c r="G93" t="s">
        <v>14</v>
      </c>
      <c r="H93">
        <v>679</v>
      </c>
      <c r="I93" s="6">
        <f t="shared" si="6"/>
        <v>149.97590361445782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s="7" t="str">
        <f t="shared" si="7"/>
        <v>publishing</v>
      </c>
      <c r="R93" s="7" t="str">
        <f t="shared" si="8"/>
        <v>translations</v>
      </c>
      <c r="S93" s="13">
        <f t="shared" si="9"/>
        <v>42588.208333333328</v>
      </c>
      <c r="T93" s="13">
        <f t="shared" si="10"/>
        <v>42616.208333333328</v>
      </c>
      <c r="U93" s="21">
        <v>42588</v>
      </c>
    </row>
    <row r="94" spans="1:21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12">
        <f t="shared" si="11"/>
        <v>258.875</v>
      </c>
      <c r="G94" t="s">
        <v>20</v>
      </c>
      <c r="H94">
        <v>498</v>
      </c>
      <c r="I94" s="6">
        <f t="shared" si="6"/>
        <v>84.877049180327873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s="7" t="str">
        <f t="shared" si="7"/>
        <v>games</v>
      </c>
      <c r="R94" s="7" t="str">
        <f t="shared" si="8"/>
        <v>video games</v>
      </c>
      <c r="S94" s="13">
        <f t="shared" si="9"/>
        <v>40352.208333333336</v>
      </c>
      <c r="T94" s="13">
        <f t="shared" si="10"/>
        <v>40353.208333333336</v>
      </c>
      <c r="U94" s="21">
        <v>40352</v>
      </c>
    </row>
    <row r="95" spans="1:21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12">
        <f t="shared" si="11"/>
        <v>60.548713235294116</v>
      </c>
      <c r="G95" t="s">
        <v>74</v>
      </c>
      <c r="H95">
        <v>610</v>
      </c>
      <c r="I95" s="6">
        <f t="shared" si="6"/>
        <v>365.98333333333335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s="7" t="str">
        <f t="shared" si="7"/>
        <v>theater</v>
      </c>
      <c r="R95" s="7" t="str">
        <f t="shared" si="8"/>
        <v>plays</v>
      </c>
      <c r="S95" s="13">
        <f t="shared" si="9"/>
        <v>41202.208333333336</v>
      </c>
      <c r="T95" s="13">
        <f t="shared" si="10"/>
        <v>41206.208333333336</v>
      </c>
      <c r="U95" s="21">
        <v>41202</v>
      </c>
    </row>
    <row r="96" spans="1:21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12">
        <f t="shared" si="11"/>
        <v>303.68965517241378</v>
      </c>
      <c r="G96" t="s">
        <v>20</v>
      </c>
      <c r="H96">
        <v>180</v>
      </c>
      <c r="I96" s="6">
        <f t="shared" si="6"/>
        <v>326.18518518518516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s="7" t="str">
        <f t="shared" si="7"/>
        <v>technology</v>
      </c>
      <c r="R96" s="7" t="str">
        <f t="shared" si="8"/>
        <v>web</v>
      </c>
      <c r="S96" s="13">
        <f t="shared" si="9"/>
        <v>43562.208333333328</v>
      </c>
      <c r="T96" s="13">
        <f t="shared" si="10"/>
        <v>43573.208333333328</v>
      </c>
      <c r="U96" s="21">
        <v>43562</v>
      </c>
    </row>
    <row r="97" spans="1:21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12">
        <f t="shared" si="11"/>
        <v>112.99999999999999</v>
      </c>
      <c r="G97" t="s">
        <v>20</v>
      </c>
      <c r="H97">
        <v>27</v>
      </c>
      <c r="I97" s="6">
        <f t="shared" si="6"/>
        <v>0.43629343629343631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s="7" t="str">
        <f t="shared" si="7"/>
        <v>film &amp; video</v>
      </c>
      <c r="R97" s="7" t="str">
        <f t="shared" si="8"/>
        <v>documentary</v>
      </c>
      <c r="S97" s="13">
        <f t="shared" si="9"/>
        <v>43752.208333333328</v>
      </c>
      <c r="T97" s="13">
        <f t="shared" si="10"/>
        <v>43759.208333333328</v>
      </c>
      <c r="U97" s="21">
        <v>43752</v>
      </c>
    </row>
    <row r="98" spans="1:21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12">
        <f t="shared" si="11"/>
        <v>217.37876614060258</v>
      </c>
      <c r="G98" t="s">
        <v>20</v>
      </c>
      <c r="H98">
        <v>2331</v>
      </c>
      <c r="I98" s="6">
        <f t="shared" si="6"/>
        <v>1340.8230088495575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s="7" t="str">
        <f t="shared" si="7"/>
        <v>theater</v>
      </c>
      <c r="R98" s="7" t="str">
        <f t="shared" si="8"/>
        <v>plays</v>
      </c>
      <c r="S98" s="13">
        <f t="shared" si="9"/>
        <v>40612.25</v>
      </c>
      <c r="T98" s="13">
        <f t="shared" si="10"/>
        <v>40625.208333333336</v>
      </c>
      <c r="U98" s="21">
        <v>40612</v>
      </c>
    </row>
    <row r="99" spans="1:21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12">
        <f t="shared" si="11"/>
        <v>926.69230769230762</v>
      </c>
      <c r="G99" t="s">
        <v>20</v>
      </c>
      <c r="H99">
        <v>113</v>
      </c>
      <c r="I99" s="6">
        <f t="shared" si="6"/>
        <v>9.8745901639344265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s="7" t="str">
        <f t="shared" si="7"/>
        <v>food</v>
      </c>
      <c r="R99" s="7" t="str">
        <f t="shared" si="8"/>
        <v>food trucks</v>
      </c>
      <c r="S99" s="13">
        <f t="shared" si="9"/>
        <v>42180.208333333328</v>
      </c>
      <c r="T99" s="13">
        <f t="shared" si="10"/>
        <v>42234.208333333328</v>
      </c>
      <c r="U99" s="21">
        <v>42180</v>
      </c>
    </row>
    <row r="100" spans="1:21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12">
        <f t="shared" si="11"/>
        <v>33.692229038854805</v>
      </c>
      <c r="G100" t="s">
        <v>14</v>
      </c>
      <c r="H100">
        <v>1220</v>
      </c>
      <c r="I100" s="6">
        <f t="shared" si="6"/>
        <v>200.92073170731706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s="7" t="str">
        <f t="shared" si="7"/>
        <v>games</v>
      </c>
      <c r="R100" s="7" t="str">
        <f t="shared" si="8"/>
        <v>video games</v>
      </c>
      <c r="S100" s="13">
        <f t="shared" si="9"/>
        <v>42212.208333333328</v>
      </c>
      <c r="T100" s="13">
        <f t="shared" si="10"/>
        <v>42216.208333333328</v>
      </c>
      <c r="U100" s="21">
        <v>42212</v>
      </c>
    </row>
    <row r="101" spans="1:21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12">
        <f t="shared" si="11"/>
        <v>196.7236842105263</v>
      </c>
      <c r="G101" t="s">
        <v>20</v>
      </c>
      <c r="H101">
        <v>164</v>
      </c>
      <c r="I101" s="6">
        <f t="shared" si="6"/>
        <v>14951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s="7" t="str">
        <f t="shared" si="7"/>
        <v>theater</v>
      </c>
      <c r="R101" s="7" t="str">
        <f t="shared" si="8"/>
        <v>plays</v>
      </c>
      <c r="S101" s="13">
        <f t="shared" si="9"/>
        <v>41968.25</v>
      </c>
      <c r="T101" s="13">
        <f t="shared" si="10"/>
        <v>41997.25</v>
      </c>
      <c r="U101" s="21">
        <v>41968</v>
      </c>
    </row>
    <row r="102" spans="1:21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12">
        <f t="shared" si="11"/>
        <v>1</v>
      </c>
      <c r="G102" t="s">
        <v>14</v>
      </c>
      <c r="H102">
        <v>1</v>
      </c>
      <c r="I102" s="6">
        <f t="shared" si="6"/>
        <v>6.0975609756097563E-3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s="7" t="str">
        <f t="shared" si="7"/>
        <v>theater</v>
      </c>
      <c r="R102" s="7" t="str">
        <f t="shared" si="8"/>
        <v>plays</v>
      </c>
      <c r="S102" s="13">
        <f t="shared" si="9"/>
        <v>40835.208333333336</v>
      </c>
      <c r="T102" s="13">
        <f t="shared" si="10"/>
        <v>40853.208333333336</v>
      </c>
      <c r="U102" s="21">
        <v>40835</v>
      </c>
    </row>
    <row r="103" spans="1:21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12">
        <f t="shared" si="11"/>
        <v>1021.4444444444445</v>
      </c>
      <c r="G103" t="s">
        <v>20</v>
      </c>
      <c r="H103">
        <v>164</v>
      </c>
      <c r="I103" s="6">
        <f t="shared" si="6"/>
        <v>27.360119047619047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s="7" t="str">
        <f t="shared" si="7"/>
        <v>music</v>
      </c>
      <c r="R103" s="7" t="str">
        <f t="shared" si="8"/>
        <v>electric music</v>
      </c>
      <c r="S103" s="13">
        <f t="shared" si="9"/>
        <v>42056.25</v>
      </c>
      <c r="T103" s="13">
        <f t="shared" si="10"/>
        <v>42063.25</v>
      </c>
      <c r="U103" s="21">
        <v>42056</v>
      </c>
    </row>
    <row r="104" spans="1:21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12">
        <f t="shared" si="11"/>
        <v>281.67567567567568</v>
      </c>
      <c r="G104" t="s">
        <v>20</v>
      </c>
      <c r="H104">
        <v>336</v>
      </c>
      <c r="I104" s="6">
        <f t="shared" si="6"/>
        <v>281.67567567567568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s="7" t="str">
        <f t="shared" si="7"/>
        <v>technology</v>
      </c>
      <c r="R104" s="7" t="str">
        <f t="shared" si="8"/>
        <v>wearables</v>
      </c>
      <c r="S104" s="13">
        <f t="shared" si="9"/>
        <v>43234.208333333328</v>
      </c>
      <c r="T104" s="13">
        <f t="shared" si="10"/>
        <v>43241.208333333328</v>
      </c>
      <c r="U104" s="21">
        <v>43234</v>
      </c>
    </row>
    <row r="105" spans="1:21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12">
        <f t="shared" si="11"/>
        <v>24.610000000000003</v>
      </c>
      <c r="G105" t="s">
        <v>14</v>
      </c>
      <c r="H105">
        <v>37</v>
      </c>
      <c r="I105" s="6">
        <f t="shared" si="6"/>
        <v>1.2837767344809599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s="7" t="str">
        <f t="shared" si="7"/>
        <v>music</v>
      </c>
      <c r="R105" s="7" t="str">
        <f t="shared" si="8"/>
        <v>electric music</v>
      </c>
      <c r="S105" s="13">
        <f t="shared" si="9"/>
        <v>40475.208333333336</v>
      </c>
      <c r="T105" s="13">
        <f t="shared" si="10"/>
        <v>40484.208333333336</v>
      </c>
      <c r="U105" s="21">
        <v>40475</v>
      </c>
    </row>
    <row r="106" spans="1:21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12">
        <f t="shared" si="11"/>
        <v>143.14010067114094</v>
      </c>
      <c r="G106" t="s">
        <v>20</v>
      </c>
      <c r="H106">
        <v>1917</v>
      </c>
      <c r="I106" s="6">
        <f t="shared" si="6"/>
        <v>1796.0315789473684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s="7" t="str">
        <f t="shared" si="7"/>
        <v>music</v>
      </c>
      <c r="R106" s="7" t="str">
        <f t="shared" si="8"/>
        <v>indie rock</v>
      </c>
      <c r="S106" s="13">
        <f t="shared" si="9"/>
        <v>42878.208333333328</v>
      </c>
      <c r="T106" s="13">
        <f t="shared" si="10"/>
        <v>42879.208333333328</v>
      </c>
      <c r="U106" s="21">
        <v>42878</v>
      </c>
    </row>
    <row r="107" spans="1:21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12">
        <f t="shared" si="11"/>
        <v>144.54411764705884</v>
      </c>
      <c r="G107" t="s">
        <v>20</v>
      </c>
      <c r="H107">
        <v>95</v>
      </c>
      <c r="I107" s="6">
        <f t="shared" si="6"/>
        <v>66.863945578231295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s="7" t="str">
        <f t="shared" si="7"/>
        <v>technology</v>
      </c>
      <c r="R107" s="7" t="str">
        <f t="shared" si="8"/>
        <v>web</v>
      </c>
      <c r="S107" s="13">
        <f t="shared" si="9"/>
        <v>41366.208333333336</v>
      </c>
      <c r="T107" s="13">
        <f t="shared" si="10"/>
        <v>41384.208333333336</v>
      </c>
      <c r="U107" s="21">
        <v>41366</v>
      </c>
    </row>
    <row r="108" spans="1:21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12">
        <f t="shared" si="11"/>
        <v>359.12820512820514</v>
      </c>
      <c r="G108" t="s">
        <v>20</v>
      </c>
      <c r="H108">
        <v>147</v>
      </c>
      <c r="I108" s="6">
        <f t="shared" si="6"/>
        <v>162.86046511627907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s="7" t="str">
        <f t="shared" si="7"/>
        <v>theater</v>
      </c>
      <c r="R108" s="7" t="str">
        <f t="shared" si="8"/>
        <v>plays</v>
      </c>
      <c r="S108" s="13">
        <f t="shared" si="9"/>
        <v>43716.208333333328</v>
      </c>
      <c r="T108" s="13">
        <f t="shared" si="10"/>
        <v>43721.208333333328</v>
      </c>
      <c r="U108" s="21">
        <v>43716</v>
      </c>
    </row>
    <row r="109" spans="1:21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12">
        <f t="shared" si="11"/>
        <v>186.48571428571427</v>
      </c>
      <c r="G109" t="s">
        <v>20</v>
      </c>
      <c r="H109">
        <v>86</v>
      </c>
      <c r="I109" s="6">
        <f t="shared" si="6"/>
        <v>78.638554216867476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s="7" t="str">
        <f t="shared" si="7"/>
        <v>theater</v>
      </c>
      <c r="R109" s="7" t="str">
        <f t="shared" si="8"/>
        <v>plays</v>
      </c>
      <c r="S109" s="13">
        <f t="shared" si="9"/>
        <v>43213.208333333328</v>
      </c>
      <c r="T109" s="13">
        <f t="shared" si="10"/>
        <v>43230.208333333328</v>
      </c>
      <c r="U109" s="21">
        <v>43213</v>
      </c>
    </row>
    <row r="110" spans="1:21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12">
        <f t="shared" si="11"/>
        <v>595.26666666666665</v>
      </c>
      <c r="G110" t="s">
        <v>20</v>
      </c>
      <c r="H110">
        <v>83</v>
      </c>
      <c r="I110" s="6">
        <f t="shared" si="6"/>
        <v>148.81666666666666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s="7" t="str">
        <f t="shared" si="7"/>
        <v>film &amp; video</v>
      </c>
      <c r="R110" s="7" t="str">
        <f t="shared" si="8"/>
        <v>documentary</v>
      </c>
      <c r="S110" s="13">
        <f t="shared" si="9"/>
        <v>41005.208333333336</v>
      </c>
      <c r="T110" s="13">
        <f t="shared" si="10"/>
        <v>41042.208333333336</v>
      </c>
      <c r="U110" s="21">
        <v>41005</v>
      </c>
    </row>
    <row r="111" spans="1:21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12">
        <f t="shared" si="11"/>
        <v>59.21153846153846</v>
      </c>
      <c r="G111" t="s">
        <v>14</v>
      </c>
      <c r="H111">
        <v>60</v>
      </c>
      <c r="I111" s="6">
        <f t="shared" si="6"/>
        <v>10.402027027027026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s="7" t="str">
        <f t="shared" si="7"/>
        <v>film &amp; video</v>
      </c>
      <c r="R111" s="7" t="str">
        <f t="shared" si="8"/>
        <v>television</v>
      </c>
      <c r="S111" s="13">
        <f t="shared" si="9"/>
        <v>41651.25</v>
      </c>
      <c r="T111" s="13">
        <f t="shared" si="10"/>
        <v>41653.25</v>
      </c>
      <c r="U111" s="21">
        <v>41651</v>
      </c>
    </row>
    <row r="112" spans="1:21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12">
        <f t="shared" si="11"/>
        <v>14.962780898876405</v>
      </c>
      <c r="G112" t="s">
        <v>14</v>
      </c>
      <c r="H112">
        <v>296</v>
      </c>
      <c r="I112" s="6">
        <f t="shared" si="6"/>
        <v>31.51923076923077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s="7" t="str">
        <f t="shared" si="7"/>
        <v>food</v>
      </c>
      <c r="R112" s="7" t="str">
        <f t="shared" si="8"/>
        <v>food trucks</v>
      </c>
      <c r="S112" s="13">
        <f t="shared" si="9"/>
        <v>43354.208333333328</v>
      </c>
      <c r="T112" s="13">
        <f t="shared" si="10"/>
        <v>43373.208333333328</v>
      </c>
      <c r="U112" s="21">
        <v>43354</v>
      </c>
    </row>
    <row r="113" spans="1:21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12">
        <f t="shared" si="11"/>
        <v>119.95602605863192</v>
      </c>
      <c r="G113" t="s">
        <v>20</v>
      </c>
      <c r="H113">
        <v>676</v>
      </c>
      <c r="I113" s="6">
        <f t="shared" si="6"/>
        <v>204.02493074792244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s="7" t="str">
        <f t="shared" si="7"/>
        <v>publishing</v>
      </c>
      <c r="R113" s="7" t="str">
        <f t="shared" si="8"/>
        <v>radio &amp; podcasts</v>
      </c>
      <c r="S113" s="13">
        <f t="shared" si="9"/>
        <v>41174.208333333336</v>
      </c>
      <c r="T113" s="13">
        <f t="shared" si="10"/>
        <v>41180.208333333336</v>
      </c>
      <c r="U113" s="21">
        <v>41174</v>
      </c>
    </row>
    <row r="114" spans="1:21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12">
        <f t="shared" si="11"/>
        <v>268.82978723404256</v>
      </c>
      <c r="G114" t="s">
        <v>20</v>
      </c>
      <c r="H114">
        <v>361</v>
      </c>
      <c r="I114" s="6">
        <f t="shared" si="6"/>
        <v>96.450381679389309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s="7" t="str">
        <f t="shared" si="7"/>
        <v>technology</v>
      </c>
      <c r="R114" s="7" t="str">
        <f t="shared" si="8"/>
        <v>web</v>
      </c>
      <c r="S114" s="13">
        <f t="shared" si="9"/>
        <v>41875.208333333336</v>
      </c>
      <c r="T114" s="13">
        <f t="shared" si="10"/>
        <v>41890.208333333336</v>
      </c>
      <c r="U114" s="21">
        <v>41875</v>
      </c>
    </row>
    <row r="115" spans="1:21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12">
        <f t="shared" si="11"/>
        <v>376.87878787878788</v>
      </c>
      <c r="G115" t="s">
        <v>20</v>
      </c>
      <c r="H115">
        <v>131</v>
      </c>
      <c r="I115" s="6">
        <f t="shared" si="6"/>
        <v>98.706349206349202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s="7" t="str">
        <f t="shared" si="7"/>
        <v>food</v>
      </c>
      <c r="R115" s="7" t="str">
        <f t="shared" si="8"/>
        <v>food trucks</v>
      </c>
      <c r="S115" s="13">
        <f t="shared" si="9"/>
        <v>42990.208333333328</v>
      </c>
      <c r="T115" s="13">
        <f t="shared" si="10"/>
        <v>42997.208333333328</v>
      </c>
      <c r="U115" s="21">
        <v>42990</v>
      </c>
    </row>
    <row r="116" spans="1:21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12">
        <f t="shared" si="11"/>
        <v>727.15789473684208</v>
      </c>
      <c r="G116" t="s">
        <v>20</v>
      </c>
      <c r="H116">
        <v>126</v>
      </c>
      <c r="I116" s="6">
        <f t="shared" si="6"/>
        <v>4.1815980629539951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s="7" t="str">
        <f t="shared" si="7"/>
        <v>technology</v>
      </c>
      <c r="R116" s="7" t="str">
        <f t="shared" si="8"/>
        <v>wearables</v>
      </c>
      <c r="S116" s="13">
        <f t="shared" si="9"/>
        <v>43564.208333333328</v>
      </c>
      <c r="T116" s="13">
        <f t="shared" si="10"/>
        <v>43565.208333333328</v>
      </c>
      <c r="U116" s="21">
        <v>43564</v>
      </c>
    </row>
    <row r="117" spans="1:21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12">
        <f t="shared" si="11"/>
        <v>87.211757648470297</v>
      </c>
      <c r="G117" t="s">
        <v>14</v>
      </c>
      <c r="H117">
        <v>3304</v>
      </c>
      <c r="I117" s="6">
        <f t="shared" si="6"/>
        <v>1991.5342465753424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s="7" t="str">
        <f t="shared" si="7"/>
        <v>publishing</v>
      </c>
      <c r="R117" s="7" t="str">
        <f t="shared" si="8"/>
        <v>fiction</v>
      </c>
      <c r="S117" s="13">
        <f t="shared" si="9"/>
        <v>43056.25</v>
      </c>
      <c r="T117" s="13">
        <f t="shared" si="10"/>
        <v>43091.25</v>
      </c>
      <c r="U117" s="21">
        <v>43056</v>
      </c>
    </row>
    <row r="118" spans="1:21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12">
        <f t="shared" si="11"/>
        <v>88</v>
      </c>
      <c r="G118" t="s">
        <v>14</v>
      </c>
      <c r="H118">
        <v>73</v>
      </c>
      <c r="I118" s="6">
        <f t="shared" si="6"/>
        <v>23.04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s="7" t="str">
        <f t="shared" si="7"/>
        <v>theater</v>
      </c>
      <c r="R118" s="7" t="str">
        <f t="shared" si="8"/>
        <v>plays</v>
      </c>
      <c r="S118" s="13">
        <f t="shared" si="9"/>
        <v>42265.208333333328</v>
      </c>
      <c r="T118" s="13">
        <f t="shared" si="10"/>
        <v>42266.208333333328</v>
      </c>
      <c r="U118" s="21">
        <v>42265</v>
      </c>
    </row>
    <row r="119" spans="1:21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12">
        <f t="shared" si="11"/>
        <v>173.9387755102041</v>
      </c>
      <c r="G119" t="s">
        <v>20</v>
      </c>
      <c r="H119">
        <v>275</v>
      </c>
      <c r="I119" s="6">
        <f t="shared" si="6"/>
        <v>127.20895522388059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s="7" t="str">
        <f t="shared" si="7"/>
        <v>film &amp; video</v>
      </c>
      <c r="R119" s="7" t="str">
        <f t="shared" si="8"/>
        <v>television</v>
      </c>
      <c r="S119" s="13">
        <f t="shared" si="9"/>
        <v>40808.208333333336</v>
      </c>
      <c r="T119" s="13">
        <f t="shared" si="10"/>
        <v>40814.208333333336</v>
      </c>
      <c r="U119" s="21">
        <v>40808</v>
      </c>
    </row>
    <row r="120" spans="1:21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12">
        <f t="shared" si="11"/>
        <v>117.61111111111111</v>
      </c>
      <c r="G120" t="s">
        <v>20</v>
      </c>
      <c r="H120">
        <v>67</v>
      </c>
      <c r="I120" s="6">
        <f t="shared" si="6"/>
        <v>41.240259740259738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s="7" t="str">
        <f t="shared" si="7"/>
        <v>photography</v>
      </c>
      <c r="R120" s="7" t="str">
        <f t="shared" si="8"/>
        <v>photography books</v>
      </c>
      <c r="S120" s="13">
        <f t="shared" si="9"/>
        <v>41665.25</v>
      </c>
      <c r="T120" s="13">
        <f t="shared" si="10"/>
        <v>41671.25</v>
      </c>
      <c r="U120" s="21">
        <v>41665</v>
      </c>
    </row>
    <row r="121" spans="1:21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12">
        <f t="shared" si="11"/>
        <v>214.96</v>
      </c>
      <c r="G121" t="s">
        <v>20</v>
      </c>
      <c r="H121">
        <v>154</v>
      </c>
      <c r="I121" s="6">
        <f t="shared" si="6"/>
        <v>6.0314253647586984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s="7" t="str">
        <f t="shared" si="7"/>
        <v>film &amp; video</v>
      </c>
      <c r="R121" s="7" t="str">
        <f t="shared" si="8"/>
        <v>documentary</v>
      </c>
      <c r="S121" s="13">
        <f t="shared" si="9"/>
        <v>41806.208333333336</v>
      </c>
      <c r="T121" s="13">
        <f t="shared" si="10"/>
        <v>41823.208333333336</v>
      </c>
      <c r="U121" s="21">
        <v>41806</v>
      </c>
    </row>
    <row r="122" spans="1:21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12">
        <f t="shared" si="11"/>
        <v>149.49667110519306</v>
      </c>
      <c r="G122" t="s">
        <v>20</v>
      </c>
      <c r="H122">
        <v>1782</v>
      </c>
      <c r="I122" s="6">
        <f t="shared" si="6"/>
        <v>124.33222591362126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s="7" t="str">
        <f t="shared" si="7"/>
        <v>games</v>
      </c>
      <c r="R122" s="7" t="str">
        <f t="shared" si="8"/>
        <v>mobile games</v>
      </c>
      <c r="S122" s="13">
        <f t="shared" si="9"/>
        <v>42111.208333333328</v>
      </c>
      <c r="T122" s="13">
        <f t="shared" si="10"/>
        <v>42115.208333333328</v>
      </c>
      <c r="U122" s="21">
        <v>42111</v>
      </c>
    </row>
    <row r="123" spans="1:21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12">
        <f t="shared" si="11"/>
        <v>219.33995584988963</v>
      </c>
      <c r="G123" t="s">
        <v>20</v>
      </c>
      <c r="H123">
        <v>903</v>
      </c>
      <c r="I123" s="6">
        <f t="shared" si="6"/>
        <v>29.335990552111014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s="7" t="str">
        <f t="shared" si="7"/>
        <v>games</v>
      </c>
      <c r="R123" s="7" t="str">
        <f t="shared" si="8"/>
        <v>video games</v>
      </c>
      <c r="S123" s="13">
        <f t="shared" si="9"/>
        <v>41917.208333333336</v>
      </c>
      <c r="T123" s="13">
        <f t="shared" si="10"/>
        <v>41930.208333333336</v>
      </c>
      <c r="U123" s="21">
        <v>41917</v>
      </c>
    </row>
    <row r="124" spans="1:21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12">
        <f t="shared" si="11"/>
        <v>64.367690058479525</v>
      </c>
      <c r="G124" t="s">
        <v>14</v>
      </c>
      <c r="H124">
        <v>3387</v>
      </c>
      <c r="I124" s="6">
        <f t="shared" si="6"/>
        <v>133.01359516616313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s="7" t="str">
        <f t="shared" si="7"/>
        <v>publishing</v>
      </c>
      <c r="R124" s="7" t="str">
        <f t="shared" si="8"/>
        <v>fiction</v>
      </c>
      <c r="S124" s="13">
        <f t="shared" si="9"/>
        <v>41970.25</v>
      </c>
      <c r="T124" s="13">
        <f t="shared" si="10"/>
        <v>41997.25</v>
      </c>
      <c r="U124" s="21">
        <v>41970</v>
      </c>
    </row>
    <row r="125" spans="1:21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12">
        <f t="shared" si="11"/>
        <v>18.622397298818232</v>
      </c>
      <c r="G125" t="s">
        <v>14</v>
      </c>
      <c r="H125">
        <v>662</v>
      </c>
      <c r="I125" s="6">
        <f t="shared" si="6"/>
        <v>352.04255319148939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s="7" t="str">
        <f t="shared" si="7"/>
        <v>theater</v>
      </c>
      <c r="R125" s="7" t="str">
        <f t="shared" si="8"/>
        <v>plays</v>
      </c>
      <c r="S125" s="13">
        <f t="shared" si="9"/>
        <v>42332.25</v>
      </c>
      <c r="T125" s="13">
        <f t="shared" si="10"/>
        <v>42335.25</v>
      </c>
      <c r="U125" s="21">
        <v>42332</v>
      </c>
    </row>
    <row r="126" spans="1:21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12">
        <f t="shared" si="11"/>
        <v>367.76923076923077</v>
      </c>
      <c r="G126" t="s">
        <v>20</v>
      </c>
      <c r="H126">
        <v>94</v>
      </c>
      <c r="I126" s="6">
        <f t="shared" si="6"/>
        <v>53.12222222222222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s="7" t="str">
        <f t="shared" si="7"/>
        <v>photography</v>
      </c>
      <c r="R126" s="7" t="str">
        <f t="shared" si="8"/>
        <v>photography books</v>
      </c>
      <c r="S126" s="13">
        <f t="shared" si="9"/>
        <v>43598.208333333328</v>
      </c>
      <c r="T126" s="13">
        <f t="shared" si="10"/>
        <v>43651.208333333328</v>
      </c>
      <c r="U126" s="21">
        <v>43598</v>
      </c>
    </row>
    <row r="127" spans="1:21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12">
        <f t="shared" si="11"/>
        <v>159.90566037735849</v>
      </c>
      <c r="G127" t="s">
        <v>20</v>
      </c>
      <c r="H127">
        <v>180</v>
      </c>
      <c r="I127" s="6">
        <f t="shared" si="6"/>
        <v>10.949612403100776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s="7" t="str">
        <f t="shared" si="7"/>
        <v>theater</v>
      </c>
      <c r="R127" s="7" t="str">
        <f t="shared" si="8"/>
        <v>plays</v>
      </c>
      <c r="S127" s="13">
        <f t="shared" si="9"/>
        <v>43362.208333333328</v>
      </c>
      <c r="T127" s="13">
        <f t="shared" si="10"/>
        <v>43366.208333333328</v>
      </c>
      <c r="U127" s="21">
        <v>43362</v>
      </c>
    </row>
    <row r="128" spans="1:21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12">
        <f t="shared" si="11"/>
        <v>38.633185349611544</v>
      </c>
      <c r="G128" t="s">
        <v>14</v>
      </c>
      <c r="H128">
        <v>774</v>
      </c>
      <c r="I128" s="6">
        <f t="shared" si="6"/>
        <v>103.59672619047619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s="7" t="str">
        <f t="shared" si="7"/>
        <v>theater</v>
      </c>
      <c r="R128" s="7" t="str">
        <f t="shared" si="8"/>
        <v>plays</v>
      </c>
      <c r="S128" s="13">
        <f t="shared" si="9"/>
        <v>42596.208333333328</v>
      </c>
      <c r="T128" s="13">
        <f t="shared" si="10"/>
        <v>42624.208333333328</v>
      </c>
      <c r="U128" s="21">
        <v>42596</v>
      </c>
    </row>
    <row r="129" spans="1:21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12">
        <f t="shared" si="11"/>
        <v>51.42151162790698</v>
      </c>
      <c r="G129" t="s">
        <v>14</v>
      </c>
      <c r="H129">
        <v>672</v>
      </c>
      <c r="I129" s="6">
        <f t="shared" si="6"/>
        <v>99.75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s="7" t="str">
        <f t="shared" si="7"/>
        <v>theater</v>
      </c>
      <c r="R129" s="7" t="str">
        <f t="shared" si="8"/>
        <v>plays</v>
      </c>
      <c r="S129" s="13">
        <f t="shared" si="9"/>
        <v>40310.208333333336</v>
      </c>
      <c r="T129" s="13">
        <f t="shared" si="10"/>
        <v>40313.208333333336</v>
      </c>
      <c r="U129" s="21">
        <v>40310</v>
      </c>
    </row>
    <row r="130" spans="1:21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12">
        <f t="shared" si="11"/>
        <v>60.334277620396605</v>
      </c>
      <c r="G130" t="s">
        <v>74</v>
      </c>
      <c r="H130">
        <v>532</v>
      </c>
      <c r="I130" s="6">
        <f t="shared" si="6"/>
        <v>774.4727272727273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s="7" t="str">
        <f t="shared" si="7"/>
        <v>music</v>
      </c>
      <c r="R130" s="7" t="str">
        <f t="shared" si="8"/>
        <v>rock</v>
      </c>
      <c r="S130" s="13">
        <f t="shared" si="9"/>
        <v>40417.208333333336</v>
      </c>
      <c r="T130" s="13">
        <f t="shared" si="10"/>
        <v>40430.208333333336</v>
      </c>
      <c r="U130" s="21">
        <v>40417</v>
      </c>
    </row>
    <row r="131" spans="1:21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12">
        <f t="shared" si="11"/>
        <v>3.202693602693603</v>
      </c>
      <c r="G131" t="s">
        <v>74</v>
      </c>
      <c r="H131">
        <v>55</v>
      </c>
      <c r="I131" s="6">
        <f t="shared" ref="I131:I194" si="12">E131/H132</f>
        <v>8.9230769230769234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s="7" t="str">
        <f t="shared" ref="Q131:Q194" si="13">LEFT(P131, FIND("/", P131) -1)</f>
        <v>food</v>
      </c>
      <c r="R131" s="7" t="str">
        <f t="shared" ref="R131:R194" si="14">RIGHT(P131,LEN(P131)-FIND("/",P131))</f>
        <v>food trucks</v>
      </c>
      <c r="S131" s="13">
        <f t="shared" ref="S131:S194" si="15">(((L131/60)/60)/24)+DATE(1970,1,1)</f>
        <v>42038.25</v>
      </c>
      <c r="T131" s="13">
        <f t="shared" ref="T131:T194" si="16">M131 / 86400 + DATE(1970,1,1)</f>
        <v>42063.25</v>
      </c>
      <c r="U131" s="21">
        <v>42038</v>
      </c>
    </row>
    <row r="132" spans="1:21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12">
        <f t="shared" ref="F132:F195" si="17" xml:space="preserve"> (E132 / D132)*100</f>
        <v>155.46875</v>
      </c>
      <c r="G132" t="s">
        <v>20</v>
      </c>
      <c r="H132">
        <v>533</v>
      </c>
      <c r="I132" s="6">
        <f t="shared" si="12"/>
        <v>6.1092918542775276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s="7" t="str">
        <f t="shared" si="13"/>
        <v>film &amp; video</v>
      </c>
      <c r="R132" s="7" t="str">
        <f t="shared" si="14"/>
        <v>drama</v>
      </c>
      <c r="S132" s="13">
        <f t="shared" si="15"/>
        <v>40842.208333333336</v>
      </c>
      <c r="T132" s="13">
        <f t="shared" si="16"/>
        <v>40858.25</v>
      </c>
      <c r="U132" s="21">
        <v>40842</v>
      </c>
    </row>
    <row r="133" spans="1:21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12">
        <f t="shared" si="17"/>
        <v>100.85974499089254</v>
      </c>
      <c r="G133" t="s">
        <v>20</v>
      </c>
      <c r="H133">
        <v>2443</v>
      </c>
      <c r="I133" s="6">
        <f t="shared" si="12"/>
        <v>1866.4719101123596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s="7" t="str">
        <f t="shared" si="13"/>
        <v>technology</v>
      </c>
      <c r="R133" s="7" t="str">
        <f t="shared" si="14"/>
        <v>web</v>
      </c>
      <c r="S133" s="13">
        <f t="shared" si="15"/>
        <v>41607.25</v>
      </c>
      <c r="T133" s="13">
        <f t="shared" si="16"/>
        <v>41620.25</v>
      </c>
      <c r="U133" s="21">
        <v>41607</v>
      </c>
    </row>
    <row r="134" spans="1:21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12">
        <f t="shared" si="17"/>
        <v>116.18181818181819</v>
      </c>
      <c r="G134" t="s">
        <v>20</v>
      </c>
      <c r="H134">
        <v>89</v>
      </c>
      <c r="I134" s="6">
        <f t="shared" si="12"/>
        <v>24.113207547169811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s="7" t="str">
        <f t="shared" si="13"/>
        <v>theater</v>
      </c>
      <c r="R134" s="7" t="str">
        <f t="shared" si="14"/>
        <v>plays</v>
      </c>
      <c r="S134" s="13">
        <f t="shared" si="15"/>
        <v>43112.25</v>
      </c>
      <c r="T134" s="13">
        <f t="shared" si="16"/>
        <v>43128.25</v>
      </c>
      <c r="U134" s="21">
        <v>43112</v>
      </c>
    </row>
    <row r="135" spans="1:21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12">
        <f t="shared" si="17"/>
        <v>310.77777777777777</v>
      </c>
      <c r="G135" t="s">
        <v>20</v>
      </c>
      <c r="H135">
        <v>159</v>
      </c>
      <c r="I135" s="6">
        <f t="shared" si="12"/>
        <v>14.877659574468085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s="7" t="str">
        <f t="shared" si="13"/>
        <v>music</v>
      </c>
      <c r="R135" s="7" t="str">
        <f t="shared" si="14"/>
        <v>world music</v>
      </c>
      <c r="S135" s="13">
        <f t="shared" si="15"/>
        <v>40767.208333333336</v>
      </c>
      <c r="T135" s="13">
        <f t="shared" si="16"/>
        <v>40789.208333333336</v>
      </c>
      <c r="U135" s="21">
        <v>40767</v>
      </c>
    </row>
    <row r="136" spans="1:21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12">
        <f t="shared" si="17"/>
        <v>89.73668341708543</v>
      </c>
      <c r="G136" t="s">
        <v>14</v>
      </c>
      <c r="H136">
        <v>940</v>
      </c>
      <c r="I136" s="6">
        <f t="shared" si="12"/>
        <v>763.14529914529919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s="7" t="str">
        <f t="shared" si="13"/>
        <v>film &amp; video</v>
      </c>
      <c r="R136" s="7" t="str">
        <f t="shared" si="14"/>
        <v>documentary</v>
      </c>
      <c r="S136" s="13">
        <f t="shared" si="15"/>
        <v>40713.208333333336</v>
      </c>
      <c r="T136" s="13">
        <f t="shared" si="16"/>
        <v>40762.208333333336</v>
      </c>
      <c r="U136" s="21">
        <v>40713</v>
      </c>
    </row>
    <row r="137" spans="1:21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12">
        <f t="shared" si="17"/>
        <v>71.27272727272728</v>
      </c>
      <c r="G137" t="s">
        <v>14</v>
      </c>
      <c r="H137">
        <v>117</v>
      </c>
      <c r="I137" s="6">
        <f t="shared" si="12"/>
        <v>94.620689655172413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s="7" t="str">
        <f t="shared" si="13"/>
        <v>theater</v>
      </c>
      <c r="R137" s="7" t="str">
        <f t="shared" si="14"/>
        <v>plays</v>
      </c>
      <c r="S137" s="13">
        <f t="shared" si="15"/>
        <v>41340.25</v>
      </c>
      <c r="T137" s="13">
        <f t="shared" si="16"/>
        <v>41345.208333333336</v>
      </c>
      <c r="U137" s="21">
        <v>41340</v>
      </c>
    </row>
    <row r="138" spans="1:21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12">
        <f t="shared" si="17"/>
        <v>3.2862318840579712</v>
      </c>
      <c r="G138" t="s">
        <v>74</v>
      </c>
      <c r="H138">
        <v>58</v>
      </c>
      <c r="I138" s="6">
        <f t="shared" si="12"/>
        <v>54.42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s="7" t="str">
        <f t="shared" si="13"/>
        <v>film &amp; video</v>
      </c>
      <c r="R138" s="7" t="str">
        <f t="shared" si="14"/>
        <v>drama</v>
      </c>
      <c r="S138" s="13">
        <f t="shared" si="15"/>
        <v>41797.208333333336</v>
      </c>
      <c r="T138" s="13">
        <f t="shared" si="16"/>
        <v>41809.208333333336</v>
      </c>
      <c r="U138" s="21">
        <v>41797</v>
      </c>
    </row>
    <row r="139" spans="1:21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12">
        <f t="shared" si="17"/>
        <v>261.77777777777777</v>
      </c>
      <c r="G139" t="s">
        <v>20</v>
      </c>
      <c r="H139">
        <v>50</v>
      </c>
      <c r="I139" s="6">
        <f t="shared" si="12"/>
        <v>40.973913043478262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s="7" t="str">
        <f t="shared" si="13"/>
        <v>publishing</v>
      </c>
      <c r="R139" s="7" t="str">
        <f t="shared" si="14"/>
        <v>nonfiction</v>
      </c>
      <c r="S139" s="13">
        <f t="shared" si="15"/>
        <v>40457.208333333336</v>
      </c>
      <c r="T139" s="13">
        <f t="shared" si="16"/>
        <v>40463.208333333336</v>
      </c>
      <c r="U139" s="21">
        <v>40457</v>
      </c>
    </row>
    <row r="140" spans="1:21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12">
        <f t="shared" si="17"/>
        <v>96</v>
      </c>
      <c r="G140" t="s">
        <v>14</v>
      </c>
      <c r="H140">
        <v>115</v>
      </c>
      <c r="I140" s="6">
        <f t="shared" si="12"/>
        <v>28.269938650306749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s="7" t="str">
        <f t="shared" si="13"/>
        <v>games</v>
      </c>
      <c r="R140" s="7" t="str">
        <f t="shared" si="14"/>
        <v>mobile games</v>
      </c>
      <c r="S140" s="13">
        <f t="shared" si="15"/>
        <v>41180.208333333336</v>
      </c>
      <c r="T140" s="13">
        <f t="shared" si="16"/>
        <v>41186.208333333336</v>
      </c>
      <c r="U140" s="21">
        <v>41180</v>
      </c>
    </row>
    <row r="141" spans="1:21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12">
        <f t="shared" si="17"/>
        <v>20.896851248642779</v>
      </c>
      <c r="G141" t="s">
        <v>14</v>
      </c>
      <c r="H141">
        <v>326</v>
      </c>
      <c r="I141" s="6">
        <f t="shared" si="12"/>
        <v>103.47311827956989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s="7" t="str">
        <f t="shared" si="13"/>
        <v>technology</v>
      </c>
      <c r="R141" s="7" t="str">
        <f t="shared" si="14"/>
        <v>wearables</v>
      </c>
      <c r="S141" s="13">
        <f t="shared" si="15"/>
        <v>42115.208333333328</v>
      </c>
      <c r="T141" s="13">
        <f t="shared" si="16"/>
        <v>42131.208333333328</v>
      </c>
      <c r="U141" s="21">
        <v>42115</v>
      </c>
    </row>
    <row r="142" spans="1:21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12">
        <f t="shared" si="17"/>
        <v>223.16363636363636</v>
      </c>
      <c r="G142" t="s">
        <v>20</v>
      </c>
      <c r="H142">
        <v>186</v>
      </c>
      <c r="I142" s="6">
        <f t="shared" si="12"/>
        <v>11.46031746031746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s="7" t="str">
        <f t="shared" si="13"/>
        <v>film &amp; video</v>
      </c>
      <c r="R142" s="7" t="str">
        <f t="shared" si="14"/>
        <v>documentary</v>
      </c>
      <c r="S142" s="13">
        <f t="shared" si="15"/>
        <v>43156.25</v>
      </c>
      <c r="T142" s="13">
        <f t="shared" si="16"/>
        <v>43161.25</v>
      </c>
      <c r="U142" s="21">
        <v>43156</v>
      </c>
    </row>
    <row r="143" spans="1:21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12">
        <f t="shared" si="17"/>
        <v>101.59097978227061</v>
      </c>
      <c r="G143" t="s">
        <v>20</v>
      </c>
      <c r="H143">
        <v>1071</v>
      </c>
      <c r="I143" s="6">
        <f t="shared" si="12"/>
        <v>558.31623931623926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s="7" t="str">
        <f t="shared" si="13"/>
        <v>technology</v>
      </c>
      <c r="R143" s="7" t="str">
        <f t="shared" si="14"/>
        <v>web</v>
      </c>
      <c r="S143" s="13">
        <f t="shared" si="15"/>
        <v>42167.208333333328</v>
      </c>
      <c r="T143" s="13">
        <f t="shared" si="16"/>
        <v>42173.208333333328</v>
      </c>
      <c r="U143" s="21">
        <v>42167</v>
      </c>
    </row>
    <row r="144" spans="1:21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12">
        <f t="shared" si="17"/>
        <v>230.03999999999996</v>
      </c>
      <c r="G144" t="s">
        <v>20</v>
      </c>
      <c r="H144">
        <v>117</v>
      </c>
      <c r="I144" s="6">
        <f t="shared" si="12"/>
        <v>164.31428571428572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s="7" t="str">
        <f t="shared" si="13"/>
        <v>technology</v>
      </c>
      <c r="R144" s="7" t="str">
        <f t="shared" si="14"/>
        <v>web</v>
      </c>
      <c r="S144" s="13">
        <f t="shared" si="15"/>
        <v>41005.208333333336</v>
      </c>
      <c r="T144" s="13">
        <f t="shared" si="16"/>
        <v>41046.208333333336</v>
      </c>
      <c r="U144" s="21">
        <v>41005</v>
      </c>
    </row>
    <row r="145" spans="1:21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12">
        <f t="shared" si="17"/>
        <v>135.59259259259261</v>
      </c>
      <c r="G145" t="s">
        <v>20</v>
      </c>
      <c r="H145">
        <v>70</v>
      </c>
      <c r="I145" s="6">
        <f t="shared" si="12"/>
        <v>54.237037037037034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s="7" t="str">
        <f t="shared" si="13"/>
        <v>music</v>
      </c>
      <c r="R145" s="7" t="str">
        <f t="shared" si="14"/>
        <v>indie rock</v>
      </c>
      <c r="S145" s="13">
        <f t="shared" si="15"/>
        <v>40357.208333333336</v>
      </c>
      <c r="T145" s="13">
        <f t="shared" si="16"/>
        <v>40377.208333333336</v>
      </c>
      <c r="U145" s="21">
        <v>40357</v>
      </c>
    </row>
    <row r="146" spans="1:21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12">
        <f t="shared" si="17"/>
        <v>129.1</v>
      </c>
      <c r="G146" t="s">
        <v>20</v>
      </c>
      <c r="H146">
        <v>135</v>
      </c>
      <c r="I146" s="6">
        <f t="shared" si="12"/>
        <v>15.12890625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s="7" t="str">
        <f t="shared" si="13"/>
        <v>theater</v>
      </c>
      <c r="R146" s="7" t="str">
        <f t="shared" si="14"/>
        <v>plays</v>
      </c>
      <c r="S146" s="13">
        <f t="shared" si="15"/>
        <v>43633.208333333328</v>
      </c>
      <c r="T146" s="13">
        <f t="shared" si="16"/>
        <v>43641.208333333328</v>
      </c>
      <c r="U146" s="21">
        <v>43633</v>
      </c>
    </row>
    <row r="147" spans="1:21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12">
        <f t="shared" si="17"/>
        <v>236.512</v>
      </c>
      <c r="G147" t="s">
        <v>20</v>
      </c>
      <c r="H147">
        <v>768</v>
      </c>
      <c r="I147" s="6">
        <f t="shared" si="12"/>
        <v>1159.3725490196077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s="7" t="str">
        <f t="shared" si="13"/>
        <v>technology</v>
      </c>
      <c r="R147" s="7" t="str">
        <f t="shared" si="14"/>
        <v>wearables</v>
      </c>
      <c r="S147" s="13">
        <f t="shared" si="15"/>
        <v>41889.208333333336</v>
      </c>
      <c r="T147" s="13">
        <f t="shared" si="16"/>
        <v>41894.208333333336</v>
      </c>
      <c r="U147" s="21">
        <v>41889</v>
      </c>
    </row>
    <row r="148" spans="1:21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12">
        <f t="shared" si="17"/>
        <v>17.25</v>
      </c>
      <c r="G148" t="s">
        <v>74</v>
      </c>
      <c r="H148">
        <v>51</v>
      </c>
      <c r="I148" s="6">
        <f t="shared" si="12"/>
        <v>7.6281407035175883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s="7" t="str">
        <f t="shared" si="13"/>
        <v>theater</v>
      </c>
      <c r="R148" s="7" t="str">
        <f t="shared" si="14"/>
        <v>plays</v>
      </c>
      <c r="S148" s="13">
        <f t="shared" si="15"/>
        <v>40855.25</v>
      </c>
      <c r="T148" s="13">
        <f t="shared" si="16"/>
        <v>40875.25</v>
      </c>
      <c r="U148" s="21">
        <v>40855</v>
      </c>
    </row>
    <row r="149" spans="1:21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12">
        <f t="shared" si="17"/>
        <v>112.49397590361446</v>
      </c>
      <c r="G149" t="s">
        <v>20</v>
      </c>
      <c r="H149">
        <v>199</v>
      </c>
      <c r="I149" s="6">
        <f t="shared" si="12"/>
        <v>87.261682242990659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s="7" t="str">
        <f t="shared" si="13"/>
        <v>theater</v>
      </c>
      <c r="R149" s="7" t="str">
        <f t="shared" si="14"/>
        <v>plays</v>
      </c>
      <c r="S149" s="13">
        <f t="shared" si="15"/>
        <v>42534.208333333328</v>
      </c>
      <c r="T149" s="13">
        <f t="shared" si="16"/>
        <v>42540.208333333328</v>
      </c>
      <c r="U149" s="21">
        <v>42534</v>
      </c>
    </row>
    <row r="150" spans="1:21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12">
        <f t="shared" si="17"/>
        <v>121.02150537634408</v>
      </c>
      <c r="G150" t="s">
        <v>20</v>
      </c>
      <c r="H150">
        <v>107</v>
      </c>
      <c r="I150" s="6">
        <f t="shared" si="12"/>
        <v>57.717948717948715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s="7" t="str">
        <f t="shared" si="13"/>
        <v>technology</v>
      </c>
      <c r="R150" s="7" t="str">
        <f t="shared" si="14"/>
        <v>wearables</v>
      </c>
      <c r="S150" s="13">
        <f t="shared" si="15"/>
        <v>42941.208333333328</v>
      </c>
      <c r="T150" s="13">
        <f t="shared" si="16"/>
        <v>42950.208333333328</v>
      </c>
      <c r="U150" s="21">
        <v>42941</v>
      </c>
    </row>
    <row r="151" spans="1:21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12">
        <f t="shared" si="17"/>
        <v>219.87096774193549</v>
      </c>
      <c r="G151" t="s">
        <v>20</v>
      </c>
      <c r="H151">
        <v>195</v>
      </c>
      <c r="I151" s="6">
        <f t="shared" si="12"/>
        <v>13632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s="7" t="str">
        <f t="shared" si="13"/>
        <v>music</v>
      </c>
      <c r="R151" s="7" t="str">
        <f t="shared" si="14"/>
        <v>indie rock</v>
      </c>
      <c r="S151" s="13">
        <f t="shared" si="15"/>
        <v>41275.25</v>
      </c>
      <c r="T151" s="13">
        <f t="shared" si="16"/>
        <v>41327.25</v>
      </c>
      <c r="U151" s="21">
        <v>41275</v>
      </c>
    </row>
    <row r="152" spans="1:21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12">
        <f t="shared" si="17"/>
        <v>1</v>
      </c>
      <c r="G152" t="s">
        <v>14</v>
      </c>
      <c r="H152">
        <v>1</v>
      </c>
      <c r="I152" s="6">
        <f t="shared" si="12"/>
        <v>6.8166325835037494E-4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s="7" t="str">
        <f t="shared" si="13"/>
        <v>music</v>
      </c>
      <c r="R152" s="7" t="str">
        <f t="shared" si="14"/>
        <v>rock</v>
      </c>
      <c r="S152" s="13">
        <f t="shared" si="15"/>
        <v>43450.25</v>
      </c>
      <c r="T152" s="13">
        <f t="shared" si="16"/>
        <v>43451.25</v>
      </c>
      <c r="U152" s="21">
        <v>43450</v>
      </c>
    </row>
    <row r="153" spans="1:21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12">
        <f t="shared" si="17"/>
        <v>64.166909620991248</v>
      </c>
      <c r="G153" t="s">
        <v>14</v>
      </c>
      <c r="H153">
        <v>1467</v>
      </c>
      <c r="I153" s="6">
        <f t="shared" si="12"/>
        <v>26.077310426540283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s="7" t="str">
        <f t="shared" si="13"/>
        <v>music</v>
      </c>
      <c r="R153" s="7" t="str">
        <f t="shared" si="14"/>
        <v>electric music</v>
      </c>
      <c r="S153" s="13">
        <f t="shared" si="15"/>
        <v>41799.208333333336</v>
      </c>
      <c r="T153" s="13">
        <f t="shared" si="16"/>
        <v>41850.208333333336</v>
      </c>
      <c r="U153" s="21">
        <v>41799</v>
      </c>
    </row>
    <row r="154" spans="1:21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12">
        <f t="shared" si="17"/>
        <v>423.06746987951806</v>
      </c>
      <c r="G154" t="s">
        <v>20</v>
      </c>
      <c r="H154">
        <v>3376</v>
      </c>
      <c r="I154" s="6">
        <f t="shared" si="12"/>
        <v>30.905298362964267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s="7" t="str">
        <f t="shared" si="13"/>
        <v>music</v>
      </c>
      <c r="R154" s="7" t="str">
        <f t="shared" si="14"/>
        <v>indie rock</v>
      </c>
      <c r="S154" s="13">
        <f t="shared" si="15"/>
        <v>42783.25</v>
      </c>
      <c r="T154" s="13">
        <f t="shared" si="16"/>
        <v>42790.25</v>
      </c>
      <c r="U154" s="21">
        <v>42783</v>
      </c>
    </row>
    <row r="155" spans="1:21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12">
        <f t="shared" si="17"/>
        <v>92.984160506863773</v>
      </c>
      <c r="G155" t="s">
        <v>14</v>
      </c>
      <c r="H155">
        <v>5681</v>
      </c>
      <c r="I155" s="6">
        <f t="shared" si="12"/>
        <v>166.30028328611897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s="7" t="str">
        <f t="shared" si="13"/>
        <v>theater</v>
      </c>
      <c r="R155" s="7" t="str">
        <f t="shared" si="14"/>
        <v>plays</v>
      </c>
      <c r="S155" s="13">
        <f t="shared" si="15"/>
        <v>41201.208333333336</v>
      </c>
      <c r="T155" s="13">
        <f t="shared" si="16"/>
        <v>41207.208333333336</v>
      </c>
      <c r="U155" s="21">
        <v>41201</v>
      </c>
    </row>
    <row r="156" spans="1:21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12">
        <f t="shared" si="17"/>
        <v>58.756567425569173</v>
      </c>
      <c r="G156" t="s">
        <v>14</v>
      </c>
      <c r="H156">
        <v>1059</v>
      </c>
      <c r="I156" s="6">
        <f t="shared" si="12"/>
        <v>84.2964824120603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s="7" t="str">
        <f t="shared" si="13"/>
        <v>music</v>
      </c>
      <c r="R156" s="7" t="str">
        <f t="shared" si="14"/>
        <v>indie rock</v>
      </c>
      <c r="S156" s="13">
        <f t="shared" si="15"/>
        <v>42502.208333333328</v>
      </c>
      <c r="T156" s="13">
        <f t="shared" si="16"/>
        <v>42525.208333333328</v>
      </c>
      <c r="U156" s="21">
        <v>42502</v>
      </c>
    </row>
    <row r="157" spans="1:21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12">
        <f t="shared" si="17"/>
        <v>65.022222222222226</v>
      </c>
      <c r="G157" t="s">
        <v>14</v>
      </c>
      <c r="H157">
        <v>1194</v>
      </c>
      <c r="I157" s="6">
        <f t="shared" si="12"/>
        <v>239.32981530343008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s="7" t="str">
        <f t="shared" si="13"/>
        <v>theater</v>
      </c>
      <c r="R157" s="7" t="str">
        <f t="shared" si="14"/>
        <v>plays</v>
      </c>
      <c r="S157" s="13">
        <f t="shared" si="15"/>
        <v>40262.208333333336</v>
      </c>
      <c r="T157" s="13">
        <f t="shared" si="16"/>
        <v>40277.208333333336</v>
      </c>
      <c r="U157" s="21">
        <v>40262</v>
      </c>
    </row>
    <row r="158" spans="1:21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12">
        <f t="shared" si="17"/>
        <v>73.939560439560438</v>
      </c>
      <c r="G158" t="s">
        <v>74</v>
      </c>
      <c r="H158">
        <v>379</v>
      </c>
      <c r="I158" s="6">
        <f t="shared" si="12"/>
        <v>897.13333333333333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s="7" t="str">
        <f t="shared" si="13"/>
        <v>music</v>
      </c>
      <c r="R158" s="7" t="str">
        <f t="shared" si="14"/>
        <v>rock</v>
      </c>
      <c r="S158" s="13">
        <f t="shared" si="15"/>
        <v>43743.208333333328</v>
      </c>
      <c r="T158" s="13">
        <f t="shared" si="16"/>
        <v>43767.208333333328</v>
      </c>
      <c r="U158" s="21">
        <v>43743</v>
      </c>
    </row>
    <row r="159" spans="1:21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12">
        <f t="shared" si="17"/>
        <v>52.666666666666664</v>
      </c>
      <c r="G159" t="s">
        <v>14</v>
      </c>
      <c r="H159">
        <v>30</v>
      </c>
      <c r="I159" s="6">
        <f t="shared" si="12"/>
        <v>53.951219512195124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s="7" t="str">
        <f t="shared" si="13"/>
        <v>photography</v>
      </c>
      <c r="R159" s="7" t="str">
        <f t="shared" si="14"/>
        <v>photography books</v>
      </c>
      <c r="S159" s="13">
        <f t="shared" si="15"/>
        <v>41638.25</v>
      </c>
      <c r="T159" s="13">
        <f t="shared" si="16"/>
        <v>41650.25</v>
      </c>
      <c r="U159" s="21">
        <v>41638</v>
      </c>
    </row>
    <row r="160" spans="1:21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12">
        <f t="shared" si="17"/>
        <v>220.95238095238096</v>
      </c>
      <c r="G160" t="s">
        <v>20</v>
      </c>
      <c r="H160">
        <v>41</v>
      </c>
      <c r="I160" s="6">
        <f t="shared" si="12"/>
        <v>2.5480505216913785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s="7" t="str">
        <f t="shared" si="13"/>
        <v>music</v>
      </c>
      <c r="R160" s="7" t="str">
        <f t="shared" si="14"/>
        <v>rock</v>
      </c>
      <c r="S160" s="13">
        <f t="shared" si="15"/>
        <v>42346.25</v>
      </c>
      <c r="T160" s="13">
        <f t="shared" si="16"/>
        <v>42347.25</v>
      </c>
      <c r="U160" s="21">
        <v>42346</v>
      </c>
    </row>
    <row r="161" spans="1:21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12">
        <f t="shared" si="17"/>
        <v>100.01150627615063</v>
      </c>
      <c r="G161" t="s">
        <v>20</v>
      </c>
      <c r="H161">
        <v>1821</v>
      </c>
      <c r="I161" s="6">
        <f t="shared" si="12"/>
        <v>1165.9878048780488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s="7" t="str">
        <f t="shared" si="13"/>
        <v>theater</v>
      </c>
      <c r="R161" s="7" t="str">
        <f t="shared" si="14"/>
        <v>plays</v>
      </c>
      <c r="S161" s="13">
        <f t="shared" si="15"/>
        <v>43551.208333333328</v>
      </c>
      <c r="T161" s="13">
        <f t="shared" si="16"/>
        <v>43569.208333333328</v>
      </c>
      <c r="U161" s="21">
        <v>43551</v>
      </c>
    </row>
    <row r="162" spans="1:21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12">
        <f t="shared" si="17"/>
        <v>162.3125</v>
      </c>
      <c r="G162" t="s">
        <v>20</v>
      </c>
      <c r="H162">
        <v>164</v>
      </c>
      <c r="I162" s="6">
        <f t="shared" si="12"/>
        <v>173.13333333333333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s="7" t="str">
        <f t="shared" si="13"/>
        <v>technology</v>
      </c>
      <c r="R162" s="7" t="str">
        <f t="shared" si="14"/>
        <v>wearables</v>
      </c>
      <c r="S162" s="13">
        <f t="shared" si="15"/>
        <v>43582.208333333328</v>
      </c>
      <c r="T162" s="13">
        <f t="shared" si="16"/>
        <v>43598.208333333328</v>
      </c>
      <c r="U162" s="21">
        <v>43582</v>
      </c>
    </row>
    <row r="163" spans="1:21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12">
        <f t="shared" si="17"/>
        <v>78.181818181818187</v>
      </c>
      <c r="G163" t="s">
        <v>14</v>
      </c>
      <c r="H163">
        <v>75</v>
      </c>
      <c r="I163" s="6">
        <f t="shared" si="12"/>
        <v>27.388535031847134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s="7" t="str">
        <f t="shared" si="13"/>
        <v>technology</v>
      </c>
      <c r="R163" s="7" t="str">
        <f t="shared" si="14"/>
        <v>web</v>
      </c>
      <c r="S163" s="13">
        <f t="shared" si="15"/>
        <v>42270.208333333328</v>
      </c>
      <c r="T163" s="13">
        <f t="shared" si="16"/>
        <v>42276.208333333328</v>
      </c>
      <c r="U163" s="21">
        <v>42270</v>
      </c>
    </row>
    <row r="164" spans="1:21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12">
        <f t="shared" si="17"/>
        <v>149.73770491803279</v>
      </c>
      <c r="G164" t="s">
        <v>20</v>
      </c>
      <c r="H164">
        <v>157</v>
      </c>
      <c r="I164" s="6">
        <f t="shared" si="12"/>
        <v>37.130081300813011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s="7" t="str">
        <f t="shared" si="13"/>
        <v>music</v>
      </c>
      <c r="R164" s="7" t="str">
        <f t="shared" si="14"/>
        <v>rock</v>
      </c>
      <c r="S164" s="13">
        <f t="shared" si="15"/>
        <v>43442.25</v>
      </c>
      <c r="T164" s="13">
        <f t="shared" si="16"/>
        <v>43472.25</v>
      </c>
      <c r="U164" s="21">
        <v>43442</v>
      </c>
    </row>
    <row r="165" spans="1:21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12">
        <f t="shared" si="17"/>
        <v>253.25714285714284</v>
      </c>
      <c r="G165" t="s">
        <v>20</v>
      </c>
      <c r="H165">
        <v>246</v>
      </c>
      <c r="I165" s="6">
        <f t="shared" si="12"/>
        <v>6.3495702005730656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s="7" t="str">
        <f t="shared" si="13"/>
        <v>photography</v>
      </c>
      <c r="R165" s="7" t="str">
        <f t="shared" si="14"/>
        <v>photography books</v>
      </c>
      <c r="S165" s="13">
        <f t="shared" si="15"/>
        <v>43028.208333333328</v>
      </c>
      <c r="T165" s="13">
        <f t="shared" si="16"/>
        <v>43077.25</v>
      </c>
      <c r="U165" s="21">
        <v>43028</v>
      </c>
    </row>
    <row r="166" spans="1:21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12">
        <f t="shared" si="17"/>
        <v>100.16943521594683</v>
      </c>
      <c r="G166" t="s">
        <v>20</v>
      </c>
      <c r="H166">
        <v>1396</v>
      </c>
      <c r="I166" s="6">
        <f t="shared" si="12"/>
        <v>60.157621707901036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s="7" t="str">
        <f t="shared" si="13"/>
        <v>theater</v>
      </c>
      <c r="R166" s="7" t="str">
        <f t="shared" si="14"/>
        <v>plays</v>
      </c>
      <c r="S166" s="13">
        <f t="shared" si="15"/>
        <v>43016.208333333328</v>
      </c>
      <c r="T166" s="13">
        <f t="shared" si="16"/>
        <v>43017.208333333328</v>
      </c>
      <c r="U166" s="21">
        <v>43016</v>
      </c>
    </row>
    <row r="167" spans="1:21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12">
        <f t="shared" si="17"/>
        <v>121.99004424778761</v>
      </c>
      <c r="G167" t="s">
        <v>20</v>
      </c>
      <c r="H167">
        <v>2506</v>
      </c>
      <c r="I167" s="6">
        <f t="shared" si="12"/>
        <v>451.96311475409834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s="7" t="str">
        <f t="shared" si="13"/>
        <v>technology</v>
      </c>
      <c r="R167" s="7" t="str">
        <f t="shared" si="14"/>
        <v>web</v>
      </c>
      <c r="S167" s="13">
        <f t="shared" si="15"/>
        <v>42948.208333333328</v>
      </c>
      <c r="T167" s="13">
        <f t="shared" si="16"/>
        <v>42980.208333333328</v>
      </c>
      <c r="U167" s="21">
        <v>42948</v>
      </c>
    </row>
    <row r="168" spans="1:21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12">
        <f t="shared" si="17"/>
        <v>137.13265306122449</v>
      </c>
      <c r="G168" t="s">
        <v>20</v>
      </c>
      <c r="H168">
        <v>244</v>
      </c>
      <c r="I168" s="6">
        <f t="shared" si="12"/>
        <v>92.047945205479451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s="7" t="str">
        <f t="shared" si="13"/>
        <v>photography</v>
      </c>
      <c r="R168" s="7" t="str">
        <f t="shared" si="14"/>
        <v>photography books</v>
      </c>
      <c r="S168" s="13">
        <f t="shared" si="15"/>
        <v>40534.25</v>
      </c>
      <c r="T168" s="13">
        <f t="shared" si="16"/>
        <v>40538.25</v>
      </c>
      <c r="U168" s="21">
        <v>40534</v>
      </c>
    </row>
    <row r="169" spans="1:21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12">
        <f t="shared" si="17"/>
        <v>415.53846153846149</v>
      </c>
      <c r="G169" t="s">
        <v>20</v>
      </c>
      <c r="H169">
        <v>146</v>
      </c>
      <c r="I169" s="6">
        <f t="shared" si="12"/>
        <v>11.313089005235602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s="7" t="str">
        <f t="shared" si="13"/>
        <v>theater</v>
      </c>
      <c r="R169" s="7" t="str">
        <f t="shared" si="14"/>
        <v>plays</v>
      </c>
      <c r="S169" s="13">
        <f t="shared" si="15"/>
        <v>41435.208333333336</v>
      </c>
      <c r="T169" s="13">
        <f t="shared" si="16"/>
        <v>41445.208333333336</v>
      </c>
      <c r="U169" s="21">
        <v>41435</v>
      </c>
    </row>
    <row r="170" spans="1:21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12">
        <f t="shared" si="17"/>
        <v>31.30913348946136</v>
      </c>
      <c r="G170" t="s">
        <v>14</v>
      </c>
      <c r="H170">
        <v>955</v>
      </c>
      <c r="I170" s="6">
        <f t="shared" si="12"/>
        <v>31.655090765588003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s="7" t="str">
        <f t="shared" si="13"/>
        <v>music</v>
      </c>
      <c r="R170" s="7" t="str">
        <f t="shared" si="14"/>
        <v>indie rock</v>
      </c>
      <c r="S170" s="13">
        <f t="shared" si="15"/>
        <v>43518.25</v>
      </c>
      <c r="T170" s="13">
        <f t="shared" si="16"/>
        <v>43541.208333333328</v>
      </c>
      <c r="U170" s="21">
        <v>43518</v>
      </c>
    </row>
    <row r="171" spans="1:21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12">
        <f t="shared" si="17"/>
        <v>424.08154506437768</v>
      </c>
      <c r="G171" t="s">
        <v>20</v>
      </c>
      <c r="H171">
        <v>1267</v>
      </c>
      <c r="I171" s="6">
        <f t="shared" si="12"/>
        <v>1474.7910447761194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s="7" t="str">
        <f t="shared" si="13"/>
        <v>film &amp; video</v>
      </c>
      <c r="R171" s="7" t="str">
        <f t="shared" si="14"/>
        <v>shorts</v>
      </c>
      <c r="S171" s="13">
        <f t="shared" si="15"/>
        <v>41077.208333333336</v>
      </c>
      <c r="T171" s="13">
        <f t="shared" si="16"/>
        <v>41105.208333333336</v>
      </c>
      <c r="U171" s="21">
        <v>41077</v>
      </c>
    </row>
    <row r="172" spans="1:21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12">
        <f t="shared" si="17"/>
        <v>2.93886230728336</v>
      </c>
      <c r="G172" t="s">
        <v>14</v>
      </c>
      <c r="H172">
        <v>67</v>
      </c>
      <c r="I172" s="6">
        <f t="shared" si="12"/>
        <v>1105.5999999999999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s="7" t="str">
        <f t="shared" si="13"/>
        <v>music</v>
      </c>
      <c r="R172" s="7" t="str">
        <f t="shared" si="14"/>
        <v>indie rock</v>
      </c>
      <c r="S172" s="13">
        <f t="shared" si="15"/>
        <v>42950.208333333328</v>
      </c>
      <c r="T172" s="13">
        <f t="shared" si="16"/>
        <v>42957.208333333328</v>
      </c>
      <c r="U172" s="21">
        <v>42950</v>
      </c>
    </row>
    <row r="173" spans="1:21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12">
        <f t="shared" si="17"/>
        <v>10.63265306122449</v>
      </c>
      <c r="G173" t="s">
        <v>14</v>
      </c>
      <c r="H173">
        <v>5</v>
      </c>
      <c r="I173" s="6">
        <f t="shared" si="12"/>
        <v>20.03846153846154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s="7" t="str">
        <f t="shared" si="13"/>
        <v>publishing</v>
      </c>
      <c r="R173" s="7" t="str">
        <f t="shared" si="14"/>
        <v>translations</v>
      </c>
      <c r="S173" s="13">
        <f t="shared" si="15"/>
        <v>41718.208333333336</v>
      </c>
      <c r="T173" s="13">
        <f t="shared" si="16"/>
        <v>41740.208333333336</v>
      </c>
      <c r="U173" s="21">
        <v>41718</v>
      </c>
    </row>
    <row r="174" spans="1:21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12">
        <f t="shared" si="17"/>
        <v>82.875</v>
      </c>
      <c r="G174" t="s">
        <v>14</v>
      </c>
      <c r="H174">
        <v>26</v>
      </c>
      <c r="I174" s="6">
        <f t="shared" si="12"/>
        <v>0.42472773862908392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s="7" t="str">
        <f t="shared" si="13"/>
        <v>film &amp; video</v>
      </c>
      <c r="R174" s="7" t="str">
        <f t="shared" si="14"/>
        <v>documentary</v>
      </c>
      <c r="S174" s="13">
        <f t="shared" si="15"/>
        <v>41839.208333333336</v>
      </c>
      <c r="T174" s="13">
        <f t="shared" si="16"/>
        <v>41854.208333333336</v>
      </c>
      <c r="U174" s="21">
        <v>41839</v>
      </c>
    </row>
    <row r="175" spans="1:21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12">
        <f t="shared" si="17"/>
        <v>163.01447776628748</v>
      </c>
      <c r="G175" t="s">
        <v>20</v>
      </c>
      <c r="H175">
        <v>1561</v>
      </c>
      <c r="I175" s="6">
        <f t="shared" si="12"/>
        <v>3284.0625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s="7" t="str">
        <f t="shared" si="13"/>
        <v>theater</v>
      </c>
      <c r="R175" s="7" t="str">
        <f t="shared" si="14"/>
        <v>plays</v>
      </c>
      <c r="S175" s="13">
        <f t="shared" si="15"/>
        <v>41412.208333333336</v>
      </c>
      <c r="T175" s="13">
        <f t="shared" si="16"/>
        <v>41418.208333333336</v>
      </c>
      <c r="U175" s="21">
        <v>41412</v>
      </c>
    </row>
    <row r="176" spans="1:21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12">
        <f t="shared" si="17"/>
        <v>894.66666666666674</v>
      </c>
      <c r="G176" t="s">
        <v>20</v>
      </c>
      <c r="H176">
        <v>48</v>
      </c>
      <c r="I176" s="6">
        <f t="shared" si="12"/>
        <v>4.7504424778761063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s="7" t="str">
        <f t="shared" si="13"/>
        <v>technology</v>
      </c>
      <c r="R176" s="7" t="str">
        <f t="shared" si="14"/>
        <v>wearables</v>
      </c>
      <c r="S176" s="13">
        <f t="shared" si="15"/>
        <v>42282.208333333328</v>
      </c>
      <c r="T176" s="13">
        <f t="shared" si="16"/>
        <v>42283.208333333328</v>
      </c>
      <c r="U176" s="21">
        <v>42282</v>
      </c>
    </row>
    <row r="177" spans="1:21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12">
        <f t="shared" si="17"/>
        <v>26.191501103752756</v>
      </c>
      <c r="G177" t="s">
        <v>14</v>
      </c>
      <c r="H177">
        <v>1130</v>
      </c>
      <c r="I177" s="6">
        <f t="shared" si="12"/>
        <v>60.689258312020463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s="7" t="str">
        <f t="shared" si="13"/>
        <v>theater</v>
      </c>
      <c r="R177" s="7" t="str">
        <f t="shared" si="14"/>
        <v>plays</v>
      </c>
      <c r="S177" s="13">
        <f t="shared" si="15"/>
        <v>42613.208333333328</v>
      </c>
      <c r="T177" s="13">
        <f t="shared" si="16"/>
        <v>42632.208333333328</v>
      </c>
      <c r="U177" s="21">
        <v>42613</v>
      </c>
    </row>
    <row r="178" spans="1:21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12">
        <f t="shared" si="17"/>
        <v>74.834782608695647</v>
      </c>
      <c r="G178" t="s">
        <v>14</v>
      </c>
      <c r="H178">
        <v>782</v>
      </c>
      <c r="I178" s="6">
        <f t="shared" si="12"/>
        <v>31.420226359985396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s="7" t="str">
        <f t="shared" si="13"/>
        <v>theater</v>
      </c>
      <c r="R178" s="7" t="str">
        <f t="shared" si="14"/>
        <v>plays</v>
      </c>
      <c r="S178" s="13">
        <f t="shared" si="15"/>
        <v>42616.208333333328</v>
      </c>
      <c r="T178" s="13">
        <f t="shared" si="16"/>
        <v>42625.208333333328</v>
      </c>
      <c r="U178" s="21">
        <v>42616</v>
      </c>
    </row>
    <row r="179" spans="1:21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12">
        <f t="shared" si="17"/>
        <v>416.47680412371136</v>
      </c>
      <c r="G179" t="s">
        <v>20</v>
      </c>
      <c r="H179">
        <v>2739</v>
      </c>
      <c r="I179" s="6">
        <f t="shared" si="12"/>
        <v>769.49047619047622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s="7" t="str">
        <f t="shared" si="13"/>
        <v>theater</v>
      </c>
      <c r="R179" s="7" t="str">
        <f t="shared" si="14"/>
        <v>plays</v>
      </c>
      <c r="S179" s="13">
        <f t="shared" si="15"/>
        <v>40497.25</v>
      </c>
      <c r="T179" s="13">
        <f t="shared" si="16"/>
        <v>40522.25</v>
      </c>
      <c r="U179" s="21">
        <v>40497</v>
      </c>
    </row>
    <row r="180" spans="1:21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12">
        <f t="shared" si="17"/>
        <v>96.208333333333329</v>
      </c>
      <c r="G180" t="s">
        <v>14</v>
      </c>
      <c r="H180">
        <v>210</v>
      </c>
      <c r="I180" s="6">
        <f t="shared" si="12"/>
        <v>1.9584393553859203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s="7" t="str">
        <f t="shared" si="13"/>
        <v>food</v>
      </c>
      <c r="R180" s="7" t="str">
        <f t="shared" si="14"/>
        <v>food trucks</v>
      </c>
      <c r="S180" s="13">
        <f t="shared" si="15"/>
        <v>42999.208333333328</v>
      </c>
      <c r="T180" s="13">
        <f t="shared" si="16"/>
        <v>43008.208333333328</v>
      </c>
      <c r="U180" s="21">
        <v>42999</v>
      </c>
    </row>
    <row r="181" spans="1:21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12">
        <f t="shared" si="17"/>
        <v>357.71910112359546</v>
      </c>
      <c r="G181" t="s">
        <v>20</v>
      </c>
      <c r="H181">
        <v>3537</v>
      </c>
      <c r="I181" s="6">
        <f t="shared" si="12"/>
        <v>75.550545799715238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s="7" t="str">
        <f t="shared" si="13"/>
        <v>theater</v>
      </c>
      <c r="R181" s="7" t="str">
        <f t="shared" si="14"/>
        <v>plays</v>
      </c>
      <c r="S181" s="13">
        <f t="shared" si="15"/>
        <v>41350.208333333336</v>
      </c>
      <c r="T181" s="13">
        <f t="shared" si="16"/>
        <v>41351.208333333336</v>
      </c>
      <c r="U181" s="21">
        <v>41350</v>
      </c>
    </row>
    <row r="182" spans="1:21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12">
        <f t="shared" si="17"/>
        <v>308.45714285714286</v>
      </c>
      <c r="G182" t="s">
        <v>20</v>
      </c>
      <c r="H182">
        <v>2107</v>
      </c>
      <c r="I182" s="6">
        <f t="shared" si="12"/>
        <v>1270.1176470588234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s="7" t="str">
        <f t="shared" si="13"/>
        <v>technology</v>
      </c>
      <c r="R182" s="7" t="str">
        <f t="shared" si="14"/>
        <v>wearables</v>
      </c>
      <c r="S182" s="13">
        <f t="shared" si="15"/>
        <v>40259.208333333336</v>
      </c>
      <c r="T182" s="13">
        <f t="shared" si="16"/>
        <v>40264.208333333336</v>
      </c>
      <c r="U182" s="21">
        <v>40259</v>
      </c>
    </row>
    <row r="183" spans="1:21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12">
        <f t="shared" si="17"/>
        <v>61.802325581395344</v>
      </c>
      <c r="G183" t="s">
        <v>14</v>
      </c>
      <c r="H183">
        <v>136</v>
      </c>
      <c r="I183" s="6">
        <f t="shared" si="12"/>
        <v>1.6018685955394816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s="7" t="str">
        <f t="shared" si="13"/>
        <v>technology</v>
      </c>
      <c r="R183" s="7" t="str">
        <f t="shared" si="14"/>
        <v>web</v>
      </c>
      <c r="S183" s="13">
        <f t="shared" si="15"/>
        <v>43012.208333333328</v>
      </c>
      <c r="T183" s="13">
        <f t="shared" si="16"/>
        <v>43030.208333333328</v>
      </c>
      <c r="U183" s="21">
        <v>43012</v>
      </c>
    </row>
    <row r="184" spans="1:21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12">
        <f t="shared" si="17"/>
        <v>722.32472324723244</v>
      </c>
      <c r="G184" t="s">
        <v>20</v>
      </c>
      <c r="H184">
        <v>3318</v>
      </c>
      <c r="I184" s="6">
        <f t="shared" si="12"/>
        <v>2276.1627906976746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s="7" t="str">
        <f t="shared" si="13"/>
        <v>theater</v>
      </c>
      <c r="R184" s="7" t="str">
        <f t="shared" si="14"/>
        <v>plays</v>
      </c>
      <c r="S184" s="13">
        <f t="shared" si="15"/>
        <v>43631.208333333328</v>
      </c>
      <c r="T184" s="13">
        <f t="shared" si="16"/>
        <v>43647.208333333328</v>
      </c>
      <c r="U184" s="21">
        <v>43631</v>
      </c>
    </row>
    <row r="185" spans="1:21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12">
        <f t="shared" si="17"/>
        <v>69.117647058823522</v>
      </c>
      <c r="G185" t="s">
        <v>14</v>
      </c>
      <c r="H185">
        <v>86</v>
      </c>
      <c r="I185" s="6">
        <f t="shared" si="12"/>
        <v>10.367647058823529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s="7" t="str">
        <f t="shared" si="13"/>
        <v>music</v>
      </c>
      <c r="R185" s="7" t="str">
        <f t="shared" si="14"/>
        <v>rock</v>
      </c>
      <c r="S185" s="13">
        <f t="shared" si="15"/>
        <v>40430.208333333336</v>
      </c>
      <c r="T185" s="13">
        <f t="shared" si="16"/>
        <v>40443.208333333336</v>
      </c>
      <c r="U185" s="21">
        <v>40430</v>
      </c>
    </row>
    <row r="186" spans="1:21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12">
        <f t="shared" si="17"/>
        <v>293.05555555555554</v>
      </c>
      <c r="G186" t="s">
        <v>20</v>
      </c>
      <c r="H186">
        <v>340</v>
      </c>
      <c r="I186" s="6">
        <f t="shared" si="12"/>
        <v>555.26315789473688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s="7" t="str">
        <f t="shared" si="13"/>
        <v>theater</v>
      </c>
      <c r="R186" s="7" t="str">
        <f t="shared" si="14"/>
        <v>plays</v>
      </c>
      <c r="S186" s="13">
        <f t="shared" si="15"/>
        <v>43588.208333333328</v>
      </c>
      <c r="T186" s="13">
        <f t="shared" si="16"/>
        <v>43589.208333333328</v>
      </c>
      <c r="U186" s="21">
        <v>43588</v>
      </c>
    </row>
    <row r="187" spans="1:21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12">
        <f t="shared" si="17"/>
        <v>71.8</v>
      </c>
      <c r="G187" t="s">
        <v>14</v>
      </c>
      <c r="H187">
        <v>19</v>
      </c>
      <c r="I187" s="6">
        <f t="shared" si="12"/>
        <v>0.81038374717832962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s="7" t="str">
        <f t="shared" si="13"/>
        <v>film &amp; video</v>
      </c>
      <c r="R187" s="7" t="str">
        <f t="shared" si="14"/>
        <v>television</v>
      </c>
      <c r="S187" s="13">
        <f t="shared" si="15"/>
        <v>43233.208333333328</v>
      </c>
      <c r="T187" s="13">
        <f t="shared" si="16"/>
        <v>43244.208333333328</v>
      </c>
      <c r="U187" s="21">
        <v>43233</v>
      </c>
    </row>
    <row r="188" spans="1:21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12">
        <f t="shared" si="17"/>
        <v>31.934684684684683</v>
      </c>
      <c r="G188" t="s">
        <v>14</v>
      </c>
      <c r="H188">
        <v>886</v>
      </c>
      <c r="I188" s="6">
        <f t="shared" si="12"/>
        <v>19.665742024965326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s="7" t="str">
        <f t="shared" si="13"/>
        <v>theater</v>
      </c>
      <c r="R188" s="7" t="str">
        <f t="shared" si="14"/>
        <v>plays</v>
      </c>
      <c r="S188" s="13">
        <f t="shared" si="15"/>
        <v>41782.208333333336</v>
      </c>
      <c r="T188" s="13">
        <f t="shared" si="16"/>
        <v>41797.208333333336</v>
      </c>
      <c r="U188" s="21">
        <v>41782</v>
      </c>
    </row>
    <row r="189" spans="1:21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12">
        <f t="shared" si="17"/>
        <v>229.87375415282392</v>
      </c>
      <c r="G189" t="s">
        <v>20</v>
      </c>
      <c r="H189">
        <v>1442</v>
      </c>
      <c r="I189" s="6">
        <f t="shared" si="12"/>
        <v>3953.8285714285716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s="7" t="str">
        <f t="shared" si="13"/>
        <v>film &amp; video</v>
      </c>
      <c r="R189" s="7" t="str">
        <f t="shared" si="14"/>
        <v>shorts</v>
      </c>
      <c r="S189" s="13">
        <f t="shared" si="15"/>
        <v>41328.25</v>
      </c>
      <c r="T189" s="13">
        <f t="shared" si="16"/>
        <v>41356.208333333336</v>
      </c>
      <c r="U189" s="21">
        <v>41328</v>
      </c>
    </row>
    <row r="190" spans="1:21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12">
        <f t="shared" si="17"/>
        <v>32.012195121951223</v>
      </c>
      <c r="G190" t="s">
        <v>14</v>
      </c>
      <c r="H190">
        <v>35</v>
      </c>
      <c r="I190" s="6">
        <f t="shared" si="12"/>
        <v>5.9523809523809526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s="7" t="str">
        <f t="shared" si="13"/>
        <v>theater</v>
      </c>
      <c r="R190" s="7" t="str">
        <f t="shared" si="14"/>
        <v>plays</v>
      </c>
      <c r="S190" s="13">
        <f t="shared" si="15"/>
        <v>41975.25</v>
      </c>
      <c r="T190" s="13">
        <f t="shared" si="16"/>
        <v>41976.25</v>
      </c>
      <c r="U190" s="21">
        <v>41975</v>
      </c>
    </row>
    <row r="191" spans="1:21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12">
        <f t="shared" si="17"/>
        <v>23.525352848928385</v>
      </c>
      <c r="G191" t="s">
        <v>74</v>
      </c>
      <c r="H191">
        <v>441</v>
      </c>
      <c r="I191" s="6">
        <f t="shared" si="12"/>
        <v>1875.1666666666667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s="7" t="str">
        <f t="shared" si="13"/>
        <v>theater</v>
      </c>
      <c r="R191" s="7" t="str">
        <f t="shared" si="14"/>
        <v>plays</v>
      </c>
      <c r="S191" s="13">
        <f t="shared" si="15"/>
        <v>42433.25</v>
      </c>
      <c r="T191" s="13">
        <f t="shared" si="16"/>
        <v>42433.25</v>
      </c>
      <c r="U191" s="21">
        <v>42433</v>
      </c>
    </row>
    <row r="192" spans="1:21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12">
        <f t="shared" si="17"/>
        <v>68.594594594594597</v>
      </c>
      <c r="G192" t="s">
        <v>14</v>
      </c>
      <c r="H192">
        <v>24</v>
      </c>
      <c r="I192" s="6">
        <f t="shared" si="12"/>
        <v>29.511627906976745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s="7" t="str">
        <f t="shared" si="13"/>
        <v>theater</v>
      </c>
      <c r="R192" s="7" t="str">
        <f t="shared" si="14"/>
        <v>plays</v>
      </c>
      <c r="S192" s="13">
        <f t="shared" si="15"/>
        <v>41429.208333333336</v>
      </c>
      <c r="T192" s="13">
        <f t="shared" si="16"/>
        <v>41430.208333333336</v>
      </c>
      <c r="U192" s="21">
        <v>41429</v>
      </c>
    </row>
    <row r="193" spans="1:21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12">
        <f t="shared" si="17"/>
        <v>37.952380952380956</v>
      </c>
      <c r="G193" t="s">
        <v>14</v>
      </c>
      <c r="H193">
        <v>86</v>
      </c>
      <c r="I193" s="6">
        <f t="shared" si="12"/>
        <v>13.119341563786008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s="7" t="str">
        <f t="shared" si="13"/>
        <v>theater</v>
      </c>
      <c r="R193" s="7" t="str">
        <f t="shared" si="14"/>
        <v>plays</v>
      </c>
      <c r="S193" s="13">
        <f t="shared" si="15"/>
        <v>43536.208333333328</v>
      </c>
      <c r="T193" s="13">
        <f t="shared" si="16"/>
        <v>43539.208333333328</v>
      </c>
      <c r="U193" s="21">
        <v>43536</v>
      </c>
    </row>
    <row r="194" spans="1:21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12">
        <f t="shared" si="17"/>
        <v>19.992957746478872</v>
      </c>
      <c r="G194" t="s">
        <v>14</v>
      </c>
      <c r="H194">
        <v>243</v>
      </c>
      <c r="I194" s="6">
        <f t="shared" si="12"/>
        <v>131.03076923076924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s="7" t="str">
        <f t="shared" si="13"/>
        <v>music</v>
      </c>
      <c r="R194" s="7" t="str">
        <f t="shared" si="14"/>
        <v>rock</v>
      </c>
      <c r="S194" s="13">
        <f t="shared" si="15"/>
        <v>41817.208333333336</v>
      </c>
      <c r="T194" s="13">
        <f t="shared" si="16"/>
        <v>41821.208333333336</v>
      </c>
      <c r="U194" s="21">
        <v>41817</v>
      </c>
    </row>
    <row r="195" spans="1:21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12">
        <f t="shared" si="17"/>
        <v>45.636363636363633</v>
      </c>
      <c r="G195" t="s">
        <v>14</v>
      </c>
      <c r="H195">
        <v>65</v>
      </c>
      <c r="I195" s="6">
        <f t="shared" ref="I195:I258" si="18">E195/H196</f>
        <v>23.904761904761905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s="7" t="str">
        <f t="shared" ref="Q195:Q258" si="19">LEFT(P195, FIND("/", P195) -1)</f>
        <v>music</v>
      </c>
      <c r="R195" s="7" t="str">
        <f t="shared" ref="R195:R258" si="20">RIGHT(P195,LEN(P195)-FIND("/",P195))</f>
        <v>indie rock</v>
      </c>
      <c r="S195" s="13">
        <f t="shared" ref="S195:S258" si="21">(((L195/60)/60)/24)+DATE(1970,1,1)</f>
        <v>43198.208333333328</v>
      </c>
      <c r="T195" s="13">
        <f t="shared" ref="T195:T258" si="22">M195 / 86400 + DATE(1970,1,1)</f>
        <v>43202.208333333328</v>
      </c>
      <c r="U195" s="21">
        <v>43198</v>
      </c>
    </row>
    <row r="196" spans="1:21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12">
        <f t="shared" ref="F196:F259" si="23" xml:space="preserve"> (E196 / D196)*100</f>
        <v>122.7605633802817</v>
      </c>
      <c r="G196" t="s">
        <v>20</v>
      </c>
      <c r="H196">
        <v>126</v>
      </c>
      <c r="I196" s="6">
        <f t="shared" si="18"/>
        <v>16.633587786259543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s="7" t="str">
        <f t="shared" si="19"/>
        <v>music</v>
      </c>
      <c r="R196" s="7" t="str">
        <f t="shared" si="20"/>
        <v>metal</v>
      </c>
      <c r="S196" s="13">
        <f t="shared" si="21"/>
        <v>42261.208333333328</v>
      </c>
      <c r="T196" s="13">
        <f t="shared" si="22"/>
        <v>42277.208333333328</v>
      </c>
      <c r="U196" s="21">
        <v>42261</v>
      </c>
    </row>
    <row r="197" spans="1:21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12">
        <f t="shared" si="23"/>
        <v>361.75316455696202</v>
      </c>
      <c r="G197" t="s">
        <v>20</v>
      </c>
      <c r="H197">
        <v>524</v>
      </c>
      <c r="I197" s="6">
        <f t="shared" si="18"/>
        <v>571.57000000000005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s="7" t="str">
        <f t="shared" si="19"/>
        <v>music</v>
      </c>
      <c r="R197" s="7" t="str">
        <f t="shared" si="20"/>
        <v>electric music</v>
      </c>
      <c r="S197" s="13">
        <f t="shared" si="21"/>
        <v>43310.208333333328</v>
      </c>
      <c r="T197" s="13">
        <f t="shared" si="22"/>
        <v>43317.208333333328</v>
      </c>
      <c r="U197" s="21">
        <v>43310</v>
      </c>
    </row>
    <row r="198" spans="1:21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12">
        <f t="shared" si="23"/>
        <v>63.146341463414636</v>
      </c>
      <c r="G198" t="s">
        <v>14</v>
      </c>
      <c r="H198">
        <v>100</v>
      </c>
      <c r="I198" s="6">
        <f t="shared" si="18"/>
        <v>2.603318250377074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s="7" t="str">
        <f t="shared" si="19"/>
        <v>technology</v>
      </c>
      <c r="R198" s="7" t="str">
        <f t="shared" si="20"/>
        <v>wearables</v>
      </c>
      <c r="S198" s="13">
        <f t="shared" si="21"/>
        <v>42616.208333333328</v>
      </c>
      <c r="T198" s="13">
        <f t="shared" si="22"/>
        <v>42635.208333333328</v>
      </c>
      <c r="U198" s="21">
        <v>42616</v>
      </c>
    </row>
    <row r="199" spans="1:21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12">
        <f t="shared" si="23"/>
        <v>298.20475319926874</v>
      </c>
      <c r="G199" t="s">
        <v>20</v>
      </c>
      <c r="H199">
        <v>1989</v>
      </c>
      <c r="I199" s="6">
        <f t="shared" si="18"/>
        <v>970.94047619047615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s="7" t="str">
        <f t="shared" si="19"/>
        <v>film &amp; video</v>
      </c>
      <c r="R199" s="7" t="str">
        <f t="shared" si="20"/>
        <v>drama</v>
      </c>
      <c r="S199" s="13">
        <f t="shared" si="21"/>
        <v>42909.208333333328</v>
      </c>
      <c r="T199" s="13">
        <f t="shared" si="22"/>
        <v>42923.208333333328</v>
      </c>
      <c r="U199" s="21">
        <v>42909</v>
      </c>
    </row>
    <row r="200" spans="1:21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12">
        <f t="shared" si="23"/>
        <v>9.5585443037974684</v>
      </c>
      <c r="G200" t="s">
        <v>14</v>
      </c>
      <c r="H200">
        <v>168</v>
      </c>
      <c r="I200" s="6">
        <f t="shared" si="18"/>
        <v>464.69230769230768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s="7" t="str">
        <f t="shared" si="19"/>
        <v>music</v>
      </c>
      <c r="R200" s="7" t="str">
        <f t="shared" si="20"/>
        <v>electric music</v>
      </c>
      <c r="S200" s="13">
        <f t="shared" si="21"/>
        <v>40396.208333333336</v>
      </c>
      <c r="T200" s="13">
        <f t="shared" si="22"/>
        <v>40425.208333333336</v>
      </c>
      <c r="U200" s="21">
        <v>40396</v>
      </c>
    </row>
    <row r="201" spans="1:21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12">
        <f t="shared" si="23"/>
        <v>53.777777777777779</v>
      </c>
      <c r="G201" t="s">
        <v>14</v>
      </c>
      <c r="H201">
        <v>13</v>
      </c>
      <c r="I201" s="6">
        <f t="shared" si="18"/>
        <v>968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s="7" t="str">
        <f t="shared" si="19"/>
        <v>music</v>
      </c>
      <c r="R201" s="7" t="str">
        <f t="shared" si="20"/>
        <v>rock</v>
      </c>
      <c r="S201" s="13">
        <f t="shared" si="21"/>
        <v>42192.208333333328</v>
      </c>
      <c r="T201" s="13">
        <f t="shared" si="22"/>
        <v>42196.208333333328</v>
      </c>
      <c r="U201" s="21">
        <v>42192</v>
      </c>
    </row>
    <row r="202" spans="1:21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12">
        <f t="shared" si="23"/>
        <v>2</v>
      </c>
      <c r="G202" t="s">
        <v>14</v>
      </c>
      <c r="H202">
        <v>1</v>
      </c>
      <c r="I202" s="6">
        <f t="shared" si="18"/>
        <v>1.2738853503184714E-2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s="7" t="str">
        <f t="shared" si="19"/>
        <v>theater</v>
      </c>
      <c r="R202" s="7" t="str">
        <f t="shared" si="20"/>
        <v>plays</v>
      </c>
      <c r="S202" s="13">
        <f t="shared" si="21"/>
        <v>40262.208333333336</v>
      </c>
      <c r="T202" s="13">
        <f t="shared" si="22"/>
        <v>40273.208333333336</v>
      </c>
      <c r="U202" s="21">
        <v>40262</v>
      </c>
    </row>
    <row r="203" spans="1:21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12">
        <f t="shared" si="23"/>
        <v>681.19047619047615</v>
      </c>
      <c r="G203" t="s">
        <v>20</v>
      </c>
      <c r="H203">
        <v>157</v>
      </c>
      <c r="I203" s="6">
        <f t="shared" si="18"/>
        <v>174.45121951219511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s="7" t="str">
        <f t="shared" si="19"/>
        <v>technology</v>
      </c>
      <c r="R203" s="7" t="str">
        <f t="shared" si="20"/>
        <v>web</v>
      </c>
      <c r="S203" s="13">
        <f t="shared" si="21"/>
        <v>41845.208333333336</v>
      </c>
      <c r="T203" s="13">
        <f t="shared" si="22"/>
        <v>41863.208333333336</v>
      </c>
      <c r="U203" s="21">
        <v>41845</v>
      </c>
    </row>
    <row r="204" spans="1:21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12">
        <f t="shared" si="23"/>
        <v>78.831325301204828</v>
      </c>
      <c r="G204" t="s">
        <v>74</v>
      </c>
      <c r="H204">
        <v>82</v>
      </c>
      <c r="I204" s="6">
        <f t="shared" si="18"/>
        <v>1.4546465095598045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s="7" t="str">
        <f t="shared" si="19"/>
        <v>food</v>
      </c>
      <c r="R204" s="7" t="str">
        <f t="shared" si="20"/>
        <v>food trucks</v>
      </c>
      <c r="S204" s="13">
        <f t="shared" si="21"/>
        <v>40818.208333333336</v>
      </c>
      <c r="T204" s="13">
        <f t="shared" si="22"/>
        <v>40822.208333333336</v>
      </c>
      <c r="U204" s="21">
        <v>40818</v>
      </c>
    </row>
    <row r="205" spans="1:21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12">
        <f t="shared" si="23"/>
        <v>134.40792216817235</v>
      </c>
      <c r="G205" t="s">
        <v>20</v>
      </c>
      <c r="H205">
        <v>4498</v>
      </c>
      <c r="I205" s="6">
        <f t="shared" si="18"/>
        <v>4835.3249999999998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s="7" t="str">
        <f t="shared" si="19"/>
        <v>theater</v>
      </c>
      <c r="R205" s="7" t="str">
        <f t="shared" si="20"/>
        <v>plays</v>
      </c>
      <c r="S205" s="13">
        <f t="shared" si="21"/>
        <v>42752.25</v>
      </c>
      <c r="T205" s="13">
        <f t="shared" si="22"/>
        <v>42754.25</v>
      </c>
      <c r="U205" s="21">
        <v>42752</v>
      </c>
    </row>
    <row r="206" spans="1:21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12">
        <f t="shared" si="23"/>
        <v>3.3719999999999999</v>
      </c>
      <c r="G206" t="s">
        <v>14</v>
      </c>
      <c r="H206">
        <v>40</v>
      </c>
      <c r="I206" s="6">
        <f t="shared" si="18"/>
        <v>31.612500000000001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s="7" t="str">
        <f t="shared" si="19"/>
        <v>music</v>
      </c>
      <c r="R206" s="7" t="str">
        <f t="shared" si="20"/>
        <v>jazz</v>
      </c>
      <c r="S206" s="13">
        <f t="shared" si="21"/>
        <v>40636.208333333336</v>
      </c>
      <c r="T206" s="13">
        <f t="shared" si="22"/>
        <v>40646.208333333336</v>
      </c>
      <c r="U206" s="21">
        <v>40636</v>
      </c>
    </row>
    <row r="207" spans="1:21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12">
        <f t="shared" si="23"/>
        <v>431.84615384615387</v>
      </c>
      <c r="G207" t="s">
        <v>20</v>
      </c>
      <c r="H207">
        <v>80</v>
      </c>
      <c r="I207" s="6">
        <f t="shared" si="18"/>
        <v>98.491228070175438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s="7" t="str">
        <f t="shared" si="19"/>
        <v>theater</v>
      </c>
      <c r="R207" s="7" t="str">
        <f t="shared" si="20"/>
        <v>plays</v>
      </c>
      <c r="S207" s="13">
        <f t="shared" si="21"/>
        <v>43390.208333333328</v>
      </c>
      <c r="T207" s="13">
        <f t="shared" si="22"/>
        <v>43402.208333333328</v>
      </c>
      <c r="U207" s="21">
        <v>43390</v>
      </c>
    </row>
    <row r="208" spans="1:21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12">
        <f t="shared" si="23"/>
        <v>38.844444444444441</v>
      </c>
      <c r="G208" t="s">
        <v>74</v>
      </c>
      <c r="H208">
        <v>57</v>
      </c>
      <c r="I208" s="6">
        <f t="shared" si="18"/>
        <v>81.302325581395351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s="7" t="str">
        <f t="shared" si="19"/>
        <v>publishing</v>
      </c>
      <c r="R208" s="7" t="str">
        <f t="shared" si="20"/>
        <v>fiction</v>
      </c>
      <c r="S208" s="13">
        <f t="shared" si="21"/>
        <v>40236.25</v>
      </c>
      <c r="T208" s="13">
        <f t="shared" si="22"/>
        <v>40245.25</v>
      </c>
      <c r="U208" s="21">
        <v>40236</v>
      </c>
    </row>
    <row r="209" spans="1:21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12">
        <f t="shared" si="23"/>
        <v>425.7</v>
      </c>
      <c r="G209" t="s">
        <v>20</v>
      </c>
      <c r="H209">
        <v>43</v>
      </c>
      <c r="I209" s="6">
        <f t="shared" si="18"/>
        <v>2.0735509011203117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s="7" t="str">
        <f t="shared" si="19"/>
        <v>music</v>
      </c>
      <c r="R209" s="7" t="str">
        <f t="shared" si="20"/>
        <v>rock</v>
      </c>
      <c r="S209" s="13">
        <f t="shared" si="21"/>
        <v>43340.208333333328</v>
      </c>
      <c r="T209" s="13">
        <f t="shared" si="22"/>
        <v>43360.208333333328</v>
      </c>
      <c r="U209" s="21">
        <v>43340</v>
      </c>
    </row>
    <row r="210" spans="1:21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12">
        <f t="shared" si="23"/>
        <v>101.12239715591672</v>
      </c>
      <c r="G210" t="s">
        <v>20</v>
      </c>
      <c r="H210">
        <v>2053</v>
      </c>
      <c r="I210" s="6">
        <f t="shared" si="18"/>
        <v>246.42326732673268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s="7" t="str">
        <f t="shared" si="19"/>
        <v>film &amp; video</v>
      </c>
      <c r="R210" s="7" t="str">
        <f t="shared" si="20"/>
        <v>documentary</v>
      </c>
      <c r="S210" s="13">
        <f t="shared" si="21"/>
        <v>43048.25</v>
      </c>
      <c r="T210" s="13">
        <f t="shared" si="22"/>
        <v>43072.25</v>
      </c>
      <c r="U210" s="21">
        <v>43048</v>
      </c>
    </row>
    <row r="211" spans="1:21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12">
        <f t="shared" si="23"/>
        <v>21.188688946015425</v>
      </c>
      <c r="G211" t="s">
        <v>47</v>
      </c>
      <c r="H211">
        <v>808</v>
      </c>
      <c r="I211" s="6">
        <f t="shared" si="18"/>
        <v>182.35398230088495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s="7" t="str">
        <f t="shared" si="19"/>
        <v>film &amp; video</v>
      </c>
      <c r="R211" s="7" t="str">
        <f t="shared" si="20"/>
        <v>documentary</v>
      </c>
      <c r="S211" s="13">
        <f t="shared" si="21"/>
        <v>42496.208333333328</v>
      </c>
      <c r="T211" s="13">
        <f t="shared" si="22"/>
        <v>42503.208333333328</v>
      </c>
      <c r="U211" s="21">
        <v>42496</v>
      </c>
    </row>
    <row r="212" spans="1:21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12">
        <f t="shared" si="23"/>
        <v>67.425531914893625</v>
      </c>
      <c r="G212" t="s">
        <v>14</v>
      </c>
      <c r="H212">
        <v>226</v>
      </c>
      <c r="I212" s="6">
        <f t="shared" si="18"/>
        <v>3.9003076923076923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s="7" t="str">
        <f t="shared" si="19"/>
        <v>film &amp; video</v>
      </c>
      <c r="R212" s="7" t="str">
        <f t="shared" si="20"/>
        <v>science fiction</v>
      </c>
      <c r="S212" s="13">
        <f t="shared" si="21"/>
        <v>42797.25</v>
      </c>
      <c r="T212" s="13">
        <f t="shared" si="22"/>
        <v>42824.208333333328</v>
      </c>
      <c r="U212" s="21">
        <v>42797</v>
      </c>
    </row>
    <row r="213" spans="1:21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12">
        <f t="shared" si="23"/>
        <v>94.923371647509583</v>
      </c>
      <c r="G213" t="s">
        <v>14</v>
      </c>
      <c r="H213">
        <v>1625</v>
      </c>
      <c r="I213" s="6">
        <f t="shared" si="18"/>
        <v>589.88095238095241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s="7" t="str">
        <f t="shared" si="19"/>
        <v>theater</v>
      </c>
      <c r="R213" s="7" t="str">
        <f t="shared" si="20"/>
        <v>plays</v>
      </c>
      <c r="S213" s="13">
        <f t="shared" si="21"/>
        <v>41513.208333333336</v>
      </c>
      <c r="T213" s="13">
        <f t="shared" si="22"/>
        <v>41537.208333333336</v>
      </c>
      <c r="U213" s="21">
        <v>41513</v>
      </c>
    </row>
    <row r="214" spans="1:21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12">
        <f t="shared" si="23"/>
        <v>151.85185185185185</v>
      </c>
      <c r="G214" t="s">
        <v>20</v>
      </c>
      <c r="H214">
        <v>168</v>
      </c>
      <c r="I214" s="6">
        <f t="shared" si="18"/>
        <v>2.8678013522965728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s="7" t="str">
        <f t="shared" si="19"/>
        <v>theater</v>
      </c>
      <c r="R214" s="7" t="str">
        <f t="shared" si="20"/>
        <v>plays</v>
      </c>
      <c r="S214" s="13">
        <f t="shared" si="21"/>
        <v>43814.25</v>
      </c>
      <c r="T214" s="13">
        <f t="shared" si="22"/>
        <v>43860.25</v>
      </c>
      <c r="U214" s="21">
        <v>43814</v>
      </c>
    </row>
    <row r="215" spans="1:21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12">
        <f t="shared" si="23"/>
        <v>195.16382252559728</v>
      </c>
      <c r="G215" t="s">
        <v>20</v>
      </c>
      <c r="H215">
        <v>4289</v>
      </c>
      <c r="I215" s="6">
        <f t="shared" si="18"/>
        <v>1039.6909090909091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s="7" t="str">
        <f t="shared" si="19"/>
        <v>music</v>
      </c>
      <c r="R215" s="7" t="str">
        <f t="shared" si="20"/>
        <v>indie rock</v>
      </c>
      <c r="S215" s="13">
        <f t="shared" si="21"/>
        <v>40488.208333333336</v>
      </c>
      <c r="T215" s="13">
        <f t="shared" si="22"/>
        <v>40496.25</v>
      </c>
      <c r="U215" s="21">
        <v>40488</v>
      </c>
    </row>
    <row r="216" spans="1:21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12">
        <f t="shared" si="23"/>
        <v>1023.1428571428571</v>
      </c>
      <c r="G216" t="s">
        <v>20</v>
      </c>
      <c r="H216">
        <v>165</v>
      </c>
      <c r="I216" s="6">
        <f t="shared" si="18"/>
        <v>100.16783216783217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s="7" t="str">
        <f t="shared" si="19"/>
        <v>music</v>
      </c>
      <c r="R216" s="7" t="str">
        <f t="shared" si="20"/>
        <v>rock</v>
      </c>
      <c r="S216" s="13">
        <f t="shared" si="21"/>
        <v>40409.208333333336</v>
      </c>
      <c r="T216" s="13">
        <f t="shared" si="22"/>
        <v>40415.208333333336</v>
      </c>
      <c r="U216" s="21">
        <v>40409</v>
      </c>
    </row>
    <row r="217" spans="1:21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12">
        <f t="shared" si="23"/>
        <v>3.841836734693878</v>
      </c>
      <c r="G217" t="s">
        <v>14</v>
      </c>
      <c r="H217">
        <v>143</v>
      </c>
      <c r="I217" s="6">
        <f t="shared" si="18"/>
        <v>3.3190082644628101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s="7" t="str">
        <f t="shared" si="19"/>
        <v>theater</v>
      </c>
      <c r="R217" s="7" t="str">
        <f t="shared" si="20"/>
        <v>plays</v>
      </c>
      <c r="S217" s="13">
        <f t="shared" si="21"/>
        <v>43509.25</v>
      </c>
      <c r="T217" s="13">
        <f t="shared" si="22"/>
        <v>43511.25</v>
      </c>
      <c r="U217" s="21">
        <v>43509</v>
      </c>
    </row>
    <row r="218" spans="1:21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12">
        <f t="shared" si="23"/>
        <v>155.07066557107643</v>
      </c>
      <c r="G218" t="s">
        <v>20</v>
      </c>
      <c r="H218">
        <v>1815</v>
      </c>
      <c r="I218" s="6">
        <f t="shared" si="18"/>
        <v>202.05674518201286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s="7" t="str">
        <f t="shared" si="19"/>
        <v>theater</v>
      </c>
      <c r="R218" s="7" t="str">
        <f t="shared" si="20"/>
        <v>plays</v>
      </c>
      <c r="S218" s="13">
        <f t="shared" si="21"/>
        <v>40869.25</v>
      </c>
      <c r="T218" s="13">
        <f t="shared" si="22"/>
        <v>40871.25</v>
      </c>
      <c r="U218" s="21">
        <v>40869</v>
      </c>
    </row>
    <row r="219" spans="1:21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12">
        <f t="shared" si="23"/>
        <v>44.753477588871718</v>
      </c>
      <c r="G219" t="s">
        <v>14</v>
      </c>
      <c r="H219">
        <v>934</v>
      </c>
      <c r="I219" s="6">
        <f t="shared" si="18"/>
        <v>145.87153652392948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s="7" t="str">
        <f t="shared" si="19"/>
        <v>film &amp; video</v>
      </c>
      <c r="R219" s="7" t="str">
        <f t="shared" si="20"/>
        <v>science fiction</v>
      </c>
      <c r="S219" s="13">
        <f t="shared" si="21"/>
        <v>43583.208333333328</v>
      </c>
      <c r="T219" s="13">
        <f t="shared" si="22"/>
        <v>43592.208333333328</v>
      </c>
      <c r="U219" s="21">
        <v>43583</v>
      </c>
    </row>
    <row r="220" spans="1:21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12">
        <f t="shared" si="23"/>
        <v>215.94736842105263</v>
      </c>
      <c r="G220" t="s">
        <v>20</v>
      </c>
      <c r="H220">
        <v>397</v>
      </c>
      <c r="I220" s="6">
        <f t="shared" si="18"/>
        <v>7.9980506822612085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s="7" t="str">
        <f t="shared" si="19"/>
        <v>film &amp; video</v>
      </c>
      <c r="R220" s="7" t="str">
        <f t="shared" si="20"/>
        <v>shorts</v>
      </c>
      <c r="S220" s="13">
        <f t="shared" si="21"/>
        <v>40858.25</v>
      </c>
      <c r="T220" s="13">
        <f t="shared" si="22"/>
        <v>40892.25</v>
      </c>
      <c r="U220" s="21">
        <v>40858</v>
      </c>
    </row>
    <row r="221" spans="1:21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12">
        <f t="shared" si="23"/>
        <v>332.12709832134288</v>
      </c>
      <c r="G221" t="s">
        <v>20</v>
      </c>
      <c r="H221">
        <v>1539</v>
      </c>
      <c r="I221" s="6">
        <f t="shared" si="18"/>
        <v>8146.8823529411766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s="7" t="str">
        <f t="shared" si="19"/>
        <v>film &amp; video</v>
      </c>
      <c r="R221" s="7" t="str">
        <f t="shared" si="20"/>
        <v>animation</v>
      </c>
      <c r="S221" s="13">
        <f t="shared" si="21"/>
        <v>41137.208333333336</v>
      </c>
      <c r="T221" s="13">
        <f t="shared" si="22"/>
        <v>41149.208333333336</v>
      </c>
      <c r="U221" s="21">
        <v>41137</v>
      </c>
    </row>
    <row r="222" spans="1:21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12">
        <f t="shared" si="23"/>
        <v>8.4430379746835449</v>
      </c>
      <c r="G222" t="s">
        <v>14</v>
      </c>
      <c r="H222">
        <v>17</v>
      </c>
      <c r="I222" s="6">
        <f t="shared" si="18"/>
        <v>0.30610371730151448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s="7" t="str">
        <f t="shared" si="19"/>
        <v>theater</v>
      </c>
      <c r="R222" s="7" t="str">
        <f t="shared" si="20"/>
        <v>plays</v>
      </c>
      <c r="S222" s="13">
        <f t="shared" si="21"/>
        <v>40725.208333333336</v>
      </c>
      <c r="T222" s="13">
        <f t="shared" si="22"/>
        <v>40743.208333333336</v>
      </c>
      <c r="U222" s="21">
        <v>40725</v>
      </c>
    </row>
    <row r="223" spans="1:21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12">
        <f t="shared" si="23"/>
        <v>98.625514403292186</v>
      </c>
      <c r="G223" t="s">
        <v>14</v>
      </c>
      <c r="H223">
        <v>2179</v>
      </c>
      <c r="I223" s="6">
        <f t="shared" si="18"/>
        <v>868.33333333333337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s="7" t="str">
        <f t="shared" si="19"/>
        <v>food</v>
      </c>
      <c r="R223" s="7" t="str">
        <f t="shared" si="20"/>
        <v>food trucks</v>
      </c>
      <c r="S223" s="13">
        <f t="shared" si="21"/>
        <v>41081.208333333336</v>
      </c>
      <c r="T223" s="13">
        <f t="shared" si="22"/>
        <v>41083.208333333336</v>
      </c>
      <c r="U223" s="21">
        <v>41081</v>
      </c>
    </row>
    <row r="224" spans="1:21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12">
        <f t="shared" si="23"/>
        <v>137.97916666666669</v>
      </c>
      <c r="G224" t="s">
        <v>20</v>
      </c>
      <c r="H224">
        <v>138</v>
      </c>
      <c r="I224" s="6">
        <f t="shared" si="18"/>
        <v>7.1138560687432868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s="7" t="str">
        <f t="shared" si="19"/>
        <v>photography</v>
      </c>
      <c r="R224" s="7" t="str">
        <f t="shared" si="20"/>
        <v>photography books</v>
      </c>
      <c r="S224" s="13">
        <f t="shared" si="21"/>
        <v>41914.208333333336</v>
      </c>
      <c r="T224" s="13">
        <f t="shared" si="22"/>
        <v>41915.208333333336</v>
      </c>
      <c r="U224" s="21">
        <v>41914</v>
      </c>
    </row>
    <row r="225" spans="1:21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12">
        <f t="shared" si="23"/>
        <v>93.81099656357388</v>
      </c>
      <c r="G225" t="s">
        <v>14</v>
      </c>
      <c r="H225">
        <v>931</v>
      </c>
      <c r="I225" s="6">
        <f t="shared" si="18"/>
        <v>22.787145242070117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s="7" t="str">
        <f t="shared" si="19"/>
        <v>theater</v>
      </c>
      <c r="R225" s="7" t="str">
        <f t="shared" si="20"/>
        <v>plays</v>
      </c>
      <c r="S225" s="13">
        <f t="shared" si="21"/>
        <v>42445.208333333328</v>
      </c>
      <c r="T225" s="13">
        <f t="shared" si="22"/>
        <v>42459.208333333328</v>
      </c>
      <c r="U225" s="21">
        <v>42445</v>
      </c>
    </row>
    <row r="226" spans="1:21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12">
        <f t="shared" si="23"/>
        <v>403.63930885529157</v>
      </c>
      <c r="G226" t="s">
        <v>20</v>
      </c>
      <c r="H226">
        <v>3594</v>
      </c>
      <c r="I226" s="6">
        <f t="shared" si="18"/>
        <v>31.783163265306122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s="7" t="str">
        <f t="shared" si="19"/>
        <v>film &amp; video</v>
      </c>
      <c r="R226" s="7" t="str">
        <f t="shared" si="20"/>
        <v>science fiction</v>
      </c>
      <c r="S226" s="13">
        <f t="shared" si="21"/>
        <v>41906.208333333336</v>
      </c>
      <c r="T226" s="13">
        <f t="shared" si="22"/>
        <v>41951.25</v>
      </c>
      <c r="U226" s="21">
        <v>41906</v>
      </c>
    </row>
    <row r="227" spans="1:21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12">
        <f t="shared" si="23"/>
        <v>260.1740412979351</v>
      </c>
      <c r="G227" t="s">
        <v>20</v>
      </c>
      <c r="H227">
        <v>5880</v>
      </c>
      <c r="I227" s="6">
        <f t="shared" si="18"/>
        <v>1574.9821428571429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s="7" t="str">
        <f t="shared" si="19"/>
        <v>music</v>
      </c>
      <c r="R227" s="7" t="str">
        <f t="shared" si="20"/>
        <v>rock</v>
      </c>
      <c r="S227" s="13">
        <f t="shared" si="21"/>
        <v>41762.208333333336</v>
      </c>
      <c r="T227" s="13">
        <f t="shared" si="22"/>
        <v>41762.208333333336</v>
      </c>
      <c r="U227" s="21">
        <v>41762</v>
      </c>
    </row>
    <row r="228" spans="1:21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12">
        <f t="shared" si="23"/>
        <v>366.63333333333333</v>
      </c>
      <c r="G228" t="s">
        <v>20</v>
      </c>
      <c r="H228">
        <v>112</v>
      </c>
      <c r="I228" s="6">
        <f t="shared" si="18"/>
        <v>11.663838812301167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s="7" t="str">
        <f t="shared" si="19"/>
        <v>photography</v>
      </c>
      <c r="R228" s="7" t="str">
        <f t="shared" si="20"/>
        <v>photography books</v>
      </c>
      <c r="S228" s="13">
        <f t="shared" si="21"/>
        <v>40276.208333333336</v>
      </c>
      <c r="T228" s="13">
        <f t="shared" si="22"/>
        <v>40313.208333333336</v>
      </c>
      <c r="U228" s="21">
        <v>40276</v>
      </c>
    </row>
    <row r="229" spans="1:21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12">
        <f t="shared" si="23"/>
        <v>168.72085385878489</v>
      </c>
      <c r="G229" t="s">
        <v>20</v>
      </c>
      <c r="H229">
        <v>943</v>
      </c>
      <c r="I229" s="6">
        <f t="shared" si="18"/>
        <v>41.633306320907614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s="7" t="str">
        <f t="shared" si="19"/>
        <v>games</v>
      </c>
      <c r="R229" s="7" t="str">
        <f t="shared" si="20"/>
        <v>mobile games</v>
      </c>
      <c r="S229" s="13">
        <f t="shared" si="21"/>
        <v>42139.208333333328</v>
      </c>
      <c r="T229" s="13">
        <f t="shared" si="22"/>
        <v>42145.208333333328</v>
      </c>
      <c r="U229" s="21">
        <v>42139</v>
      </c>
    </row>
    <row r="230" spans="1:21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12">
        <f t="shared" si="23"/>
        <v>119.90717911530093</v>
      </c>
      <c r="G230" t="s">
        <v>20</v>
      </c>
      <c r="H230">
        <v>2468</v>
      </c>
      <c r="I230" s="6">
        <f t="shared" si="18"/>
        <v>64.81850254802039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s="7" t="str">
        <f t="shared" si="19"/>
        <v>film &amp; video</v>
      </c>
      <c r="R230" s="7" t="str">
        <f t="shared" si="20"/>
        <v>animation</v>
      </c>
      <c r="S230" s="13">
        <f t="shared" si="21"/>
        <v>42613.208333333328</v>
      </c>
      <c r="T230" s="13">
        <f t="shared" si="22"/>
        <v>42638.208333333328</v>
      </c>
      <c r="U230" s="21">
        <v>42613</v>
      </c>
    </row>
    <row r="231" spans="1:21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12">
        <f t="shared" si="23"/>
        <v>193.68925233644859</v>
      </c>
      <c r="G231" t="s">
        <v>20</v>
      </c>
      <c r="H231">
        <v>2551</v>
      </c>
      <c r="I231" s="6">
        <f t="shared" si="18"/>
        <v>1641.5643564356435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s="7" t="str">
        <f t="shared" si="19"/>
        <v>games</v>
      </c>
      <c r="R231" s="7" t="str">
        <f t="shared" si="20"/>
        <v>mobile games</v>
      </c>
      <c r="S231" s="13">
        <f t="shared" si="21"/>
        <v>42887.208333333328</v>
      </c>
      <c r="T231" s="13">
        <f t="shared" si="22"/>
        <v>42935.208333333328</v>
      </c>
      <c r="U231" s="21">
        <v>42887</v>
      </c>
    </row>
    <row r="232" spans="1:21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12">
        <f t="shared" si="23"/>
        <v>420.16666666666669</v>
      </c>
      <c r="G232" t="s">
        <v>20</v>
      </c>
      <c r="H232">
        <v>101</v>
      </c>
      <c r="I232" s="6">
        <f t="shared" si="18"/>
        <v>150.50746268656715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s="7" t="str">
        <f t="shared" si="19"/>
        <v>games</v>
      </c>
      <c r="R232" s="7" t="str">
        <f t="shared" si="20"/>
        <v>video games</v>
      </c>
      <c r="S232" s="13">
        <f t="shared" si="21"/>
        <v>43805.25</v>
      </c>
      <c r="T232" s="13">
        <f t="shared" si="22"/>
        <v>43805.25</v>
      </c>
      <c r="U232" s="21">
        <v>43805</v>
      </c>
    </row>
    <row r="233" spans="1:21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12">
        <f t="shared" si="23"/>
        <v>76.708333333333329</v>
      </c>
      <c r="G233" t="s">
        <v>74</v>
      </c>
      <c r="H233">
        <v>67</v>
      </c>
      <c r="I233" s="6">
        <f t="shared" si="18"/>
        <v>60.032608695652172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s="7" t="str">
        <f t="shared" si="19"/>
        <v>theater</v>
      </c>
      <c r="R233" s="7" t="str">
        <f t="shared" si="20"/>
        <v>plays</v>
      </c>
      <c r="S233" s="13">
        <f t="shared" si="21"/>
        <v>41415.208333333336</v>
      </c>
      <c r="T233" s="13">
        <f t="shared" si="22"/>
        <v>41473.208333333336</v>
      </c>
      <c r="U233" s="21">
        <v>41415</v>
      </c>
    </row>
    <row r="234" spans="1:21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12">
        <f t="shared" si="23"/>
        <v>171.26470588235293</v>
      </c>
      <c r="G234" t="s">
        <v>20</v>
      </c>
      <c r="H234">
        <v>92</v>
      </c>
      <c r="I234" s="6">
        <f t="shared" si="18"/>
        <v>93.91935483870968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s="7" t="str">
        <f t="shared" si="19"/>
        <v>theater</v>
      </c>
      <c r="R234" s="7" t="str">
        <f t="shared" si="20"/>
        <v>plays</v>
      </c>
      <c r="S234" s="13">
        <f t="shared" si="21"/>
        <v>42576.208333333328</v>
      </c>
      <c r="T234" s="13">
        <f t="shared" si="22"/>
        <v>42577.208333333328</v>
      </c>
      <c r="U234" s="21">
        <v>42576</v>
      </c>
    </row>
    <row r="235" spans="1:21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12">
        <f t="shared" si="23"/>
        <v>157.89473684210526</v>
      </c>
      <c r="G235" t="s">
        <v>20</v>
      </c>
      <c r="H235">
        <v>62</v>
      </c>
      <c r="I235" s="6">
        <f t="shared" si="18"/>
        <v>40.268456375838923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s="7" t="str">
        <f t="shared" si="19"/>
        <v>film &amp; video</v>
      </c>
      <c r="R235" s="7" t="str">
        <f t="shared" si="20"/>
        <v>animation</v>
      </c>
      <c r="S235" s="13">
        <f t="shared" si="21"/>
        <v>40706.208333333336</v>
      </c>
      <c r="T235" s="13">
        <f t="shared" si="22"/>
        <v>40722.208333333336</v>
      </c>
      <c r="U235" s="21">
        <v>40706</v>
      </c>
    </row>
    <row r="236" spans="1:21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12">
        <f t="shared" si="23"/>
        <v>109.08</v>
      </c>
      <c r="G236" t="s">
        <v>20</v>
      </c>
      <c r="H236">
        <v>149</v>
      </c>
      <c r="I236" s="6">
        <f t="shared" si="18"/>
        <v>88.923913043478265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s="7" t="str">
        <f t="shared" si="19"/>
        <v>games</v>
      </c>
      <c r="R236" s="7" t="str">
        <f t="shared" si="20"/>
        <v>video games</v>
      </c>
      <c r="S236" s="13">
        <f t="shared" si="21"/>
        <v>42969.208333333328</v>
      </c>
      <c r="T236" s="13">
        <f t="shared" si="22"/>
        <v>42976.208333333328</v>
      </c>
      <c r="U236" s="21">
        <v>42969</v>
      </c>
    </row>
    <row r="237" spans="1:21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12">
        <f t="shared" si="23"/>
        <v>41.732558139534881</v>
      </c>
      <c r="G237" t="s">
        <v>14</v>
      </c>
      <c r="H237">
        <v>92</v>
      </c>
      <c r="I237" s="6">
        <f t="shared" si="18"/>
        <v>62.964912280701753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s="7" t="str">
        <f t="shared" si="19"/>
        <v>film &amp; video</v>
      </c>
      <c r="R237" s="7" t="str">
        <f t="shared" si="20"/>
        <v>animation</v>
      </c>
      <c r="S237" s="13">
        <f t="shared" si="21"/>
        <v>42779.25</v>
      </c>
      <c r="T237" s="13">
        <f t="shared" si="22"/>
        <v>42784.25</v>
      </c>
      <c r="U237" s="21">
        <v>42779</v>
      </c>
    </row>
    <row r="238" spans="1:21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12">
        <f t="shared" si="23"/>
        <v>10.944303797468354</v>
      </c>
      <c r="G238" t="s">
        <v>14</v>
      </c>
      <c r="H238">
        <v>57</v>
      </c>
      <c r="I238" s="6">
        <f t="shared" si="18"/>
        <v>13.139817629179332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s="7" t="str">
        <f t="shared" si="19"/>
        <v>music</v>
      </c>
      <c r="R238" s="7" t="str">
        <f t="shared" si="20"/>
        <v>rock</v>
      </c>
      <c r="S238" s="13">
        <f t="shared" si="21"/>
        <v>43641.208333333328</v>
      </c>
      <c r="T238" s="13">
        <f t="shared" si="22"/>
        <v>43648.208333333328</v>
      </c>
      <c r="U238" s="21">
        <v>43641</v>
      </c>
    </row>
    <row r="239" spans="1:21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12">
        <f t="shared" si="23"/>
        <v>159.3763440860215</v>
      </c>
      <c r="G239" t="s">
        <v>20</v>
      </c>
      <c r="H239">
        <v>329</v>
      </c>
      <c r="I239" s="6">
        <f t="shared" si="18"/>
        <v>152.8041237113402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s="7" t="str">
        <f t="shared" si="19"/>
        <v>film &amp; video</v>
      </c>
      <c r="R239" s="7" t="str">
        <f t="shared" si="20"/>
        <v>animation</v>
      </c>
      <c r="S239" s="13">
        <f t="shared" si="21"/>
        <v>41754.208333333336</v>
      </c>
      <c r="T239" s="13">
        <f t="shared" si="22"/>
        <v>41756.208333333336</v>
      </c>
      <c r="U239" s="21">
        <v>41754</v>
      </c>
    </row>
    <row r="240" spans="1:21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12">
        <f t="shared" si="23"/>
        <v>422.41666666666669</v>
      </c>
      <c r="G240" t="s">
        <v>20</v>
      </c>
      <c r="H240">
        <v>97</v>
      </c>
      <c r="I240" s="6">
        <f t="shared" si="18"/>
        <v>247.26829268292684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s="7" t="str">
        <f t="shared" si="19"/>
        <v>theater</v>
      </c>
      <c r="R240" s="7" t="str">
        <f t="shared" si="20"/>
        <v>plays</v>
      </c>
      <c r="S240" s="13">
        <f t="shared" si="21"/>
        <v>43083.25</v>
      </c>
      <c r="T240" s="13">
        <f t="shared" si="22"/>
        <v>43108.25</v>
      </c>
      <c r="U240" s="21">
        <v>43083</v>
      </c>
    </row>
    <row r="241" spans="1:21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12">
        <f t="shared" si="23"/>
        <v>97.71875</v>
      </c>
      <c r="G241" t="s">
        <v>14</v>
      </c>
      <c r="H241">
        <v>41</v>
      </c>
      <c r="I241" s="6">
        <f t="shared" si="18"/>
        <v>1.7528026905829597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s="7" t="str">
        <f t="shared" si="19"/>
        <v>technology</v>
      </c>
      <c r="R241" s="7" t="str">
        <f t="shared" si="20"/>
        <v>wearables</v>
      </c>
      <c r="S241" s="13">
        <f t="shared" si="21"/>
        <v>42245.208333333328</v>
      </c>
      <c r="T241" s="13">
        <f t="shared" si="22"/>
        <v>42249.208333333328</v>
      </c>
      <c r="U241" s="21">
        <v>42245</v>
      </c>
    </row>
    <row r="242" spans="1:21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12">
        <f t="shared" si="23"/>
        <v>418.78911564625849</v>
      </c>
      <c r="G242" t="s">
        <v>20</v>
      </c>
      <c r="H242">
        <v>1784</v>
      </c>
      <c r="I242" s="6">
        <f t="shared" si="18"/>
        <v>73.11401425178147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s="7" t="str">
        <f t="shared" si="19"/>
        <v>theater</v>
      </c>
      <c r="R242" s="7" t="str">
        <f t="shared" si="20"/>
        <v>plays</v>
      </c>
      <c r="S242" s="13">
        <f t="shared" si="21"/>
        <v>40396.208333333336</v>
      </c>
      <c r="T242" s="13">
        <f t="shared" si="22"/>
        <v>40397.208333333336</v>
      </c>
      <c r="U242" s="21">
        <v>40396</v>
      </c>
    </row>
    <row r="243" spans="1:21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12">
        <f t="shared" si="23"/>
        <v>101.91632047477745</v>
      </c>
      <c r="G243" t="s">
        <v>20</v>
      </c>
      <c r="H243">
        <v>1684</v>
      </c>
      <c r="I243" s="6">
        <f t="shared" si="18"/>
        <v>686.91600000000005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s="7" t="str">
        <f t="shared" si="19"/>
        <v>publishing</v>
      </c>
      <c r="R243" s="7" t="str">
        <f t="shared" si="20"/>
        <v>nonfiction</v>
      </c>
      <c r="S243" s="13">
        <f t="shared" si="21"/>
        <v>41742.208333333336</v>
      </c>
      <c r="T243" s="13">
        <f t="shared" si="22"/>
        <v>41752.208333333336</v>
      </c>
      <c r="U243" s="21">
        <v>41742</v>
      </c>
    </row>
    <row r="244" spans="1:21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12">
        <f t="shared" si="23"/>
        <v>127.72619047619047</v>
      </c>
      <c r="G244" t="s">
        <v>20</v>
      </c>
      <c r="H244">
        <v>250</v>
      </c>
      <c r="I244" s="6">
        <f t="shared" si="18"/>
        <v>45.079831932773111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s="7" t="str">
        <f t="shared" si="19"/>
        <v>music</v>
      </c>
      <c r="R244" s="7" t="str">
        <f t="shared" si="20"/>
        <v>rock</v>
      </c>
      <c r="S244" s="13">
        <f t="shared" si="21"/>
        <v>42865.208333333328</v>
      </c>
      <c r="T244" s="13">
        <f t="shared" si="22"/>
        <v>42875.208333333328</v>
      </c>
      <c r="U244" s="21">
        <v>42865</v>
      </c>
    </row>
    <row r="245" spans="1:21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12">
        <f t="shared" si="23"/>
        <v>445.21739130434781</v>
      </c>
      <c r="G245" t="s">
        <v>20</v>
      </c>
      <c r="H245">
        <v>238</v>
      </c>
      <c r="I245" s="6">
        <f t="shared" si="18"/>
        <v>193.20754716981133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s="7" t="str">
        <f t="shared" si="19"/>
        <v>theater</v>
      </c>
      <c r="R245" s="7" t="str">
        <f t="shared" si="20"/>
        <v>plays</v>
      </c>
      <c r="S245" s="13">
        <f t="shared" si="21"/>
        <v>43163.25</v>
      </c>
      <c r="T245" s="13">
        <f t="shared" si="22"/>
        <v>43166.25</v>
      </c>
      <c r="U245" s="21">
        <v>43163</v>
      </c>
    </row>
    <row r="246" spans="1:21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12">
        <f t="shared" si="23"/>
        <v>569.71428571428578</v>
      </c>
      <c r="G246" t="s">
        <v>20</v>
      </c>
      <c r="H246">
        <v>53</v>
      </c>
      <c r="I246" s="6">
        <f t="shared" si="18"/>
        <v>18.635514018691588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s="7" t="str">
        <f t="shared" si="19"/>
        <v>theater</v>
      </c>
      <c r="R246" s="7" t="str">
        <f t="shared" si="20"/>
        <v>plays</v>
      </c>
      <c r="S246" s="13">
        <f t="shared" si="21"/>
        <v>41834.208333333336</v>
      </c>
      <c r="T246" s="13">
        <f t="shared" si="22"/>
        <v>41886.208333333336</v>
      </c>
      <c r="U246" s="21">
        <v>41834</v>
      </c>
    </row>
    <row r="247" spans="1:21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12">
        <f t="shared" si="23"/>
        <v>509.34482758620686</v>
      </c>
      <c r="G247" t="s">
        <v>20</v>
      </c>
      <c r="H247">
        <v>214</v>
      </c>
      <c r="I247" s="6">
        <f t="shared" si="18"/>
        <v>66.536036036036037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s="7" t="str">
        <f t="shared" si="19"/>
        <v>theater</v>
      </c>
      <c r="R247" s="7" t="str">
        <f t="shared" si="20"/>
        <v>plays</v>
      </c>
      <c r="S247" s="13">
        <f t="shared" si="21"/>
        <v>41736.208333333336</v>
      </c>
      <c r="T247" s="13">
        <f t="shared" si="22"/>
        <v>41737.208333333336</v>
      </c>
      <c r="U247" s="21">
        <v>41736</v>
      </c>
    </row>
    <row r="248" spans="1:21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12">
        <f t="shared" si="23"/>
        <v>325.5333333333333</v>
      </c>
      <c r="G248" t="s">
        <v>20</v>
      </c>
      <c r="H248">
        <v>222</v>
      </c>
      <c r="I248" s="6">
        <f t="shared" si="18"/>
        <v>7.7754777070063694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s="7" t="str">
        <f t="shared" si="19"/>
        <v>technology</v>
      </c>
      <c r="R248" s="7" t="str">
        <f t="shared" si="20"/>
        <v>web</v>
      </c>
      <c r="S248" s="13">
        <f t="shared" si="21"/>
        <v>41491.208333333336</v>
      </c>
      <c r="T248" s="13">
        <f t="shared" si="22"/>
        <v>41495.208333333336</v>
      </c>
      <c r="U248" s="21">
        <v>41491</v>
      </c>
    </row>
    <row r="249" spans="1:21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12">
        <f t="shared" si="23"/>
        <v>932.61616161616166</v>
      </c>
      <c r="G249" t="s">
        <v>20</v>
      </c>
      <c r="H249">
        <v>1884</v>
      </c>
      <c r="I249" s="6">
        <f t="shared" si="18"/>
        <v>847.05504587155963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s="7" t="str">
        <f t="shared" si="19"/>
        <v>publishing</v>
      </c>
      <c r="R249" s="7" t="str">
        <f t="shared" si="20"/>
        <v>fiction</v>
      </c>
      <c r="S249" s="13">
        <f t="shared" si="21"/>
        <v>42726.25</v>
      </c>
      <c r="T249" s="13">
        <f t="shared" si="22"/>
        <v>42741.25</v>
      </c>
      <c r="U249" s="21">
        <v>42726</v>
      </c>
    </row>
    <row r="250" spans="1:21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12">
        <f t="shared" si="23"/>
        <v>211.33870967741933</v>
      </c>
      <c r="G250" t="s">
        <v>20</v>
      </c>
      <c r="H250">
        <v>218</v>
      </c>
      <c r="I250" s="6">
        <f t="shared" si="18"/>
        <v>2.0267594740912607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s="7" t="str">
        <f t="shared" si="19"/>
        <v>games</v>
      </c>
      <c r="R250" s="7" t="str">
        <f t="shared" si="20"/>
        <v>mobile games</v>
      </c>
      <c r="S250" s="13">
        <f t="shared" si="21"/>
        <v>42004.25</v>
      </c>
      <c r="T250" s="13">
        <f t="shared" si="22"/>
        <v>42009.25</v>
      </c>
      <c r="U250" s="21">
        <v>42004</v>
      </c>
    </row>
    <row r="251" spans="1:21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12">
        <f t="shared" si="23"/>
        <v>273.32520325203251</v>
      </c>
      <c r="G251" t="s">
        <v>20</v>
      </c>
      <c r="H251">
        <v>6465</v>
      </c>
      <c r="I251" s="6">
        <f t="shared" si="18"/>
        <v>168095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s="7" t="str">
        <f t="shared" si="19"/>
        <v>publishing</v>
      </c>
      <c r="R251" s="7" t="str">
        <f t="shared" si="20"/>
        <v>translations</v>
      </c>
      <c r="S251" s="13">
        <f t="shared" si="21"/>
        <v>42006.25</v>
      </c>
      <c r="T251" s="13">
        <f t="shared" si="22"/>
        <v>42013.25</v>
      </c>
      <c r="U251" s="21">
        <v>42006</v>
      </c>
    </row>
    <row r="252" spans="1:21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12">
        <f t="shared" si="23"/>
        <v>3</v>
      </c>
      <c r="G252" t="s">
        <v>14</v>
      </c>
      <c r="H252">
        <v>1</v>
      </c>
      <c r="I252" s="6">
        <f t="shared" si="18"/>
        <v>2.9702970297029702E-2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s="7" t="str">
        <f t="shared" si="19"/>
        <v>music</v>
      </c>
      <c r="R252" s="7" t="str">
        <f t="shared" si="20"/>
        <v>rock</v>
      </c>
      <c r="S252" s="13">
        <f t="shared" si="21"/>
        <v>40203.25</v>
      </c>
      <c r="T252" s="13">
        <f t="shared" si="22"/>
        <v>40238.25</v>
      </c>
      <c r="U252" s="21">
        <v>40203</v>
      </c>
    </row>
    <row r="253" spans="1:21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12">
        <f t="shared" si="23"/>
        <v>54.084507042253513</v>
      </c>
      <c r="G253" t="s">
        <v>14</v>
      </c>
      <c r="H253">
        <v>101</v>
      </c>
      <c r="I253" s="6">
        <f t="shared" si="18"/>
        <v>65.084745762711862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s="7" t="str">
        <f t="shared" si="19"/>
        <v>theater</v>
      </c>
      <c r="R253" s="7" t="str">
        <f t="shared" si="20"/>
        <v>plays</v>
      </c>
      <c r="S253" s="13">
        <f t="shared" si="21"/>
        <v>41252.25</v>
      </c>
      <c r="T253" s="13">
        <f t="shared" si="22"/>
        <v>41254.25</v>
      </c>
      <c r="U253" s="21">
        <v>41252</v>
      </c>
    </row>
    <row r="254" spans="1:21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12">
        <f t="shared" si="23"/>
        <v>626.29999999999995</v>
      </c>
      <c r="G254" t="s">
        <v>20</v>
      </c>
      <c r="H254">
        <v>59</v>
      </c>
      <c r="I254" s="6">
        <f t="shared" si="18"/>
        <v>4.691385767790262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s="7" t="str">
        <f t="shared" si="19"/>
        <v>theater</v>
      </c>
      <c r="R254" s="7" t="str">
        <f t="shared" si="20"/>
        <v>plays</v>
      </c>
      <c r="S254" s="13">
        <f t="shared" si="21"/>
        <v>41572.208333333336</v>
      </c>
      <c r="T254" s="13">
        <f t="shared" si="22"/>
        <v>41577.208333333336</v>
      </c>
      <c r="U254" s="21">
        <v>41572</v>
      </c>
    </row>
    <row r="255" spans="1:21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12">
        <f t="shared" si="23"/>
        <v>89.021399176954731</v>
      </c>
      <c r="G255" t="s">
        <v>14</v>
      </c>
      <c r="H255">
        <v>1335</v>
      </c>
      <c r="I255" s="6">
        <f t="shared" si="18"/>
        <v>1229.1022727272727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s="7" t="str">
        <f t="shared" si="19"/>
        <v>film &amp; video</v>
      </c>
      <c r="R255" s="7" t="str">
        <f t="shared" si="20"/>
        <v>drama</v>
      </c>
      <c r="S255" s="13">
        <f t="shared" si="21"/>
        <v>40641.208333333336</v>
      </c>
      <c r="T255" s="13">
        <f t="shared" si="22"/>
        <v>40653.208333333336</v>
      </c>
      <c r="U255" s="21">
        <v>40641</v>
      </c>
    </row>
    <row r="256" spans="1:21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12">
        <f t="shared" si="23"/>
        <v>184.89130434782609</v>
      </c>
      <c r="G256" t="s">
        <v>20</v>
      </c>
      <c r="H256">
        <v>88</v>
      </c>
      <c r="I256" s="6">
        <f t="shared" si="18"/>
        <v>5.0117855038302883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s="7" t="str">
        <f t="shared" si="19"/>
        <v>publishing</v>
      </c>
      <c r="R256" s="7" t="str">
        <f t="shared" si="20"/>
        <v>nonfiction</v>
      </c>
      <c r="S256" s="13">
        <f t="shared" si="21"/>
        <v>42787.25</v>
      </c>
      <c r="T256" s="13">
        <f t="shared" si="22"/>
        <v>42789.25</v>
      </c>
      <c r="U256" s="21">
        <v>42787</v>
      </c>
    </row>
    <row r="257" spans="1:21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12">
        <f t="shared" si="23"/>
        <v>120.16770186335404</v>
      </c>
      <c r="G257" t="s">
        <v>20</v>
      </c>
      <c r="H257">
        <v>1697</v>
      </c>
      <c r="I257" s="6">
        <f t="shared" si="18"/>
        <v>6449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s="7" t="str">
        <f t="shared" si="19"/>
        <v>music</v>
      </c>
      <c r="R257" s="7" t="str">
        <f t="shared" si="20"/>
        <v>rock</v>
      </c>
      <c r="S257" s="13">
        <f t="shared" si="21"/>
        <v>40590.25</v>
      </c>
      <c r="T257" s="13">
        <f t="shared" si="22"/>
        <v>40595.25</v>
      </c>
      <c r="U257" s="21">
        <v>40590</v>
      </c>
    </row>
    <row r="258" spans="1:21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12">
        <f t="shared" si="23"/>
        <v>23.390243902439025</v>
      </c>
      <c r="G258" t="s">
        <v>14</v>
      </c>
      <c r="H258">
        <v>15</v>
      </c>
      <c r="I258" s="6">
        <f t="shared" si="18"/>
        <v>10.423913043478262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s="7" t="str">
        <f t="shared" si="19"/>
        <v>music</v>
      </c>
      <c r="R258" s="7" t="str">
        <f t="shared" si="20"/>
        <v>rock</v>
      </c>
      <c r="S258" s="13">
        <f t="shared" si="21"/>
        <v>42393.25</v>
      </c>
      <c r="T258" s="13">
        <f t="shared" si="22"/>
        <v>42430.25</v>
      </c>
      <c r="U258" s="21">
        <v>42393</v>
      </c>
    </row>
    <row r="259" spans="1:21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12">
        <f t="shared" si="23"/>
        <v>146</v>
      </c>
      <c r="G259" t="s">
        <v>20</v>
      </c>
      <c r="H259">
        <v>92</v>
      </c>
      <c r="I259" s="6">
        <f t="shared" ref="I259:I322" si="24">E259/H260</f>
        <v>44.741935483870968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s="7" t="str">
        <f t="shared" ref="Q259:Q322" si="25">LEFT(P259, FIND("/", P259) -1)</f>
        <v>theater</v>
      </c>
      <c r="R259" s="7" t="str">
        <f t="shared" ref="R259:R322" si="26">RIGHT(P259,LEN(P259)-FIND("/",P259))</f>
        <v>plays</v>
      </c>
      <c r="S259" s="13">
        <f t="shared" ref="S259:S322" si="27">(((L259/60)/60)/24)+DATE(1970,1,1)</f>
        <v>41338.25</v>
      </c>
      <c r="T259" s="13">
        <f t="shared" ref="T259:T322" si="28">M259 / 86400 + DATE(1970,1,1)</f>
        <v>41352.208333333336</v>
      </c>
      <c r="U259" s="21">
        <v>41338</v>
      </c>
    </row>
    <row r="260" spans="1:21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12">
        <f t="shared" ref="F260:F323" si="29" xml:space="preserve"> (E260 / D260)*100</f>
        <v>268.48</v>
      </c>
      <c r="G260" t="s">
        <v>20</v>
      </c>
      <c r="H260">
        <v>186</v>
      </c>
      <c r="I260" s="6">
        <f t="shared" si="24"/>
        <v>97.275362318840578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s="7" t="str">
        <f t="shared" si="25"/>
        <v>theater</v>
      </c>
      <c r="R260" s="7" t="str">
        <f t="shared" si="26"/>
        <v>plays</v>
      </c>
      <c r="S260" s="13">
        <f t="shared" si="27"/>
        <v>42712.25</v>
      </c>
      <c r="T260" s="13">
        <f t="shared" si="28"/>
        <v>42732.25</v>
      </c>
      <c r="U260" s="21">
        <v>42712</v>
      </c>
    </row>
    <row r="261" spans="1:21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12">
        <f t="shared" si="29"/>
        <v>597.5</v>
      </c>
      <c r="G261" t="s">
        <v>20</v>
      </c>
      <c r="H261">
        <v>138</v>
      </c>
      <c r="I261" s="6">
        <f t="shared" si="24"/>
        <v>41.206896551724135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s="7" t="str">
        <f t="shared" si="25"/>
        <v>photography</v>
      </c>
      <c r="R261" s="7" t="str">
        <f t="shared" si="26"/>
        <v>photography books</v>
      </c>
      <c r="S261" s="13">
        <f t="shared" si="27"/>
        <v>41251.25</v>
      </c>
      <c r="T261" s="13">
        <f t="shared" si="28"/>
        <v>41270.25</v>
      </c>
      <c r="U261" s="21">
        <v>41251</v>
      </c>
    </row>
    <row r="262" spans="1:21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12">
        <f t="shared" si="29"/>
        <v>157.69841269841268</v>
      </c>
      <c r="G262" t="s">
        <v>20</v>
      </c>
      <c r="H262">
        <v>261</v>
      </c>
      <c r="I262" s="6">
        <f t="shared" si="24"/>
        <v>21.883259911894275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s="7" t="str">
        <f t="shared" si="25"/>
        <v>music</v>
      </c>
      <c r="R262" s="7" t="str">
        <f t="shared" si="26"/>
        <v>rock</v>
      </c>
      <c r="S262" s="13">
        <f t="shared" si="27"/>
        <v>41180.208333333336</v>
      </c>
      <c r="T262" s="13">
        <f t="shared" si="28"/>
        <v>41192.208333333336</v>
      </c>
      <c r="U262" s="21">
        <v>41180</v>
      </c>
    </row>
    <row r="263" spans="1:21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12">
        <f t="shared" si="29"/>
        <v>31.201660735468568</v>
      </c>
      <c r="G263" t="s">
        <v>14</v>
      </c>
      <c r="H263">
        <v>454</v>
      </c>
      <c r="I263" s="6">
        <f t="shared" si="24"/>
        <v>245.82242990654206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s="7" t="str">
        <f t="shared" si="25"/>
        <v>music</v>
      </c>
      <c r="R263" s="7" t="str">
        <f t="shared" si="26"/>
        <v>rock</v>
      </c>
      <c r="S263" s="13">
        <f t="shared" si="27"/>
        <v>40415.208333333336</v>
      </c>
      <c r="T263" s="13">
        <f t="shared" si="28"/>
        <v>40419.208333333336</v>
      </c>
      <c r="U263" s="21">
        <v>40415</v>
      </c>
    </row>
    <row r="264" spans="1:21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12">
        <f t="shared" si="29"/>
        <v>313.41176470588238</v>
      </c>
      <c r="G264" t="s">
        <v>20</v>
      </c>
      <c r="H264">
        <v>107</v>
      </c>
      <c r="I264" s="6">
        <f t="shared" si="24"/>
        <v>26.773869346733669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s="7" t="str">
        <f t="shared" si="25"/>
        <v>music</v>
      </c>
      <c r="R264" s="7" t="str">
        <f t="shared" si="26"/>
        <v>indie rock</v>
      </c>
      <c r="S264" s="13">
        <f t="shared" si="27"/>
        <v>40638.208333333336</v>
      </c>
      <c r="T264" s="13">
        <f t="shared" si="28"/>
        <v>40664.208333333336</v>
      </c>
      <c r="U264" s="21">
        <v>40638</v>
      </c>
    </row>
    <row r="265" spans="1:21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12">
        <f t="shared" si="29"/>
        <v>370.89655172413791</v>
      </c>
      <c r="G265" t="s">
        <v>20</v>
      </c>
      <c r="H265">
        <v>199</v>
      </c>
      <c r="I265" s="6">
        <f t="shared" si="24"/>
        <v>1.9513788098693758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s="7" t="str">
        <f t="shared" si="25"/>
        <v>photography</v>
      </c>
      <c r="R265" s="7" t="str">
        <f t="shared" si="26"/>
        <v>photography books</v>
      </c>
      <c r="S265" s="13">
        <f t="shared" si="27"/>
        <v>40187.25</v>
      </c>
      <c r="T265" s="13">
        <f t="shared" si="28"/>
        <v>40187.25</v>
      </c>
      <c r="U265" s="21">
        <v>40187</v>
      </c>
    </row>
    <row r="266" spans="1:21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12">
        <f t="shared" si="29"/>
        <v>362.66447368421052</v>
      </c>
      <c r="G266" t="s">
        <v>20</v>
      </c>
      <c r="H266">
        <v>5512</v>
      </c>
      <c r="I266" s="6">
        <f t="shared" si="24"/>
        <v>1922.9651162790697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s="7" t="str">
        <f t="shared" si="25"/>
        <v>theater</v>
      </c>
      <c r="R266" s="7" t="str">
        <f t="shared" si="26"/>
        <v>plays</v>
      </c>
      <c r="S266" s="13">
        <f t="shared" si="27"/>
        <v>41317.25</v>
      </c>
      <c r="T266" s="13">
        <f t="shared" si="28"/>
        <v>41333.25</v>
      </c>
      <c r="U266" s="21">
        <v>41317</v>
      </c>
    </row>
    <row r="267" spans="1:21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12">
        <f t="shared" si="29"/>
        <v>123.08163265306122</v>
      </c>
      <c r="G267" t="s">
        <v>20</v>
      </c>
      <c r="H267">
        <v>86</v>
      </c>
      <c r="I267" s="6">
        <f t="shared" si="24"/>
        <v>1.8953488372093024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s="7" t="str">
        <f t="shared" si="25"/>
        <v>theater</v>
      </c>
      <c r="R267" s="7" t="str">
        <f t="shared" si="26"/>
        <v>plays</v>
      </c>
      <c r="S267" s="13">
        <f t="shared" si="27"/>
        <v>42372.25</v>
      </c>
      <c r="T267" s="13">
        <f t="shared" si="28"/>
        <v>42416.25</v>
      </c>
      <c r="U267" s="21">
        <v>42372</v>
      </c>
    </row>
    <row r="268" spans="1:21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12">
        <f t="shared" si="29"/>
        <v>76.766756032171585</v>
      </c>
      <c r="G268" t="s">
        <v>14</v>
      </c>
      <c r="H268">
        <v>3182</v>
      </c>
      <c r="I268" s="6">
        <f t="shared" si="24"/>
        <v>31.033959537572255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s="7" t="str">
        <f t="shared" si="25"/>
        <v>music</v>
      </c>
      <c r="R268" s="7" t="str">
        <f t="shared" si="26"/>
        <v>jazz</v>
      </c>
      <c r="S268" s="13">
        <f t="shared" si="27"/>
        <v>41950.25</v>
      </c>
      <c r="T268" s="13">
        <f t="shared" si="28"/>
        <v>41983.25</v>
      </c>
      <c r="U268" s="21">
        <v>41950</v>
      </c>
    </row>
    <row r="269" spans="1:21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12">
        <f t="shared" si="29"/>
        <v>233.62012987012989</v>
      </c>
      <c r="G269" t="s">
        <v>20</v>
      </c>
      <c r="H269">
        <v>2768</v>
      </c>
      <c r="I269" s="6">
        <f t="shared" si="24"/>
        <v>2998.125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s="7" t="str">
        <f t="shared" si="25"/>
        <v>theater</v>
      </c>
      <c r="R269" s="7" t="str">
        <f t="shared" si="26"/>
        <v>plays</v>
      </c>
      <c r="S269" s="13">
        <f t="shared" si="27"/>
        <v>41206.208333333336</v>
      </c>
      <c r="T269" s="13">
        <f t="shared" si="28"/>
        <v>41222.25</v>
      </c>
      <c r="U269" s="21">
        <v>41206</v>
      </c>
    </row>
    <row r="270" spans="1:21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12">
        <f t="shared" si="29"/>
        <v>180.53333333333333</v>
      </c>
      <c r="G270" t="s">
        <v>20</v>
      </c>
      <c r="H270">
        <v>48</v>
      </c>
      <c r="I270" s="6">
        <f t="shared" si="24"/>
        <v>31.126436781609197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s="7" t="str">
        <f t="shared" si="25"/>
        <v>film &amp; video</v>
      </c>
      <c r="R270" s="7" t="str">
        <f t="shared" si="26"/>
        <v>documentary</v>
      </c>
      <c r="S270" s="13">
        <f t="shared" si="27"/>
        <v>41186.208333333336</v>
      </c>
      <c r="T270" s="13">
        <f t="shared" si="28"/>
        <v>41232.25</v>
      </c>
      <c r="U270" s="21">
        <v>41186</v>
      </c>
    </row>
    <row r="271" spans="1:21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12">
        <f t="shared" si="29"/>
        <v>252.62857142857143</v>
      </c>
      <c r="G271" t="s">
        <v>20</v>
      </c>
      <c r="H271">
        <v>87</v>
      </c>
      <c r="I271" s="6">
        <f t="shared" si="24"/>
        <v>4.678306878306878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s="7" t="str">
        <f t="shared" si="25"/>
        <v>film &amp; video</v>
      </c>
      <c r="R271" s="7" t="str">
        <f t="shared" si="26"/>
        <v>television</v>
      </c>
      <c r="S271" s="13">
        <f t="shared" si="27"/>
        <v>43496.25</v>
      </c>
      <c r="T271" s="13">
        <f t="shared" si="28"/>
        <v>43517.25</v>
      </c>
      <c r="U271" s="21">
        <v>43496</v>
      </c>
    </row>
    <row r="272" spans="1:21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12">
        <f t="shared" si="29"/>
        <v>27.176538240368025</v>
      </c>
      <c r="G272" t="s">
        <v>74</v>
      </c>
      <c r="H272">
        <v>1890</v>
      </c>
      <c r="I272" s="6">
        <f t="shared" si="24"/>
        <v>774.75409836065569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s="7" t="str">
        <f t="shared" si="25"/>
        <v>games</v>
      </c>
      <c r="R272" s="7" t="str">
        <f t="shared" si="26"/>
        <v>video games</v>
      </c>
      <c r="S272" s="13">
        <f t="shared" si="27"/>
        <v>40514.25</v>
      </c>
      <c r="T272" s="13">
        <f t="shared" si="28"/>
        <v>40516.25</v>
      </c>
      <c r="U272" s="21">
        <v>40514</v>
      </c>
    </row>
    <row r="273" spans="1:21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12">
        <f t="shared" si="29"/>
        <v>1.2706571242680547</v>
      </c>
      <c r="G273" t="s">
        <v>47</v>
      </c>
      <c r="H273">
        <v>61</v>
      </c>
      <c r="I273" s="6">
        <f t="shared" si="24"/>
        <v>1.0311510031678985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s="7" t="str">
        <f t="shared" si="25"/>
        <v>photography</v>
      </c>
      <c r="R273" s="7" t="str">
        <f t="shared" si="26"/>
        <v>photography books</v>
      </c>
      <c r="S273" s="13">
        <f t="shared" si="27"/>
        <v>42345.25</v>
      </c>
      <c r="T273" s="13">
        <f t="shared" si="28"/>
        <v>42376.25</v>
      </c>
      <c r="U273" s="21">
        <v>42345</v>
      </c>
    </row>
    <row r="274" spans="1:21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12">
        <f t="shared" si="29"/>
        <v>304.0097847358121</v>
      </c>
      <c r="G274" t="s">
        <v>20</v>
      </c>
      <c r="H274">
        <v>1894</v>
      </c>
      <c r="I274" s="6">
        <f t="shared" si="24"/>
        <v>550.88297872340422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s="7" t="str">
        <f t="shared" si="25"/>
        <v>theater</v>
      </c>
      <c r="R274" s="7" t="str">
        <f t="shared" si="26"/>
        <v>plays</v>
      </c>
      <c r="S274" s="13">
        <f t="shared" si="27"/>
        <v>43656.208333333328</v>
      </c>
      <c r="T274" s="13">
        <f t="shared" si="28"/>
        <v>43681.208333333328</v>
      </c>
      <c r="U274" s="21">
        <v>43656</v>
      </c>
    </row>
    <row r="275" spans="1:21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12">
        <f t="shared" si="29"/>
        <v>137.23076923076923</v>
      </c>
      <c r="G275" t="s">
        <v>20</v>
      </c>
      <c r="H275">
        <v>282</v>
      </c>
      <c r="I275" s="6">
        <f t="shared" si="24"/>
        <v>713.6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s="7" t="str">
        <f t="shared" si="25"/>
        <v>theater</v>
      </c>
      <c r="R275" s="7" t="str">
        <f t="shared" si="26"/>
        <v>plays</v>
      </c>
      <c r="S275" s="13">
        <f t="shared" si="27"/>
        <v>42995.208333333328</v>
      </c>
      <c r="T275" s="13">
        <f t="shared" si="28"/>
        <v>42998.208333333328</v>
      </c>
      <c r="U275" s="21">
        <v>42995</v>
      </c>
    </row>
    <row r="276" spans="1:21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12">
        <f t="shared" si="29"/>
        <v>32.208333333333336</v>
      </c>
      <c r="G276" t="s">
        <v>14</v>
      </c>
      <c r="H276">
        <v>15</v>
      </c>
      <c r="I276" s="6">
        <f t="shared" si="24"/>
        <v>6.6637931034482758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s="7" t="str">
        <f t="shared" si="25"/>
        <v>theater</v>
      </c>
      <c r="R276" s="7" t="str">
        <f t="shared" si="26"/>
        <v>plays</v>
      </c>
      <c r="S276" s="13">
        <f t="shared" si="27"/>
        <v>43045.25</v>
      </c>
      <c r="T276" s="13">
        <f t="shared" si="28"/>
        <v>43050.25</v>
      </c>
      <c r="U276" s="21">
        <v>43045</v>
      </c>
    </row>
    <row r="277" spans="1:21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12">
        <f t="shared" si="29"/>
        <v>241.51282051282053</v>
      </c>
      <c r="G277" t="s">
        <v>20</v>
      </c>
      <c r="H277">
        <v>116</v>
      </c>
      <c r="I277" s="6">
        <f t="shared" si="24"/>
        <v>70.819548872180448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s="7" t="str">
        <f t="shared" si="25"/>
        <v>publishing</v>
      </c>
      <c r="R277" s="7" t="str">
        <f t="shared" si="26"/>
        <v>translations</v>
      </c>
      <c r="S277" s="13">
        <f t="shared" si="27"/>
        <v>43561.208333333328</v>
      </c>
      <c r="T277" s="13">
        <f t="shared" si="28"/>
        <v>43569.208333333328</v>
      </c>
      <c r="U277" s="21">
        <v>43561</v>
      </c>
    </row>
    <row r="278" spans="1:21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12">
        <f t="shared" si="29"/>
        <v>96.8</v>
      </c>
      <c r="G278" t="s">
        <v>14</v>
      </c>
      <c r="H278">
        <v>133</v>
      </c>
      <c r="I278" s="6">
        <f t="shared" si="24"/>
        <v>64.144578313253007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s="7" t="str">
        <f t="shared" si="25"/>
        <v>games</v>
      </c>
      <c r="R278" s="7" t="str">
        <f t="shared" si="26"/>
        <v>video games</v>
      </c>
      <c r="S278" s="13">
        <f t="shared" si="27"/>
        <v>41018.208333333336</v>
      </c>
      <c r="T278" s="13">
        <f t="shared" si="28"/>
        <v>41023.208333333336</v>
      </c>
      <c r="U278" s="21">
        <v>41018</v>
      </c>
    </row>
    <row r="279" spans="1:21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12">
        <f t="shared" si="29"/>
        <v>1066.4285714285716</v>
      </c>
      <c r="G279" t="s">
        <v>20</v>
      </c>
      <c r="H279">
        <v>83</v>
      </c>
      <c r="I279" s="6">
        <f t="shared" si="24"/>
        <v>82.032967032967036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s="7" t="str">
        <f t="shared" si="25"/>
        <v>theater</v>
      </c>
      <c r="R279" s="7" t="str">
        <f t="shared" si="26"/>
        <v>plays</v>
      </c>
      <c r="S279" s="13">
        <f t="shared" si="27"/>
        <v>40378.208333333336</v>
      </c>
      <c r="T279" s="13">
        <f t="shared" si="28"/>
        <v>40380.208333333336</v>
      </c>
      <c r="U279" s="21">
        <v>40378</v>
      </c>
    </row>
    <row r="280" spans="1:21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12">
        <f t="shared" si="29"/>
        <v>325.88888888888891</v>
      </c>
      <c r="G280" t="s">
        <v>20</v>
      </c>
      <c r="H280">
        <v>91</v>
      </c>
      <c r="I280" s="6">
        <f t="shared" si="24"/>
        <v>16.115384615384617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s="7" t="str">
        <f t="shared" si="25"/>
        <v>technology</v>
      </c>
      <c r="R280" s="7" t="str">
        <f t="shared" si="26"/>
        <v>web</v>
      </c>
      <c r="S280" s="13">
        <f t="shared" si="27"/>
        <v>41239.25</v>
      </c>
      <c r="T280" s="13">
        <f t="shared" si="28"/>
        <v>41264.25</v>
      </c>
      <c r="U280" s="21">
        <v>41239</v>
      </c>
    </row>
    <row r="281" spans="1:21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12">
        <f t="shared" si="29"/>
        <v>170.70000000000002</v>
      </c>
      <c r="G281" t="s">
        <v>20</v>
      </c>
      <c r="H281">
        <v>546</v>
      </c>
      <c r="I281" s="6">
        <f t="shared" si="24"/>
        <v>34.748091603053432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s="7" t="str">
        <f t="shared" si="25"/>
        <v>theater</v>
      </c>
      <c r="R281" s="7" t="str">
        <f t="shared" si="26"/>
        <v>plays</v>
      </c>
      <c r="S281" s="13">
        <f t="shared" si="27"/>
        <v>43346.208333333328</v>
      </c>
      <c r="T281" s="13">
        <f t="shared" si="28"/>
        <v>43349.208333333328</v>
      </c>
      <c r="U281" s="21">
        <v>43346</v>
      </c>
    </row>
    <row r="282" spans="1:21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12">
        <f t="shared" si="29"/>
        <v>581.44000000000005</v>
      </c>
      <c r="G282" t="s">
        <v>20</v>
      </c>
      <c r="H282">
        <v>393</v>
      </c>
      <c r="I282" s="6">
        <f t="shared" si="24"/>
        <v>7.0494665373423864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s="7" t="str">
        <f t="shared" si="25"/>
        <v>film &amp; video</v>
      </c>
      <c r="R282" s="7" t="str">
        <f t="shared" si="26"/>
        <v>animation</v>
      </c>
      <c r="S282" s="13">
        <f t="shared" si="27"/>
        <v>43060.25</v>
      </c>
      <c r="T282" s="13">
        <f t="shared" si="28"/>
        <v>43066.25</v>
      </c>
      <c r="U282" s="21">
        <v>43060</v>
      </c>
    </row>
    <row r="283" spans="1:21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12">
        <f t="shared" si="29"/>
        <v>91.520972644376897</v>
      </c>
      <c r="G283" t="s">
        <v>14</v>
      </c>
      <c r="H283">
        <v>2062</v>
      </c>
      <c r="I283" s="6">
        <f t="shared" si="24"/>
        <v>1131.9699248120301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s="7" t="str">
        <f t="shared" si="25"/>
        <v>theater</v>
      </c>
      <c r="R283" s="7" t="str">
        <f t="shared" si="26"/>
        <v>plays</v>
      </c>
      <c r="S283" s="13">
        <f t="shared" si="27"/>
        <v>40979.25</v>
      </c>
      <c r="T283" s="13">
        <f t="shared" si="28"/>
        <v>41000.208333333336</v>
      </c>
      <c r="U283" s="21">
        <v>40979</v>
      </c>
    </row>
    <row r="284" spans="1:21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12">
        <f t="shared" si="29"/>
        <v>108.04761904761904</v>
      </c>
      <c r="G284" t="s">
        <v>20</v>
      </c>
      <c r="H284">
        <v>133</v>
      </c>
      <c r="I284" s="6">
        <f t="shared" si="24"/>
        <v>312.9655172413793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s="7" t="str">
        <f t="shared" si="25"/>
        <v>film &amp; video</v>
      </c>
      <c r="R284" s="7" t="str">
        <f t="shared" si="26"/>
        <v>television</v>
      </c>
      <c r="S284" s="13">
        <f t="shared" si="27"/>
        <v>42701.25</v>
      </c>
      <c r="T284" s="13">
        <f t="shared" si="28"/>
        <v>42707.25</v>
      </c>
      <c r="U284" s="21">
        <v>42701</v>
      </c>
    </row>
    <row r="285" spans="1:21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12">
        <f t="shared" si="29"/>
        <v>18.728395061728396</v>
      </c>
      <c r="G285" t="s">
        <v>14</v>
      </c>
      <c r="H285">
        <v>29</v>
      </c>
      <c r="I285" s="6">
        <f t="shared" si="24"/>
        <v>11.492424242424242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s="7" t="str">
        <f t="shared" si="25"/>
        <v>music</v>
      </c>
      <c r="R285" s="7" t="str">
        <f t="shared" si="26"/>
        <v>rock</v>
      </c>
      <c r="S285" s="13">
        <f t="shared" si="27"/>
        <v>42520.208333333328</v>
      </c>
      <c r="T285" s="13">
        <f t="shared" si="28"/>
        <v>42525.208333333328</v>
      </c>
      <c r="U285" s="21">
        <v>42520</v>
      </c>
    </row>
    <row r="286" spans="1:21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12">
        <f t="shared" si="29"/>
        <v>83.193877551020407</v>
      </c>
      <c r="G286" t="s">
        <v>14</v>
      </c>
      <c r="H286">
        <v>132</v>
      </c>
      <c r="I286" s="6">
        <f t="shared" si="24"/>
        <v>32.098425196850393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s="7" t="str">
        <f t="shared" si="25"/>
        <v>technology</v>
      </c>
      <c r="R286" s="7" t="str">
        <f t="shared" si="26"/>
        <v>web</v>
      </c>
      <c r="S286" s="13">
        <f t="shared" si="27"/>
        <v>41030.208333333336</v>
      </c>
      <c r="T286" s="13">
        <f t="shared" si="28"/>
        <v>41035.208333333336</v>
      </c>
      <c r="U286" s="21">
        <v>41030</v>
      </c>
    </row>
    <row r="287" spans="1:21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12">
        <f t="shared" si="29"/>
        <v>706.33333333333337</v>
      </c>
      <c r="G287" t="s">
        <v>20</v>
      </c>
      <c r="H287">
        <v>254</v>
      </c>
      <c r="I287" s="6">
        <f t="shared" si="24"/>
        <v>34.548913043478258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s="7" t="str">
        <f t="shared" si="25"/>
        <v>theater</v>
      </c>
      <c r="R287" s="7" t="str">
        <f t="shared" si="26"/>
        <v>plays</v>
      </c>
      <c r="S287" s="13">
        <f t="shared" si="27"/>
        <v>42623.208333333328</v>
      </c>
      <c r="T287" s="13">
        <f t="shared" si="28"/>
        <v>42661.208333333328</v>
      </c>
      <c r="U287" s="21">
        <v>42623</v>
      </c>
    </row>
    <row r="288" spans="1:21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12">
        <f t="shared" si="29"/>
        <v>17.446030330062445</v>
      </c>
      <c r="G288" t="s">
        <v>74</v>
      </c>
      <c r="H288">
        <v>184</v>
      </c>
      <c r="I288" s="6">
        <f t="shared" si="24"/>
        <v>111.11931818181819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s="7" t="str">
        <f t="shared" si="25"/>
        <v>theater</v>
      </c>
      <c r="R288" s="7" t="str">
        <f t="shared" si="26"/>
        <v>plays</v>
      </c>
      <c r="S288" s="13">
        <f t="shared" si="27"/>
        <v>42697.25</v>
      </c>
      <c r="T288" s="13">
        <f t="shared" si="28"/>
        <v>42704.25</v>
      </c>
      <c r="U288" s="21">
        <v>42697</v>
      </c>
    </row>
    <row r="289" spans="1:21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12">
        <f t="shared" si="29"/>
        <v>209.73015873015873</v>
      </c>
      <c r="G289" t="s">
        <v>20</v>
      </c>
      <c r="H289">
        <v>176</v>
      </c>
      <c r="I289" s="6">
        <f t="shared" si="24"/>
        <v>96.445255474452551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s="7" t="str">
        <f t="shared" si="25"/>
        <v>music</v>
      </c>
      <c r="R289" s="7" t="str">
        <f t="shared" si="26"/>
        <v>electric music</v>
      </c>
      <c r="S289" s="13">
        <f t="shared" si="27"/>
        <v>42122.208333333328</v>
      </c>
      <c r="T289" s="13">
        <f t="shared" si="28"/>
        <v>42122.208333333328</v>
      </c>
      <c r="U289" s="21">
        <v>42122</v>
      </c>
    </row>
    <row r="290" spans="1:21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12">
        <f t="shared" si="29"/>
        <v>97.785714285714292</v>
      </c>
      <c r="G290" t="s">
        <v>14</v>
      </c>
      <c r="H290">
        <v>137</v>
      </c>
      <c r="I290" s="6">
        <f t="shared" si="24"/>
        <v>16.249258160237389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s="7" t="str">
        <f t="shared" si="25"/>
        <v>music</v>
      </c>
      <c r="R290" s="7" t="str">
        <f t="shared" si="26"/>
        <v>metal</v>
      </c>
      <c r="S290" s="13">
        <f t="shared" si="27"/>
        <v>40982.208333333336</v>
      </c>
      <c r="T290" s="13">
        <f t="shared" si="28"/>
        <v>40983.208333333336</v>
      </c>
      <c r="U290" s="21">
        <v>40982</v>
      </c>
    </row>
    <row r="291" spans="1:21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12">
        <f t="shared" si="29"/>
        <v>1684.25</v>
      </c>
      <c r="G291" t="s">
        <v>20</v>
      </c>
      <c r="H291">
        <v>337</v>
      </c>
      <c r="I291" s="6">
        <f t="shared" si="24"/>
        <v>14.83920704845815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s="7" t="str">
        <f t="shared" si="25"/>
        <v>theater</v>
      </c>
      <c r="R291" s="7" t="str">
        <f t="shared" si="26"/>
        <v>plays</v>
      </c>
      <c r="S291" s="13">
        <f t="shared" si="27"/>
        <v>42219.208333333328</v>
      </c>
      <c r="T291" s="13">
        <f t="shared" si="28"/>
        <v>42222.208333333328</v>
      </c>
      <c r="U291" s="21">
        <v>42219</v>
      </c>
    </row>
    <row r="292" spans="1:21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12">
        <f t="shared" si="29"/>
        <v>54.402135231316727</v>
      </c>
      <c r="G292" t="s">
        <v>14</v>
      </c>
      <c r="H292">
        <v>908</v>
      </c>
      <c r="I292" s="6">
        <f t="shared" si="24"/>
        <v>857.21495327102809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s="7" t="str">
        <f t="shared" si="25"/>
        <v>film &amp; video</v>
      </c>
      <c r="R292" s="7" t="str">
        <f t="shared" si="26"/>
        <v>documentary</v>
      </c>
      <c r="S292" s="13">
        <f t="shared" si="27"/>
        <v>41404.208333333336</v>
      </c>
      <c r="T292" s="13">
        <f t="shared" si="28"/>
        <v>41436.208333333336</v>
      </c>
      <c r="U292" s="21">
        <v>41404</v>
      </c>
    </row>
    <row r="293" spans="1:21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12">
        <f t="shared" si="29"/>
        <v>456.61111111111109</v>
      </c>
      <c r="G293" t="s">
        <v>20</v>
      </c>
      <c r="H293">
        <v>107</v>
      </c>
      <c r="I293" s="6">
        <f t="shared" si="24"/>
        <v>821.9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s="7" t="str">
        <f t="shared" si="25"/>
        <v>technology</v>
      </c>
      <c r="R293" s="7" t="str">
        <f t="shared" si="26"/>
        <v>web</v>
      </c>
      <c r="S293" s="13">
        <f t="shared" si="27"/>
        <v>40831.208333333336</v>
      </c>
      <c r="T293" s="13">
        <f t="shared" si="28"/>
        <v>40835.208333333336</v>
      </c>
      <c r="U293" s="21">
        <v>40831</v>
      </c>
    </row>
    <row r="294" spans="1:21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12">
        <f t="shared" si="29"/>
        <v>9.8219178082191778</v>
      </c>
      <c r="G294" t="s">
        <v>14</v>
      </c>
      <c r="H294">
        <v>10</v>
      </c>
      <c r="I294" s="6">
        <f t="shared" si="24"/>
        <v>22.40625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s="7" t="str">
        <f t="shared" si="25"/>
        <v>food</v>
      </c>
      <c r="R294" s="7" t="str">
        <f t="shared" si="26"/>
        <v>food trucks</v>
      </c>
      <c r="S294" s="13">
        <f t="shared" si="27"/>
        <v>40984.208333333336</v>
      </c>
      <c r="T294" s="13">
        <f t="shared" si="28"/>
        <v>41002.208333333336</v>
      </c>
      <c r="U294" s="21">
        <v>40984</v>
      </c>
    </row>
    <row r="295" spans="1:21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12">
        <f t="shared" si="29"/>
        <v>16.384615384615383</v>
      </c>
      <c r="G295" t="s">
        <v>74</v>
      </c>
      <c r="H295">
        <v>32</v>
      </c>
      <c r="I295" s="6">
        <f t="shared" si="24"/>
        <v>5.8196721311475406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s="7" t="str">
        <f t="shared" si="25"/>
        <v>theater</v>
      </c>
      <c r="R295" s="7" t="str">
        <f t="shared" si="26"/>
        <v>plays</v>
      </c>
      <c r="S295" s="13">
        <f t="shared" si="27"/>
        <v>40456.208333333336</v>
      </c>
      <c r="T295" s="13">
        <f t="shared" si="28"/>
        <v>40465.208333333336</v>
      </c>
      <c r="U295" s="21">
        <v>40456</v>
      </c>
    </row>
    <row r="296" spans="1:21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12">
        <f t="shared" si="29"/>
        <v>1339.6666666666667</v>
      </c>
      <c r="G296" t="s">
        <v>20</v>
      </c>
      <c r="H296">
        <v>183</v>
      </c>
      <c r="I296" s="6">
        <f t="shared" si="24"/>
        <v>4.2083769633507853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s="7" t="str">
        <f t="shared" si="25"/>
        <v>theater</v>
      </c>
      <c r="R296" s="7" t="str">
        <f t="shared" si="26"/>
        <v>plays</v>
      </c>
      <c r="S296" s="13">
        <f t="shared" si="27"/>
        <v>43399.208333333328</v>
      </c>
      <c r="T296" s="13">
        <f t="shared" si="28"/>
        <v>43411.25</v>
      </c>
      <c r="U296" s="21">
        <v>43399</v>
      </c>
    </row>
    <row r="297" spans="1:21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12">
        <f t="shared" si="29"/>
        <v>35.650077760497666</v>
      </c>
      <c r="G297" t="s">
        <v>14</v>
      </c>
      <c r="H297">
        <v>1910</v>
      </c>
      <c r="I297" s="6">
        <f t="shared" si="24"/>
        <v>1809.7105263157894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s="7" t="str">
        <f t="shared" si="25"/>
        <v>theater</v>
      </c>
      <c r="R297" s="7" t="str">
        <f t="shared" si="26"/>
        <v>plays</v>
      </c>
      <c r="S297" s="13">
        <f t="shared" si="27"/>
        <v>41562.208333333336</v>
      </c>
      <c r="T297" s="13">
        <f t="shared" si="28"/>
        <v>41587.25</v>
      </c>
      <c r="U297" s="21">
        <v>41562</v>
      </c>
    </row>
    <row r="298" spans="1:21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12">
        <f t="shared" si="29"/>
        <v>54.950819672131146</v>
      </c>
      <c r="G298" t="s">
        <v>14</v>
      </c>
      <c r="H298">
        <v>38</v>
      </c>
      <c r="I298" s="6">
        <f t="shared" si="24"/>
        <v>32.230769230769234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s="7" t="str">
        <f t="shared" si="25"/>
        <v>theater</v>
      </c>
      <c r="R298" s="7" t="str">
        <f t="shared" si="26"/>
        <v>plays</v>
      </c>
      <c r="S298" s="13">
        <f t="shared" si="27"/>
        <v>43493.25</v>
      </c>
      <c r="T298" s="13">
        <f t="shared" si="28"/>
        <v>43515.25</v>
      </c>
      <c r="U298" s="21">
        <v>43493</v>
      </c>
    </row>
    <row r="299" spans="1:21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12">
        <f t="shared" si="29"/>
        <v>94.236111111111114</v>
      </c>
      <c r="G299" t="s">
        <v>14</v>
      </c>
      <c r="H299">
        <v>104</v>
      </c>
      <c r="I299" s="6">
        <f t="shared" si="24"/>
        <v>94.236111111111114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s="7" t="str">
        <f t="shared" si="25"/>
        <v>theater</v>
      </c>
      <c r="R299" s="7" t="str">
        <f t="shared" si="26"/>
        <v>plays</v>
      </c>
      <c r="S299" s="13">
        <f t="shared" si="27"/>
        <v>41653.25</v>
      </c>
      <c r="T299" s="13">
        <f t="shared" si="28"/>
        <v>41662.25</v>
      </c>
      <c r="U299" s="21">
        <v>41653</v>
      </c>
    </row>
    <row r="300" spans="1:21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12">
        <f t="shared" si="29"/>
        <v>143.91428571428571</v>
      </c>
      <c r="G300" t="s">
        <v>20</v>
      </c>
      <c r="H300">
        <v>72</v>
      </c>
      <c r="I300" s="6">
        <f t="shared" si="24"/>
        <v>102.79591836734694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s="7" t="str">
        <f t="shared" si="25"/>
        <v>music</v>
      </c>
      <c r="R300" s="7" t="str">
        <f t="shared" si="26"/>
        <v>rock</v>
      </c>
      <c r="S300" s="13">
        <f t="shared" si="27"/>
        <v>42426.25</v>
      </c>
      <c r="T300" s="13">
        <f t="shared" si="28"/>
        <v>42444.208333333328</v>
      </c>
      <c r="U300" s="21">
        <v>42426</v>
      </c>
    </row>
    <row r="301" spans="1:21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12">
        <f t="shared" si="29"/>
        <v>51.421052631578945</v>
      </c>
      <c r="G301" t="s">
        <v>14</v>
      </c>
      <c r="H301">
        <v>49</v>
      </c>
      <c r="I301" s="6">
        <f t="shared" si="24"/>
        <v>1954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s="7" t="str">
        <f t="shared" si="25"/>
        <v>food</v>
      </c>
      <c r="R301" s="7" t="str">
        <f t="shared" si="26"/>
        <v>food trucks</v>
      </c>
      <c r="S301" s="13">
        <f t="shared" si="27"/>
        <v>42432.25</v>
      </c>
      <c r="T301" s="13">
        <f t="shared" si="28"/>
        <v>42488.208333333328</v>
      </c>
      <c r="U301" s="21">
        <v>42432</v>
      </c>
    </row>
    <row r="302" spans="1:21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12">
        <f t="shared" si="29"/>
        <v>5</v>
      </c>
      <c r="G302" t="s">
        <v>14</v>
      </c>
      <c r="H302">
        <v>1</v>
      </c>
      <c r="I302" s="6">
        <f t="shared" si="24"/>
        <v>1.6949152542372881E-2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s="7" t="str">
        <f t="shared" si="25"/>
        <v>publishing</v>
      </c>
      <c r="R302" s="7" t="str">
        <f t="shared" si="26"/>
        <v>nonfiction</v>
      </c>
      <c r="S302" s="13">
        <f t="shared" si="27"/>
        <v>42977.208333333328</v>
      </c>
      <c r="T302" s="13">
        <f t="shared" si="28"/>
        <v>42978.208333333328</v>
      </c>
      <c r="U302" s="21">
        <v>42977</v>
      </c>
    </row>
    <row r="303" spans="1:21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12">
        <f t="shared" si="29"/>
        <v>1344.6666666666667</v>
      </c>
      <c r="G303" t="s">
        <v>20</v>
      </c>
      <c r="H303">
        <v>295</v>
      </c>
      <c r="I303" s="6">
        <f t="shared" si="24"/>
        <v>49.395918367346937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s="7" t="str">
        <f t="shared" si="25"/>
        <v>film &amp; video</v>
      </c>
      <c r="R303" s="7" t="str">
        <f t="shared" si="26"/>
        <v>documentary</v>
      </c>
      <c r="S303" s="13">
        <f t="shared" si="27"/>
        <v>42061.25</v>
      </c>
      <c r="T303" s="13">
        <f t="shared" si="28"/>
        <v>42078.208333333328</v>
      </c>
      <c r="U303" s="21">
        <v>42061</v>
      </c>
    </row>
    <row r="304" spans="1:21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12">
        <f t="shared" si="29"/>
        <v>31.844940867279899</v>
      </c>
      <c r="G304" t="s">
        <v>14</v>
      </c>
      <c r="H304">
        <v>245</v>
      </c>
      <c r="I304" s="6">
        <f t="shared" si="24"/>
        <v>757.3125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s="7" t="str">
        <f t="shared" si="25"/>
        <v>theater</v>
      </c>
      <c r="R304" s="7" t="str">
        <f t="shared" si="26"/>
        <v>plays</v>
      </c>
      <c r="S304" s="13">
        <f t="shared" si="27"/>
        <v>43345.208333333328</v>
      </c>
      <c r="T304" s="13">
        <f t="shared" si="28"/>
        <v>43359.208333333328</v>
      </c>
      <c r="U304" s="21">
        <v>43345</v>
      </c>
    </row>
    <row r="305" spans="1:21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12">
        <f t="shared" si="29"/>
        <v>82.617647058823536</v>
      </c>
      <c r="G305" t="s">
        <v>14</v>
      </c>
      <c r="H305">
        <v>32</v>
      </c>
      <c r="I305" s="6">
        <f t="shared" si="24"/>
        <v>19.781690140845072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s="7" t="str">
        <f t="shared" si="25"/>
        <v>music</v>
      </c>
      <c r="R305" s="7" t="str">
        <f t="shared" si="26"/>
        <v>indie rock</v>
      </c>
      <c r="S305" s="13">
        <f t="shared" si="27"/>
        <v>42376.25</v>
      </c>
      <c r="T305" s="13">
        <f t="shared" si="28"/>
        <v>42381.25</v>
      </c>
      <c r="U305" s="21">
        <v>42376</v>
      </c>
    </row>
    <row r="306" spans="1:21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12">
        <f t="shared" si="29"/>
        <v>546.14285714285722</v>
      </c>
      <c r="G306" t="s">
        <v>20</v>
      </c>
      <c r="H306">
        <v>142</v>
      </c>
      <c r="I306" s="6">
        <f t="shared" si="24"/>
        <v>134.92941176470589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s="7" t="str">
        <f t="shared" si="25"/>
        <v>film &amp; video</v>
      </c>
      <c r="R306" s="7" t="str">
        <f t="shared" si="26"/>
        <v>documentary</v>
      </c>
      <c r="S306" s="13">
        <f t="shared" si="27"/>
        <v>42589.208333333328</v>
      </c>
      <c r="T306" s="13">
        <f t="shared" si="28"/>
        <v>42630.208333333328</v>
      </c>
      <c r="U306" s="21">
        <v>42589</v>
      </c>
    </row>
    <row r="307" spans="1:21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12">
        <f t="shared" si="29"/>
        <v>286.21428571428572</v>
      </c>
      <c r="G307" t="s">
        <v>20</v>
      </c>
      <c r="H307">
        <v>85</v>
      </c>
      <c r="I307" s="6">
        <f t="shared" si="24"/>
        <v>1144.8571428571429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s="7" t="str">
        <f t="shared" si="25"/>
        <v>theater</v>
      </c>
      <c r="R307" s="7" t="str">
        <f t="shared" si="26"/>
        <v>plays</v>
      </c>
      <c r="S307" s="13">
        <f t="shared" si="27"/>
        <v>42448.208333333328</v>
      </c>
      <c r="T307" s="13">
        <f t="shared" si="28"/>
        <v>42489.208333333328</v>
      </c>
      <c r="U307" s="21">
        <v>42448</v>
      </c>
    </row>
    <row r="308" spans="1:21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12">
        <f t="shared" si="29"/>
        <v>7.9076923076923071</v>
      </c>
      <c r="G308" t="s">
        <v>14</v>
      </c>
      <c r="H308">
        <v>7</v>
      </c>
      <c r="I308" s="6">
        <f t="shared" si="24"/>
        <v>0.77996965098634297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s="7" t="str">
        <f t="shared" si="25"/>
        <v>theater</v>
      </c>
      <c r="R308" s="7" t="str">
        <f t="shared" si="26"/>
        <v>plays</v>
      </c>
      <c r="S308" s="13">
        <f t="shared" si="27"/>
        <v>42930.208333333328</v>
      </c>
      <c r="T308" s="13">
        <f t="shared" si="28"/>
        <v>42933.208333333328</v>
      </c>
      <c r="U308" s="21">
        <v>42930</v>
      </c>
    </row>
    <row r="309" spans="1:21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12">
        <f t="shared" si="29"/>
        <v>132.13677811550153</v>
      </c>
      <c r="G309" t="s">
        <v>20</v>
      </c>
      <c r="H309">
        <v>659</v>
      </c>
      <c r="I309" s="6">
        <f t="shared" si="24"/>
        <v>54.138231631382318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s="7" t="str">
        <f t="shared" si="25"/>
        <v>publishing</v>
      </c>
      <c r="R309" s="7" t="str">
        <f t="shared" si="26"/>
        <v>fiction</v>
      </c>
      <c r="S309" s="13">
        <f t="shared" si="27"/>
        <v>41066.208333333336</v>
      </c>
      <c r="T309" s="13">
        <f t="shared" si="28"/>
        <v>41086.208333333336</v>
      </c>
      <c r="U309" s="21">
        <v>41066</v>
      </c>
    </row>
    <row r="310" spans="1:21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12">
        <f t="shared" si="29"/>
        <v>74.077834179357026</v>
      </c>
      <c r="G310" t="s">
        <v>14</v>
      </c>
      <c r="H310">
        <v>803</v>
      </c>
      <c r="I310" s="6">
        <f t="shared" si="24"/>
        <v>1167.4666666666667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s="7" t="str">
        <f t="shared" si="25"/>
        <v>theater</v>
      </c>
      <c r="R310" s="7" t="str">
        <f t="shared" si="26"/>
        <v>plays</v>
      </c>
      <c r="S310" s="13">
        <f t="shared" si="27"/>
        <v>40651.208333333336</v>
      </c>
      <c r="T310" s="13">
        <f t="shared" si="28"/>
        <v>40652.208333333336</v>
      </c>
      <c r="U310" s="21">
        <v>40651</v>
      </c>
    </row>
    <row r="311" spans="1:21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12">
        <f t="shared" si="29"/>
        <v>75.292682926829272</v>
      </c>
      <c r="G311" t="s">
        <v>74</v>
      </c>
      <c r="H311">
        <v>75</v>
      </c>
      <c r="I311" s="6">
        <f t="shared" si="24"/>
        <v>192.9375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s="7" t="str">
        <f t="shared" si="25"/>
        <v>music</v>
      </c>
      <c r="R311" s="7" t="str">
        <f t="shared" si="26"/>
        <v>indie rock</v>
      </c>
      <c r="S311" s="13">
        <f t="shared" si="27"/>
        <v>40807.208333333336</v>
      </c>
      <c r="T311" s="13">
        <f t="shared" si="28"/>
        <v>40827.208333333336</v>
      </c>
      <c r="U311" s="21">
        <v>40807</v>
      </c>
    </row>
    <row r="312" spans="1:21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12">
        <f t="shared" si="29"/>
        <v>20.333333333333332</v>
      </c>
      <c r="G312" t="s">
        <v>14</v>
      </c>
      <c r="H312">
        <v>16</v>
      </c>
      <c r="I312" s="6">
        <f t="shared" si="24"/>
        <v>13.107438016528926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s="7" t="str">
        <f t="shared" si="25"/>
        <v>games</v>
      </c>
      <c r="R312" s="7" t="str">
        <f t="shared" si="26"/>
        <v>video games</v>
      </c>
      <c r="S312" s="13">
        <f t="shared" si="27"/>
        <v>40277.208333333336</v>
      </c>
      <c r="T312" s="13">
        <f t="shared" si="28"/>
        <v>40293.208333333336</v>
      </c>
      <c r="U312" s="21">
        <v>40277</v>
      </c>
    </row>
    <row r="313" spans="1:21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12">
        <f t="shared" si="29"/>
        <v>203.36507936507937</v>
      </c>
      <c r="G313" t="s">
        <v>20</v>
      </c>
      <c r="H313">
        <v>121</v>
      </c>
      <c r="I313" s="6">
        <f t="shared" si="24"/>
        <v>3.423837520042758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s="7" t="str">
        <f t="shared" si="25"/>
        <v>theater</v>
      </c>
      <c r="R313" s="7" t="str">
        <f t="shared" si="26"/>
        <v>plays</v>
      </c>
      <c r="S313" s="13">
        <f t="shared" si="27"/>
        <v>40590.25</v>
      </c>
      <c r="T313" s="13">
        <f t="shared" si="28"/>
        <v>40602.25</v>
      </c>
      <c r="U313" s="21">
        <v>40590</v>
      </c>
    </row>
    <row r="314" spans="1:21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12">
        <f t="shared" si="29"/>
        <v>310.2284263959391</v>
      </c>
      <c r="G314" t="s">
        <v>20</v>
      </c>
      <c r="H314">
        <v>3742</v>
      </c>
      <c r="I314" s="6">
        <f t="shared" si="24"/>
        <v>822.17488789237666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s="7" t="str">
        <f t="shared" si="25"/>
        <v>theater</v>
      </c>
      <c r="R314" s="7" t="str">
        <f t="shared" si="26"/>
        <v>plays</v>
      </c>
      <c r="S314" s="13">
        <f t="shared" si="27"/>
        <v>41572.208333333336</v>
      </c>
      <c r="T314" s="13">
        <f t="shared" si="28"/>
        <v>41579.208333333336</v>
      </c>
      <c r="U314" s="21">
        <v>41572</v>
      </c>
    </row>
    <row r="315" spans="1:21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12">
        <f t="shared" si="29"/>
        <v>395.31818181818181</v>
      </c>
      <c r="G315" t="s">
        <v>20</v>
      </c>
      <c r="H315">
        <v>223</v>
      </c>
      <c r="I315" s="6">
        <f t="shared" si="24"/>
        <v>65.390977443609017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s="7" t="str">
        <f t="shared" si="25"/>
        <v>music</v>
      </c>
      <c r="R315" s="7" t="str">
        <f t="shared" si="26"/>
        <v>rock</v>
      </c>
      <c r="S315" s="13">
        <f t="shared" si="27"/>
        <v>40966.25</v>
      </c>
      <c r="T315" s="13">
        <f t="shared" si="28"/>
        <v>40968.25</v>
      </c>
      <c r="U315" s="21">
        <v>40966</v>
      </c>
    </row>
    <row r="316" spans="1:21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12">
        <f t="shared" si="29"/>
        <v>294.71428571428572</v>
      </c>
      <c r="G316" t="s">
        <v>20</v>
      </c>
      <c r="H316">
        <v>133</v>
      </c>
      <c r="I316" s="6">
        <f t="shared" si="24"/>
        <v>133.09677419354838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s="7" t="str">
        <f t="shared" si="25"/>
        <v>film &amp; video</v>
      </c>
      <c r="R316" s="7" t="str">
        <f t="shared" si="26"/>
        <v>documentary</v>
      </c>
      <c r="S316" s="13">
        <f t="shared" si="27"/>
        <v>43536.208333333328</v>
      </c>
      <c r="T316" s="13">
        <f t="shared" si="28"/>
        <v>43541.208333333328</v>
      </c>
      <c r="U316" s="21">
        <v>43536</v>
      </c>
    </row>
    <row r="317" spans="1:21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12">
        <f t="shared" si="29"/>
        <v>33.89473684210526</v>
      </c>
      <c r="G317" t="s">
        <v>14</v>
      </c>
      <c r="H317">
        <v>31</v>
      </c>
      <c r="I317" s="6">
        <f t="shared" si="24"/>
        <v>29.814814814814813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s="7" t="str">
        <f t="shared" si="25"/>
        <v>theater</v>
      </c>
      <c r="R317" s="7" t="str">
        <f t="shared" si="26"/>
        <v>plays</v>
      </c>
      <c r="S317" s="13">
        <f t="shared" si="27"/>
        <v>41783.208333333336</v>
      </c>
      <c r="T317" s="13">
        <f t="shared" si="28"/>
        <v>41812.208333333336</v>
      </c>
      <c r="U317" s="21">
        <v>41783</v>
      </c>
    </row>
    <row r="318" spans="1:21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12">
        <f t="shared" si="29"/>
        <v>66.677083333333329</v>
      </c>
      <c r="G318" t="s">
        <v>14</v>
      </c>
      <c r="H318">
        <v>108</v>
      </c>
      <c r="I318" s="6">
        <f t="shared" si="24"/>
        <v>213.36666666666667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s="7" t="str">
        <f t="shared" si="25"/>
        <v>food</v>
      </c>
      <c r="R318" s="7" t="str">
        <f t="shared" si="26"/>
        <v>food trucks</v>
      </c>
      <c r="S318" s="13">
        <f t="shared" si="27"/>
        <v>43788.25</v>
      </c>
      <c r="T318" s="13">
        <f t="shared" si="28"/>
        <v>43789.25</v>
      </c>
      <c r="U318" s="21">
        <v>43788</v>
      </c>
    </row>
    <row r="319" spans="1:21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12">
        <f t="shared" si="29"/>
        <v>19.227272727272727</v>
      </c>
      <c r="G319" t="s">
        <v>14</v>
      </c>
      <c r="H319">
        <v>30</v>
      </c>
      <c r="I319" s="6">
        <f t="shared" si="24"/>
        <v>74.647058823529406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s="7" t="str">
        <f t="shared" si="25"/>
        <v>theater</v>
      </c>
      <c r="R319" s="7" t="str">
        <f t="shared" si="26"/>
        <v>plays</v>
      </c>
      <c r="S319" s="13">
        <f t="shared" si="27"/>
        <v>42869.208333333328</v>
      </c>
      <c r="T319" s="13">
        <f t="shared" si="28"/>
        <v>42882.208333333328</v>
      </c>
      <c r="U319" s="21">
        <v>42869</v>
      </c>
    </row>
    <row r="320" spans="1:21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12">
        <f t="shared" si="29"/>
        <v>15.842105263157894</v>
      </c>
      <c r="G320" t="s">
        <v>14</v>
      </c>
      <c r="H320">
        <v>17</v>
      </c>
      <c r="I320" s="6">
        <f t="shared" si="24"/>
        <v>14.109375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s="7" t="str">
        <f t="shared" si="25"/>
        <v>music</v>
      </c>
      <c r="R320" s="7" t="str">
        <f t="shared" si="26"/>
        <v>rock</v>
      </c>
      <c r="S320" s="13">
        <f t="shared" si="27"/>
        <v>41684.25</v>
      </c>
      <c r="T320" s="13">
        <f t="shared" si="28"/>
        <v>41686.25</v>
      </c>
      <c r="U320" s="21">
        <v>41684</v>
      </c>
    </row>
    <row r="321" spans="1:21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12">
        <f t="shared" si="29"/>
        <v>38.702380952380956</v>
      </c>
      <c r="G321" t="s">
        <v>74</v>
      </c>
      <c r="H321">
        <v>64</v>
      </c>
      <c r="I321" s="6">
        <f t="shared" si="24"/>
        <v>40.637500000000003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s="7" t="str">
        <f t="shared" si="25"/>
        <v>technology</v>
      </c>
      <c r="R321" s="7" t="str">
        <f t="shared" si="26"/>
        <v>web</v>
      </c>
      <c r="S321" s="13">
        <f t="shared" si="27"/>
        <v>40402.208333333336</v>
      </c>
      <c r="T321" s="13">
        <f t="shared" si="28"/>
        <v>40426.208333333336</v>
      </c>
      <c r="U321" s="21">
        <v>40402</v>
      </c>
    </row>
    <row r="322" spans="1:21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12">
        <f t="shared" si="29"/>
        <v>9.5876777251184837</v>
      </c>
      <c r="G322" t="s">
        <v>14</v>
      </c>
      <c r="H322">
        <v>80</v>
      </c>
      <c r="I322" s="6">
        <f t="shared" si="24"/>
        <v>3.2787682333873582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s="7" t="str">
        <f t="shared" si="25"/>
        <v>publishing</v>
      </c>
      <c r="R322" s="7" t="str">
        <f t="shared" si="26"/>
        <v>fiction</v>
      </c>
      <c r="S322" s="13">
        <f t="shared" si="27"/>
        <v>40673.208333333336</v>
      </c>
      <c r="T322" s="13">
        <f t="shared" si="28"/>
        <v>40682.208333333336</v>
      </c>
      <c r="U322" s="21">
        <v>40673</v>
      </c>
    </row>
    <row r="323" spans="1:21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12">
        <f t="shared" si="29"/>
        <v>94.144366197183089</v>
      </c>
      <c r="G323" t="s">
        <v>14</v>
      </c>
      <c r="H323">
        <v>2468</v>
      </c>
      <c r="I323" s="6">
        <f t="shared" ref="I323:I386" si="30">E323/H324</f>
        <v>31.04140866873065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s="7" t="str">
        <f t="shared" ref="Q323:Q386" si="31">LEFT(P323, FIND("/", P323) -1)</f>
        <v>film &amp; video</v>
      </c>
      <c r="R323" s="7" t="str">
        <f t="shared" ref="R323:R386" si="32">RIGHT(P323,LEN(P323)-FIND("/",P323))</f>
        <v>shorts</v>
      </c>
      <c r="S323" s="13">
        <f t="shared" ref="S323:S386" si="33">(((L323/60)/60)/24)+DATE(1970,1,1)</f>
        <v>40634.208333333336</v>
      </c>
      <c r="T323" s="13">
        <f t="shared" ref="T323:T386" si="34">M323 / 86400 + DATE(1970,1,1)</f>
        <v>40642.208333333336</v>
      </c>
      <c r="U323" s="21">
        <v>40634</v>
      </c>
    </row>
    <row r="324" spans="1:21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12">
        <f t="shared" ref="F324:F387" si="35" xml:space="preserve"> (E324 / D324)*100</f>
        <v>166.56234096692114</v>
      </c>
      <c r="G324" t="s">
        <v>20</v>
      </c>
      <c r="H324">
        <v>5168</v>
      </c>
      <c r="I324" s="6">
        <f t="shared" si="30"/>
        <v>7552.9615384615381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s="7" t="str">
        <f t="shared" si="31"/>
        <v>theater</v>
      </c>
      <c r="R324" s="7" t="str">
        <f t="shared" si="32"/>
        <v>plays</v>
      </c>
      <c r="S324" s="13">
        <f t="shared" si="33"/>
        <v>40507.25</v>
      </c>
      <c r="T324" s="13">
        <f t="shared" si="34"/>
        <v>40520.25</v>
      </c>
      <c r="U324" s="21">
        <v>40507</v>
      </c>
    </row>
    <row r="325" spans="1:21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12">
        <f t="shared" si="35"/>
        <v>24.134831460674157</v>
      </c>
      <c r="G325" t="s">
        <v>14</v>
      </c>
      <c r="H325">
        <v>26</v>
      </c>
      <c r="I325" s="6">
        <f t="shared" si="30"/>
        <v>6.9967426710097724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s="7" t="str">
        <f t="shared" si="31"/>
        <v>film &amp; video</v>
      </c>
      <c r="R325" s="7" t="str">
        <f t="shared" si="32"/>
        <v>documentary</v>
      </c>
      <c r="S325" s="13">
        <f t="shared" si="33"/>
        <v>41725.208333333336</v>
      </c>
      <c r="T325" s="13">
        <f t="shared" si="34"/>
        <v>41727.208333333336</v>
      </c>
      <c r="U325" s="21">
        <v>41725</v>
      </c>
    </row>
    <row r="326" spans="1:21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12">
        <f t="shared" si="35"/>
        <v>164.05633802816902</v>
      </c>
      <c r="G326" t="s">
        <v>20</v>
      </c>
      <c r="H326">
        <v>307</v>
      </c>
      <c r="I326" s="6">
        <f t="shared" si="30"/>
        <v>159.56164383561645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s="7" t="str">
        <f t="shared" si="31"/>
        <v>theater</v>
      </c>
      <c r="R326" s="7" t="str">
        <f t="shared" si="32"/>
        <v>plays</v>
      </c>
      <c r="S326" s="13">
        <f t="shared" si="33"/>
        <v>42176.208333333328</v>
      </c>
      <c r="T326" s="13">
        <f t="shared" si="34"/>
        <v>42188.208333333328</v>
      </c>
      <c r="U326" s="21">
        <v>42176</v>
      </c>
    </row>
    <row r="327" spans="1:21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12">
        <f t="shared" si="35"/>
        <v>90.723076923076931</v>
      </c>
      <c r="G327" t="s">
        <v>14</v>
      </c>
      <c r="H327">
        <v>73</v>
      </c>
      <c r="I327" s="6">
        <f t="shared" si="30"/>
        <v>46.0703125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s="7" t="str">
        <f t="shared" si="31"/>
        <v>theater</v>
      </c>
      <c r="R327" s="7" t="str">
        <f t="shared" si="32"/>
        <v>plays</v>
      </c>
      <c r="S327" s="13">
        <f t="shared" si="33"/>
        <v>43267.208333333328</v>
      </c>
      <c r="T327" s="13">
        <f t="shared" si="34"/>
        <v>43290.208333333328</v>
      </c>
      <c r="U327" s="21">
        <v>43267</v>
      </c>
    </row>
    <row r="328" spans="1:21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12">
        <f t="shared" si="35"/>
        <v>46.194444444444443</v>
      </c>
      <c r="G328" t="s">
        <v>14</v>
      </c>
      <c r="H328">
        <v>128</v>
      </c>
      <c r="I328" s="6">
        <f t="shared" si="30"/>
        <v>100.78787878787878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s="7" t="str">
        <f t="shared" si="31"/>
        <v>film &amp; video</v>
      </c>
      <c r="R328" s="7" t="str">
        <f t="shared" si="32"/>
        <v>animation</v>
      </c>
      <c r="S328" s="13">
        <f t="shared" si="33"/>
        <v>42364.25</v>
      </c>
      <c r="T328" s="13">
        <f t="shared" si="34"/>
        <v>42370.25</v>
      </c>
      <c r="U328" s="21">
        <v>42364</v>
      </c>
    </row>
    <row r="329" spans="1:21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12">
        <f t="shared" si="35"/>
        <v>38.53846153846154</v>
      </c>
      <c r="G329" t="s">
        <v>14</v>
      </c>
      <c r="H329">
        <v>33</v>
      </c>
      <c r="I329" s="6">
        <f t="shared" si="30"/>
        <v>0.41048750512085214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s="7" t="str">
        <f t="shared" si="31"/>
        <v>theater</v>
      </c>
      <c r="R329" s="7" t="str">
        <f t="shared" si="32"/>
        <v>plays</v>
      </c>
      <c r="S329" s="13">
        <f t="shared" si="33"/>
        <v>43705.208333333328</v>
      </c>
      <c r="T329" s="13">
        <f t="shared" si="34"/>
        <v>43709.208333333328</v>
      </c>
      <c r="U329" s="21">
        <v>43705</v>
      </c>
    </row>
    <row r="330" spans="1:21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12">
        <f t="shared" si="35"/>
        <v>133.56231003039514</v>
      </c>
      <c r="G330" t="s">
        <v>20</v>
      </c>
      <c r="H330">
        <v>2441</v>
      </c>
      <c r="I330" s="6">
        <f t="shared" si="30"/>
        <v>624.76777251184831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s="7" t="str">
        <f t="shared" si="31"/>
        <v>music</v>
      </c>
      <c r="R330" s="7" t="str">
        <f t="shared" si="32"/>
        <v>rock</v>
      </c>
      <c r="S330" s="13">
        <f t="shared" si="33"/>
        <v>43434.25</v>
      </c>
      <c r="T330" s="13">
        <f t="shared" si="34"/>
        <v>43445.25</v>
      </c>
      <c r="U330" s="21">
        <v>43434</v>
      </c>
    </row>
    <row r="331" spans="1:21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12">
        <f t="shared" si="35"/>
        <v>22.896588486140725</v>
      </c>
      <c r="G331" t="s">
        <v>47</v>
      </c>
      <c r="H331">
        <v>211</v>
      </c>
      <c r="I331" s="6">
        <f t="shared" si="30"/>
        <v>15.506859205776173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s="7" t="str">
        <f t="shared" si="31"/>
        <v>games</v>
      </c>
      <c r="R331" s="7" t="str">
        <f t="shared" si="32"/>
        <v>video games</v>
      </c>
      <c r="S331" s="13">
        <f t="shared" si="33"/>
        <v>42716.25</v>
      </c>
      <c r="T331" s="13">
        <f t="shared" si="34"/>
        <v>42727.25</v>
      </c>
      <c r="U331" s="21">
        <v>42716</v>
      </c>
    </row>
    <row r="332" spans="1:21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12">
        <f t="shared" si="35"/>
        <v>184.95548961424333</v>
      </c>
      <c r="G332" t="s">
        <v>20</v>
      </c>
      <c r="H332">
        <v>1385</v>
      </c>
      <c r="I332" s="6">
        <f t="shared" si="30"/>
        <v>328.05263157894734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s="7" t="str">
        <f t="shared" si="31"/>
        <v>film &amp; video</v>
      </c>
      <c r="R332" s="7" t="str">
        <f t="shared" si="32"/>
        <v>documentary</v>
      </c>
      <c r="S332" s="13">
        <f t="shared" si="33"/>
        <v>43077.25</v>
      </c>
      <c r="T332" s="13">
        <f t="shared" si="34"/>
        <v>43078.25</v>
      </c>
      <c r="U332" s="21">
        <v>43077</v>
      </c>
    </row>
    <row r="333" spans="1:21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12">
        <f t="shared" si="35"/>
        <v>443.72727272727275</v>
      </c>
      <c r="G333" t="s">
        <v>20</v>
      </c>
      <c r="H333">
        <v>190</v>
      </c>
      <c r="I333" s="6">
        <f t="shared" si="30"/>
        <v>31.155319148936169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s="7" t="str">
        <f t="shared" si="31"/>
        <v>food</v>
      </c>
      <c r="R333" s="7" t="str">
        <f t="shared" si="32"/>
        <v>food trucks</v>
      </c>
      <c r="S333" s="13">
        <f t="shared" si="33"/>
        <v>40896.25</v>
      </c>
      <c r="T333" s="13">
        <f t="shared" si="34"/>
        <v>40897.25</v>
      </c>
      <c r="U333" s="21">
        <v>40896</v>
      </c>
    </row>
    <row r="334" spans="1:21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12">
        <f t="shared" si="35"/>
        <v>199.9806763285024</v>
      </c>
      <c r="G334" t="s">
        <v>20</v>
      </c>
      <c r="H334">
        <v>470</v>
      </c>
      <c r="I334" s="6">
        <f t="shared" si="30"/>
        <v>163.62055335968378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s="7" t="str">
        <f t="shared" si="31"/>
        <v>technology</v>
      </c>
      <c r="R334" s="7" t="str">
        <f t="shared" si="32"/>
        <v>wearables</v>
      </c>
      <c r="S334" s="13">
        <f t="shared" si="33"/>
        <v>41361.208333333336</v>
      </c>
      <c r="T334" s="13">
        <f t="shared" si="34"/>
        <v>41362.208333333336</v>
      </c>
      <c r="U334" s="21">
        <v>41361</v>
      </c>
    </row>
    <row r="335" spans="1:21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12">
        <f t="shared" si="35"/>
        <v>123.95833333333333</v>
      </c>
      <c r="G335" t="s">
        <v>20</v>
      </c>
      <c r="H335">
        <v>253</v>
      </c>
      <c r="I335" s="6">
        <f t="shared" si="30"/>
        <v>10.691823899371069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s="7" t="str">
        <f t="shared" si="31"/>
        <v>theater</v>
      </c>
      <c r="R335" s="7" t="str">
        <f t="shared" si="32"/>
        <v>plays</v>
      </c>
      <c r="S335" s="13">
        <f t="shared" si="33"/>
        <v>43424.25</v>
      </c>
      <c r="T335" s="13">
        <f t="shared" si="34"/>
        <v>43452.25</v>
      </c>
      <c r="U335" s="21">
        <v>43424</v>
      </c>
    </row>
    <row r="336" spans="1:21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12">
        <f t="shared" si="35"/>
        <v>186.61329305135951</v>
      </c>
      <c r="G336" t="s">
        <v>20</v>
      </c>
      <c r="H336">
        <v>1113</v>
      </c>
      <c r="I336" s="6">
        <f t="shared" si="30"/>
        <v>54.112133158125275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s="7" t="str">
        <f t="shared" si="31"/>
        <v>music</v>
      </c>
      <c r="R336" s="7" t="str">
        <f t="shared" si="32"/>
        <v>rock</v>
      </c>
      <c r="S336" s="13">
        <f t="shared" si="33"/>
        <v>43110.25</v>
      </c>
      <c r="T336" s="13">
        <f t="shared" si="34"/>
        <v>43117.25</v>
      </c>
      <c r="U336" s="21">
        <v>43110</v>
      </c>
    </row>
    <row r="337" spans="1:21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12">
        <f t="shared" si="35"/>
        <v>114.28538550057536</v>
      </c>
      <c r="G337" t="s">
        <v>20</v>
      </c>
      <c r="H337">
        <v>2283</v>
      </c>
      <c r="I337" s="6">
        <f t="shared" si="30"/>
        <v>185.28731343283582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s="7" t="str">
        <f t="shared" si="31"/>
        <v>music</v>
      </c>
      <c r="R337" s="7" t="str">
        <f t="shared" si="32"/>
        <v>rock</v>
      </c>
      <c r="S337" s="13">
        <f t="shared" si="33"/>
        <v>43784.25</v>
      </c>
      <c r="T337" s="13">
        <f t="shared" si="34"/>
        <v>43797.25</v>
      </c>
      <c r="U337" s="21">
        <v>43784</v>
      </c>
    </row>
    <row r="338" spans="1:21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12">
        <f t="shared" si="35"/>
        <v>97.032531824611041</v>
      </c>
      <c r="G338" t="s">
        <v>14</v>
      </c>
      <c r="H338">
        <v>1072</v>
      </c>
      <c r="I338" s="6">
        <f t="shared" si="30"/>
        <v>62.650228310502285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s="7" t="str">
        <f t="shared" si="31"/>
        <v>music</v>
      </c>
      <c r="R338" s="7" t="str">
        <f t="shared" si="32"/>
        <v>rock</v>
      </c>
      <c r="S338" s="13">
        <f t="shared" si="33"/>
        <v>40527.25</v>
      </c>
      <c r="T338" s="13">
        <f t="shared" si="34"/>
        <v>40528.25</v>
      </c>
      <c r="U338" s="21">
        <v>40527</v>
      </c>
    </row>
    <row r="339" spans="1:21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12">
        <f t="shared" si="35"/>
        <v>122.81904761904762</v>
      </c>
      <c r="G339" t="s">
        <v>20</v>
      </c>
      <c r="H339">
        <v>1095</v>
      </c>
      <c r="I339" s="6">
        <f t="shared" si="30"/>
        <v>68.676923076923075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s="7" t="str">
        <f t="shared" si="31"/>
        <v>theater</v>
      </c>
      <c r="R339" s="7" t="str">
        <f t="shared" si="32"/>
        <v>plays</v>
      </c>
      <c r="S339" s="13">
        <f t="shared" si="33"/>
        <v>43780.25</v>
      </c>
      <c r="T339" s="13">
        <f t="shared" si="34"/>
        <v>43781.25</v>
      </c>
      <c r="U339" s="21">
        <v>43780</v>
      </c>
    </row>
    <row r="340" spans="1:21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12">
        <f t="shared" si="35"/>
        <v>179.14326647564468</v>
      </c>
      <c r="G340" t="s">
        <v>20</v>
      </c>
      <c r="H340">
        <v>1690</v>
      </c>
      <c r="I340" s="6">
        <f t="shared" si="30"/>
        <v>96.408635312259065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s="7" t="str">
        <f t="shared" si="31"/>
        <v>theater</v>
      </c>
      <c r="R340" s="7" t="str">
        <f t="shared" si="32"/>
        <v>plays</v>
      </c>
      <c r="S340" s="13">
        <f t="shared" si="33"/>
        <v>40821.208333333336</v>
      </c>
      <c r="T340" s="13">
        <f t="shared" si="34"/>
        <v>40851.208333333336</v>
      </c>
      <c r="U340" s="21">
        <v>40821</v>
      </c>
    </row>
    <row r="341" spans="1:21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12">
        <f t="shared" si="35"/>
        <v>79.951577402787962</v>
      </c>
      <c r="G341" t="s">
        <v>74</v>
      </c>
      <c r="H341">
        <v>1297</v>
      </c>
      <c r="I341" s="6">
        <f t="shared" si="30"/>
        <v>277.28753180661579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s="7" t="str">
        <f t="shared" si="31"/>
        <v>theater</v>
      </c>
      <c r="R341" s="7" t="str">
        <f t="shared" si="32"/>
        <v>plays</v>
      </c>
      <c r="S341" s="13">
        <f t="shared" si="33"/>
        <v>42949.208333333328</v>
      </c>
      <c r="T341" s="13">
        <f t="shared" si="34"/>
        <v>42963.208333333328</v>
      </c>
      <c r="U341" s="21">
        <v>42949</v>
      </c>
    </row>
    <row r="342" spans="1:21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12">
        <f t="shared" si="35"/>
        <v>94.242587601078171</v>
      </c>
      <c r="G342" t="s">
        <v>14</v>
      </c>
      <c r="H342">
        <v>393</v>
      </c>
      <c r="I342" s="6">
        <f t="shared" si="30"/>
        <v>27.815433571996817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s="7" t="str">
        <f t="shared" si="31"/>
        <v>photography</v>
      </c>
      <c r="R342" s="7" t="str">
        <f t="shared" si="32"/>
        <v>photography books</v>
      </c>
      <c r="S342" s="13">
        <f t="shared" si="33"/>
        <v>40889.25</v>
      </c>
      <c r="T342" s="13">
        <f t="shared" si="34"/>
        <v>40890.25</v>
      </c>
      <c r="U342" s="21">
        <v>40889</v>
      </c>
    </row>
    <row r="343" spans="1:21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12">
        <f t="shared" si="35"/>
        <v>84.669291338582681</v>
      </c>
      <c r="G343" t="s">
        <v>14</v>
      </c>
      <c r="H343">
        <v>1257</v>
      </c>
      <c r="I343" s="6">
        <f t="shared" si="30"/>
        <v>295.05182926829269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s="7" t="str">
        <f t="shared" si="31"/>
        <v>music</v>
      </c>
      <c r="R343" s="7" t="str">
        <f t="shared" si="32"/>
        <v>indie rock</v>
      </c>
      <c r="S343" s="13">
        <f t="shared" si="33"/>
        <v>42244.208333333328</v>
      </c>
      <c r="T343" s="13">
        <f t="shared" si="34"/>
        <v>42251.208333333328</v>
      </c>
      <c r="U343" s="21">
        <v>42244</v>
      </c>
    </row>
    <row r="344" spans="1:21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12">
        <f t="shared" si="35"/>
        <v>66.521920668058456</v>
      </c>
      <c r="G344" t="s">
        <v>14</v>
      </c>
      <c r="H344">
        <v>328</v>
      </c>
      <c r="I344" s="6">
        <f t="shared" si="30"/>
        <v>216.76190476190476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s="7" t="str">
        <f t="shared" si="31"/>
        <v>theater</v>
      </c>
      <c r="R344" s="7" t="str">
        <f t="shared" si="32"/>
        <v>plays</v>
      </c>
      <c r="S344" s="13">
        <f t="shared" si="33"/>
        <v>41475.208333333336</v>
      </c>
      <c r="T344" s="13">
        <f t="shared" si="34"/>
        <v>41487.208333333336</v>
      </c>
      <c r="U344" s="21">
        <v>41475</v>
      </c>
    </row>
    <row r="345" spans="1:21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12">
        <f t="shared" si="35"/>
        <v>53.922222222222224</v>
      </c>
      <c r="G345" t="s">
        <v>14</v>
      </c>
      <c r="H345">
        <v>147</v>
      </c>
      <c r="I345" s="6">
        <f t="shared" si="30"/>
        <v>5.846987951807229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s="7" t="str">
        <f t="shared" si="31"/>
        <v>theater</v>
      </c>
      <c r="R345" s="7" t="str">
        <f t="shared" si="32"/>
        <v>plays</v>
      </c>
      <c r="S345" s="13">
        <f t="shared" si="33"/>
        <v>41597.25</v>
      </c>
      <c r="T345" s="13">
        <f t="shared" si="34"/>
        <v>41650.25</v>
      </c>
      <c r="U345" s="21">
        <v>41597</v>
      </c>
    </row>
    <row r="346" spans="1:21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12">
        <f t="shared" si="35"/>
        <v>41.983299595141702</v>
      </c>
      <c r="G346" t="s">
        <v>14</v>
      </c>
      <c r="H346">
        <v>830</v>
      </c>
      <c r="I346" s="6">
        <f t="shared" si="30"/>
        <v>250.63141993957703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s="7" t="str">
        <f t="shared" si="31"/>
        <v>games</v>
      </c>
      <c r="R346" s="7" t="str">
        <f t="shared" si="32"/>
        <v>video games</v>
      </c>
      <c r="S346" s="13">
        <f t="shared" si="33"/>
        <v>43122.25</v>
      </c>
      <c r="T346" s="13">
        <f t="shared" si="34"/>
        <v>43162.25</v>
      </c>
      <c r="U346" s="21">
        <v>43122</v>
      </c>
    </row>
    <row r="347" spans="1:21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12">
        <f t="shared" si="35"/>
        <v>14.69479695431472</v>
      </c>
      <c r="G347" t="s">
        <v>14</v>
      </c>
      <c r="H347">
        <v>331</v>
      </c>
      <c r="I347" s="6">
        <f t="shared" si="30"/>
        <v>926.36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s="7" t="str">
        <f t="shared" si="31"/>
        <v>film &amp; video</v>
      </c>
      <c r="R347" s="7" t="str">
        <f t="shared" si="32"/>
        <v>drama</v>
      </c>
      <c r="S347" s="13">
        <f t="shared" si="33"/>
        <v>42194.208333333328</v>
      </c>
      <c r="T347" s="13">
        <f t="shared" si="34"/>
        <v>42195.208333333328</v>
      </c>
      <c r="U347" s="21">
        <v>42194</v>
      </c>
    </row>
    <row r="348" spans="1:21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12">
        <f t="shared" si="35"/>
        <v>34.475000000000001</v>
      </c>
      <c r="G348" t="s">
        <v>14</v>
      </c>
      <c r="H348">
        <v>25</v>
      </c>
      <c r="I348" s="6">
        <f t="shared" si="30"/>
        <v>14.439790575916231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s="7" t="str">
        <f t="shared" si="31"/>
        <v>music</v>
      </c>
      <c r="R348" s="7" t="str">
        <f t="shared" si="32"/>
        <v>indie rock</v>
      </c>
      <c r="S348" s="13">
        <f t="shared" si="33"/>
        <v>42971.208333333328</v>
      </c>
      <c r="T348" s="13">
        <f t="shared" si="34"/>
        <v>43026.208333333328</v>
      </c>
      <c r="U348" s="21">
        <v>42971</v>
      </c>
    </row>
    <row r="349" spans="1:21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12">
        <f t="shared" si="35"/>
        <v>1400.7777777777778</v>
      </c>
      <c r="G349" t="s">
        <v>20</v>
      </c>
      <c r="H349">
        <v>191</v>
      </c>
      <c r="I349" s="6">
        <f t="shared" si="30"/>
        <v>3.6195808211312088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s="7" t="str">
        <f t="shared" si="31"/>
        <v>technology</v>
      </c>
      <c r="R349" s="7" t="str">
        <f t="shared" si="32"/>
        <v>web</v>
      </c>
      <c r="S349" s="13">
        <f t="shared" si="33"/>
        <v>42046.25</v>
      </c>
      <c r="T349" s="13">
        <f t="shared" si="34"/>
        <v>42070.25</v>
      </c>
      <c r="U349" s="21">
        <v>42046</v>
      </c>
    </row>
    <row r="350" spans="1:21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12">
        <f t="shared" si="35"/>
        <v>71.770351758793964</v>
      </c>
      <c r="G350" t="s">
        <v>14</v>
      </c>
      <c r="H350">
        <v>3483</v>
      </c>
      <c r="I350" s="6">
        <f t="shared" si="30"/>
        <v>154.73781148429035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s="7" t="str">
        <f t="shared" si="31"/>
        <v>food</v>
      </c>
      <c r="R350" s="7" t="str">
        <f t="shared" si="32"/>
        <v>food trucks</v>
      </c>
      <c r="S350" s="13">
        <f t="shared" si="33"/>
        <v>42782.25</v>
      </c>
      <c r="T350" s="13">
        <f t="shared" si="34"/>
        <v>42795.25</v>
      </c>
      <c r="U350" s="21">
        <v>42782</v>
      </c>
    </row>
    <row r="351" spans="1:21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12">
        <f t="shared" si="35"/>
        <v>53.074115044247783</v>
      </c>
      <c r="G351" t="s">
        <v>14</v>
      </c>
      <c r="H351">
        <v>923</v>
      </c>
      <c r="I351" s="6">
        <f t="shared" si="30"/>
        <v>95958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s="7" t="str">
        <f t="shared" si="31"/>
        <v>theater</v>
      </c>
      <c r="R351" s="7" t="str">
        <f t="shared" si="32"/>
        <v>plays</v>
      </c>
      <c r="S351" s="13">
        <f t="shared" si="33"/>
        <v>42930.208333333328</v>
      </c>
      <c r="T351" s="13">
        <f t="shared" si="34"/>
        <v>42960.208333333328</v>
      </c>
      <c r="U351" s="21">
        <v>42930</v>
      </c>
    </row>
    <row r="352" spans="1:21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12">
        <f t="shared" si="35"/>
        <v>5</v>
      </c>
      <c r="G352" t="s">
        <v>14</v>
      </c>
      <c r="H352">
        <v>1</v>
      </c>
      <c r="I352" s="6">
        <f t="shared" si="30"/>
        <v>2.4838549428713363E-3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s="7" t="str">
        <f t="shared" si="31"/>
        <v>music</v>
      </c>
      <c r="R352" s="7" t="str">
        <f t="shared" si="32"/>
        <v>jazz</v>
      </c>
      <c r="S352" s="13">
        <f t="shared" si="33"/>
        <v>42144.208333333328</v>
      </c>
      <c r="T352" s="13">
        <f t="shared" si="34"/>
        <v>42162.208333333328</v>
      </c>
      <c r="U352" s="21">
        <v>42144</v>
      </c>
    </row>
    <row r="353" spans="1:21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12">
        <f t="shared" si="35"/>
        <v>127.70715249662618</v>
      </c>
      <c r="G353" t="s">
        <v>20</v>
      </c>
      <c r="H353">
        <v>2013</v>
      </c>
      <c r="I353" s="6">
        <f t="shared" si="30"/>
        <v>2867.6060606060605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s="7" t="str">
        <f t="shared" si="31"/>
        <v>music</v>
      </c>
      <c r="R353" s="7" t="str">
        <f t="shared" si="32"/>
        <v>rock</v>
      </c>
      <c r="S353" s="13">
        <f t="shared" si="33"/>
        <v>42240.208333333328</v>
      </c>
      <c r="T353" s="13">
        <f t="shared" si="34"/>
        <v>42254.208333333328</v>
      </c>
      <c r="U353" s="21">
        <v>42240</v>
      </c>
    </row>
    <row r="354" spans="1:21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12">
        <f t="shared" si="35"/>
        <v>34.892857142857139</v>
      </c>
      <c r="G354" t="s">
        <v>14</v>
      </c>
      <c r="H354">
        <v>33</v>
      </c>
      <c r="I354" s="6">
        <f t="shared" si="30"/>
        <v>0.5736934820904287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s="7" t="str">
        <f t="shared" si="31"/>
        <v>theater</v>
      </c>
      <c r="R354" s="7" t="str">
        <f t="shared" si="32"/>
        <v>plays</v>
      </c>
      <c r="S354" s="13">
        <f t="shared" si="33"/>
        <v>42315.25</v>
      </c>
      <c r="T354" s="13">
        <f t="shared" si="34"/>
        <v>42323.25</v>
      </c>
      <c r="U354" s="21">
        <v>42315</v>
      </c>
    </row>
    <row r="355" spans="1:21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12">
        <f t="shared" si="35"/>
        <v>410.59821428571428</v>
      </c>
      <c r="G355" t="s">
        <v>20</v>
      </c>
      <c r="H355">
        <v>1703</v>
      </c>
      <c r="I355" s="6">
        <f t="shared" si="30"/>
        <v>1724.5125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s="7" t="str">
        <f t="shared" si="31"/>
        <v>theater</v>
      </c>
      <c r="R355" s="7" t="str">
        <f t="shared" si="32"/>
        <v>plays</v>
      </c>
      <c r="S355" s="13">
        <f t="shared" si="33"/>
        <v>43651.208333333328</v>
      </c>
      <c r="T355" s="13">
        <f t="shared" si="34"/>
        <v>43652.208333333328</v>
      </c>
      <c r="U355" s="21">
        <v>43651</v>
      </c>
    </row>
    <row r="356" spans="1:21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12">
        <f t="shared" si="35"/>
        <v>123.73770491803278</v>
      </c>
      <c r="G356" t="s">
        <v>20</v>
      </c>
      <c r="H356">
        <v>80</v>
      </c>
      <c r="I356" s="6">
        <f t="shared" si="30"/>
        <v>87.767441860465112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s="7" t="str">
        <f t="shared" si="31"/>
        <v>film &amp; video</v>
      </c>
      <c r="R356" s="7" t="str">
        <f t="shared" si="32"/>
        <v>documentary</v>
      </c>
      <c r="S356" s="13">
        <f t="shared" si="33"/>
        <v>41520.208333333336</v>
      </c>
      <c r="T356" s="13">
        <f t="shared" si="34"/>
        <v>41527.208333333336</v>
      </c>
      <c r="U356" s="21">
        <v>41520</v>
      </c>
    </row>
    <row r="357" spans="1:21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12">
        <f t="shared" si="35"/>
        <v>58.973684210526315</v>
      </c>
      <c r="G357" t="s">
        <v>47</v>
      </c>
      <c r="H357">
        <v>86</v>
      </c>
      <c r="I357" s="6">
        <f t="shared" si="30"/>
        <v>56.024999999999999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s="7" t="str">
        <f t="shared" si="31"/>
        <v>technology</v>
      </c>
      <c r="R357" s="7" t="str">
        <f t="shared" si="32"/>
        <v>wearables</v>
      </c>
      <c r="S357" s="13">
        <f t="shared" si="33"/>
        <v>42757.25</v>
      </c>
      <c r="T357" s="13">
        <f t="shared" si="34"/>
        <v>42797.25</v>
      </c>
      <c r="U357" s="21">
        <v>42757</v>
      </c>
    </row>
    <row r="358" spans="1:21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12">
        <f t="shared" si="35"/>
        <v>36.892473118279568</v>
      </c>
      <c r="G358" t="s">
        <v>14</v>
      </c>
      <c r="H358">
        <v>40</v>
      </c>
      <c r="I358" s="6">
        <f t="shared" si="30"/>
        <v>83.682926829268297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s="7" t="str">
        <f t="shared" si="31"/>
        <v>theater</v>
      </c>
      <c r="R358" s="7" t="str">
        <f t="shared" si="32"/>
        <v>plays</v>
      </c>
      <c r="S358" s="13">
        <f t="shared" si="33"/>
        <v>40922.25</v>
      </c>
      <c r="T358" s="13">
        <f t="shared" si="34"/>
        <v>40931.25</v>
      </c>
      <c r="U358" s="21">
        <v>40922</v>
      </c>
    </row>
    <row r="359" spans="1:21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12">
        <f t="shared" si="35"/>
        <v>184.91304347826087</v>
      </c>
      <c r="G359" t="s">
        <v>20</v>
      </c>
      <c r="H359">
        <v>41</v>
      </c>
      <c r="I359" s="6">
        <f t="shared" si="30"/>
        <v>184.91304347826087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s="7" t="str">
        <f t="shared" si="31"/>
        <v>games</v>
      </c>
      <c r="R359" s="7" t="str">
        <f t="shared" si="32"/>
        <v>video games</v>
      </c>
      <c r="S359" s="13">
        <f t="shared" si="33"/>
        <v>42250.208333333328</v>
      </c>
      <c r="T359" s="13">
        <f t="shared" si="34"/>
        <v>42275.208333333328</v>
      </c>
      <c r="U359" s="21">
        <v>42250</v>
      </c>
    </row>
    <row r="360" spans="1:21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12">
        <f t="shared" si="35"/>
        <v>11.814432989690722</v>
      </c>
      <c r="G360" t="s">
        <v>14</v>
      </c>
      <c r="H360">
        <v>23</v>
      </c>
      <c r="I360" s="6">
        <f t="shared" si="30"/>
        <v>6.1283422459893044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s="7" t="str">
        <f t="shared" si="31"/>
        <v>photography</v>
      </c>
      <c r="R360" s="7" t="str">
        <f t="shared" si="32"/>
        <v>photography books</v>
      </c>
      <c r="S360" s="13">
        <f t="shared" si="33"/>
        <v>43322.208333333328</v>
      </c>
      <c r="T360" s="13">
        <f t="shared" si="34"/>
        <v>43325.208333333328</v>
      </c>
      <c r="U360" s="21">
        <v>43322</v>
      </c>
    </row>
    <row r="361" spans="1:21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12">
        <f t="shared" si="35"/>
        <v>298.7</v>
      </c>
      <c r="G361" t="s">
        <v>20</v>
      </c>
      <c r="H361">
        <v>187</v>
      </c>
      <c r="I361" s="6">
        <f t="shared" si="30"/>
        <v>4.1558260869565213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s="7" t="str">
        <f t="shared" si="31"/>
        <v>film &amp; video</v>
      </c>
      <c r="R361" s="7" t="str">
        <f t="shared" si="32"/>
        <v>animation</v>
      </c>
      <c r="S361" s="13">
        <f t="shared" si="33"/>
        <v>40782.208333333336</v>
      </c>
      <c r="T361" s="13">
        <f t="shared" si="34"/>
        <v>40789.208333333336</v>
      </c>
      <c r="U361" s="21">
        <v>40782</v>
      </c>
    </row>
    <row r="362" spans="1:21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12">
        <f t="shared" si="35"/>
        <v>226.35175879396985</v>
      </c>
      <c r="G362" t="s">
        <v>20</v>
      </c>
      <c r="H362">
        <v>2875</v>
      </c>
      <c r="I362" s="6">
        <f t="shared" si="30"/>
        <v>1535.590909090909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s="7" t="str">
        <f t="shared" si="31"/>
        <v>theater</v>
      </c>
      <c r="R362" s="7" t="str">
        <f t="shared" si="32"/>
        <v>plays</v>
      </c>
      <c r="S362" s="13">
        <f t="shared" si="33"/>
        <v>40544.25</v>
      </c>
      <c r="T362" s="13">
        <f t="shared" si="34"/>
        <v>40558.25</v>
      </c>
      <c r="U362" s="21">
        <v>40544</v>
      </c>
    </row>
    <row r="363" spans="1:21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12">
        <f t="shared" si="35"/>
        <v>173.56363636363636</v>
      </c>
      <c r="G363" t="s">
        <v>20</v>
      </c>
      <c r="H363">
        <v>88</v>
      </c>
      <c r="I363" s="6">
        <f t="shared" si="30"/>
        <v>49.97905759162304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s="7" t="str">
        <f t="shared" si="31"/>
        <v>theater</v>
      </c>
      <c r="R363" s="7" t="str">
        <f t="shared" si="32"/>
        <v>plays</v>
      </c>
      <c r="S363" s="13">
        <f t="shared" si="33"/>
        <v>43015.208333333328</v>
      </c>
      <c r="T363" s="13">
        <f t="shared" si="34"/>
        <v>43039.208333333328</v>
      </c>
      <c r="U363" s="21">
        <v>43015</v>
      </c>
    </row>
    <row r="364" spans="1:21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12">
        <f t="shared" si="35"/>
        <v>371.75675675675677</v>
      </c>
      <c r="G364" t="s">
        <v>20</v>
      </c>
      <c r="H364">
        <v>191</v>
      </c>
      <c r="I364" s="6">
        <f t="shared" si="30"/>
        <v>98.956834532374103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s="7" t="str">
        <f t="shared" si="31"/>
        <v>music</v>
      </c>
      <c r="R364" s="7" t="str">
        <f t="shared" si="32"/>
        <v>rock</v>
      </c>
      <c r="S364" s="13">
        <f t="shared" si="33"/>
        <v>40570.25</v>
      </c>
      <c r="T364" s="13">
        <f t="shared" si="34"/>
        <v>40608.25</v>
      </c>
      <c r="U364" s="21">
        <v>40570</v>
      </c>
    </row>
    <row r="365" spans="1:21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12">
        <f t="shared" si="35"/>
        <v>160.19230769230771</v>
      </c>
      <c r="G365" t="s">
        <v>20</v>
      </c>
      <c r="H365">
        <v>139</v>
      </c>
      <c r="I365" s="6">
        <f t="shared" si="30"/>
        <v>44.784946236559136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s="7" t="str">
        <f t="shared" si="31"/>
        <v>music</v>
      </c>
      <c r="R365" s="7" t="str">
        <f t="shared" si="32"/>
        <v>rock</v>
      </c>
      <c r="S365" s="13">
        <f t="shared" si="33"/>
        <v>40904.25</v>
      </c>
      <c r="T365" s="13">
        <f t="shared" si="34"/>
        <v>40905.25</v>
      </c>
      <c r="U365" s="21">
        <v>40904</v>
      </c>
    </row>
    <row r="366" spans="1:21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12">
        <f t="shared" si="35"/>
        <v>1616.3333333333335</v>
      </c>
      <c r="G366" t="s">
        <v>20</v>
      </c>
      <c r="H366">
        <v>186</v>
      </c>
      <c r="I366" s="6">
        <f t="shared" si="30"/>
        <v>129.88392857142858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s="7" t="str">
        <f t="shared" si="31"/>
        <v>music</v>
      </c>
      <c r="R366" s="7" t="str">
        <f t="shared" si="32"/>
        <v>indie rock</v>
      </c>
      <c r="S366" s="13">
        <f t="shared" si="33"/>
        <v>43164.25</v>
      </c>
      <c r="T366" s="13">
        <f t="shared" si="34"/>
        <v>43194.208333333328</v>
      </c>
      <c r="U366" s="21">
        <v>43164</v>
      </c>
    </row>
    <row r="367" spans="1:21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12">
        <f t="shared" si="35"/>
        <v>733.4375</v>
      </c>
      <c r="G367" t="s">
        <v>20</v>
      </c>
      <c r="H367">
        <v>112</v>
      </c>
      <c r="I367" s="6">
        <f t="shared" si="30"/>
        <v>116.18811881188118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s="7" t="str">
        <f t="shared" si="31"/>
        <v>theater</v>
      </c>
      <c r="R367" s="7" t="str">
        <f t="shared" si="32"/>
        <v>plays</v>
      </c>
      <c r="S367" s="13">
        <f t="shared" si="33"/>
        <v>42733.25</v>
      </c>
      <c r="T367" s="13">
        <f t="shared" si="34"/>
        <v>42760.25</v>
      </c>
      <c r="U367" s="21">
        <v>42733</v>
      </c>
    </row>
    <row r="368" spans="1:21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12">
        <f t="shared" si="35"/>
        <v>592.11111111111109</v>
      </c>
      <c r="G368" t="s">
        <v>20</v>
      </c>
      <c r="H368">
        <v>101</v>
      </c>
      <c r="I368" s="6">
        <f t="shared" si="30"/>
        <v>142.10666666666665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s="7" t="str">
        <f t="shared" si="31"/>
        <v>theater</v>
      </c>
      <c r="R368" s="7" t="str">
        <f t="shared" si="32"/>
        <v>plays</v>
      </c>
      <c r="S368" s="13">
        <f t="shared" si="33"/>
        <v>40546.25</v>
      </c>
      <c r="T368" s="13">
        <f t="shared" si="34"/>
        <v>40547.25</v>
      </c>
      <c r="U368" s="21">
        <v>40546</v>
      </c>
    </row>
    <row r="369" spans="1:21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12">
        <f t="shared" si="35"/>
        <v>18.888888888888889</v>
      </c>
      <c r="G369" t="s">
        <v>14</v>
      </c>
      <c r="H369">
        <v>75</v>
      </c>
      <c r="I369" s="6">
        <f t="shared" si="30"/>
        <v>9.0776699029126213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s="7" t="str">
        <f t="shared" si="31"/>
        <v>theater</v>
      </c>
      <c r="R369" s="7" t="str">
        <f t="shared" si="32"/>
        <v>plays</v>
      </c>
      <c r="S369" s="13">
        <f t="shared" si="33"/>
        <v>41930.208333333336</v>
      </c>
      <c r="T369" s="13">
        <f t="shared" si="34"/>
        <v>41954.25</v>
      </c>
      <c r="U369" s="21">
        <v>41930</v>
      </c>
    </row>
    <row r="370" spans="1:21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12">
        <f t="shared" si="35"/>
        <v>276.80769230769232</v>
      </c>
      <c r="G370" t="s">
        <v>20</v>
      </c>
      <c r="H370">
        <v>206</v>
      </c>
      <c r="I370" s="6">
        <f t="shared" si="30"/>
        <v>93.467532467532465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s="7" t="str">
        <f t="shared" si="31"/>
        <v>film &amp; video</v>
      </c>
      <c r="R370" s="7" t="str">
        <f t="shared" si="32"/>
        <v>documentary</v>
      </c>
      <c r="S370" s="13">
        <f t="shared" si="33"/>
        <v>40464.208333333336</v>
      </c>
      <c r="T370" s="13">
        <f t="shared" si="34"/>
        <v>40487.208333333336</v>
      </c>
      <c r="U370" s="21">
        <v>40464</v>
      </c>
    </row>
    <row r="371" spans="1:21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12">
        <f t="shared" si="35"/>
        <v>273.01851851851848</v>
      </c>
      <c r="G371" t="s">
        <v>20</v>
      </c>
      <c r="H371">
        <v>154</v>
      </c>
      <c r="I371" s="6">
        <f t="shared" si="30"/>
        <v>2.4711699631243715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s="7" t="str">
        <f t="shared" si="31"/>
        <v>film &amp; video</v>
      </c>
      <c r="R371" s="7" t="str">
        <f t="shared" si="32"/>
        <v>television</v>
      </c>
      <c r="S371" s="13">
        <f t="shared" si="33"/>
        <v>41308.25</v>
      </c>
      <c r="T371" s="13">
        <f t="shared" si="34"/>
        <v>41347.208333333336</v>
      </c>
      <c r="U371" s="21">
        <v>41308</v>
      </c>
    </row>
    <row r="372" spans="1:21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12">
        <f t="shared" si="35"/>
        <v>159.36331255565449</v>
      </c>
      <c r="G372" t="s">
        <v>20</v>
      </c>
      <c r="H372">
        <v>5966</v>
      </c>
      <c r="I372" s="6">
        <f t="shared" si="30"/>
        <v>82.244944852941174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s="7" t="str">
        <f t="shared" si="31"/>
        <v>theater</v>
      </c>
      <c r="R372" s="7" t="str">
        <f t="shared" si="32"/>
        <v>plays</v>
      </c>
      <c r="S372" s="13">
        <f t="shared" si="33"/>
        <v>43570.208333333328</v>
      </c>
      <c r="T372" s="13">
        <f t="shared" si="34"/>
        <v>43576.208333333328</v>
      </c>
      <c r="U372" s="21">
        <v>43570</v>
      </c>
    </row>
    <row r="373" spans="1:21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12">
        <f t="shared" si="35"/>
        <v>67.869978858350947</v>
      </c>
      <c r="G373" t="s">
        <v>14</v>
      </c>
      <c r="H373">
        <v>2176</v>
      </c>
      <c r="I373" s="6">
        <f t="shared" si="30"/>
        <v>759.82248520710061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s="7" t="str">
        <f t="shared" si="31"/>
        <v>theater</v>
      </c>
      <c r="R373" s="7" t="str">
        <f t="shared" si="32"/>
        <v>plays</v>
      </c>
      <c r="S373" s="13">
        <f t="shared" si="33"/>
        <v>42043.25</v>
      </c>
      <c r="T373" s="13">
        <f t="shared" si="34"/>
        <v>42094.208333333328</v>
      </c>
      <c r="U373" s="21">
        <v>42043</v>
      </c>
    </row>
    <row r="374" spans="1:21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12">
        <f t="shared" si="35"/>
        <v>1591.5555555555554</v>
      </c>
      <c r="G374" t="s">
        <v>20</v>
      </c>
      <c r="H374">
        <v>169</v>
      </c>
      <c r="I374" s="6">
        <f t="shared" si="30"/>
        <v>6.8015194681861351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s="7" t="str">
        <f t="shared" si="31"/>
        <v>film &amp; video</v>
      </c>
      <c r="R374" s="7" t="str">
        <f t="shared" si="32"/>
        <v>documentary</v>
      </c>
      <c r="S374" s="13">
        <f t="shared" si="33"/>
        <v>42012.25</v>
      </c>
      <c r="T374" s="13">
        <f t="shared" si="34"/>
        <v>42032.25</v>
      </c>
      <c r="U374" s="21">
        <v>42012</v>
      </c>
    </row>
    <row r="375" spans="1:21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12">
        <f t="shared" si="35"/>
        <v>730.18222222222221</v>
      </c>
      <c r="G375" t="s">
        <v>20</v>
      </c>
      <c r="H375">
        <v>2106</v>
      </c>
      <c r="I375" s="6">
        <f t="shared" si="30"/>
        <v>372.54195011337868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s="7" t="str">
        <f t="shared" si="31"/>
        <v>theater</v>
      </c>
      <c r="R375" s="7" t="str">
        <f t="shared" si="32"/>
        <v>plays</v>
      </c>
      <c r="S375" s="13">
        <f t="shared" si="33"/>
        <v>42964.208333333328</v>
      </c>
      <c r="T375" s="13">
        <f t="shared" si="34"/>
        <v>42972.208333333328</v>
      </c>
      <c r="U375" s="21">
        <v>42964</v>
      </c>
    </row>
    <row r="376" spans="1:21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12">
        <f t="shared" si="35"/>
        <v>13.185782556750297</v>
      </c>
      <c r="G376" t="s">
        <v>14</v>
      </c>
      <c r="H376">
        <v>441</v>
      </c>
      <c r="I376" s="6">
        <f t="shared" si="30"/>
        <v>882.92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s="7" t="str">
        <f t="shared" si="31"/>
        <v>film &amp; video</v>
      </c>
      <c r="R376" s="7" t="str">
        <f t="shared" si="32"/>
        <v>documentary</v>
      </c>
      <c r="S376" s="13">
        <f t="shared" si="33"/>
        <v>43476.25</v>
      </c>
      <c r="T376" s="13">
        <f t="shared" si="34"/>
        <v>43481.25</v>
      </c>
      <c r="U376" s="21">
        <v>43476</v>
      </c>
    </row>
    <row r="377" spans="1:21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12">
        <f t="shared" si="35"/>
        <v>54.777777777777779</v>
      </c>
      <c r="G377" t="s">
        <v>14</v>
      </c>
      <c r="H377">
        <v>25</v>
      </c>
      <c r="I377" s="6">
        <f t="shared" si="30"/>
        <v>11.290076335877863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s="7" t="str">
        <f t="shared" si="31"/>
        <v>music</v>
      </c>
      <c r="R377" s="7" t="str">
        <f t="shared" si="32"/>
        <v>indie rock</v>
      </c>
      <c r="S377" s="13">
        <f t="shared" si="33"/>
        <v>42293.208333333328</v>
      </c>
      <c r="T377" s="13">
        <f t="shared" si="34"/>
        <v>42350.25</v>
      </c>
      <c r="U377" s="21">
        <v>42293</v>
      </c>
    </row>
    <row r="378" spans="1:21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12">
        <f t="shared" si="35"/>
        <v>361.02941176470591</v>
      </c>
      <c r="G378" t="s">
        <v>20</v>
      </c>
      <c r="H378">
        <v>131</v>
      </c>
      <c r="I378" s="6">
        <f t="shared" si="30"/>
        <v>96.653543307086608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s="7" t="str">
        <f t="shared" si="31"/>
        <v>music</v>
      </c>
      <c r="R378" s="7" t="str">
        <f t="shared" si="32"/>
        <v>rock</v>
      </c>
      <c r="S378" s="13">
        <f t="shared" si="33"/>
        <v>41826.208333333336</v>
      </c>
      <c r="T378" s="13">
        <f t="shared" si="34"/>
        <v>41832.208333333336</v>
      </c>
      <c r="U378" s="21">
        <v>41826</v>
      </c>
    </row>
    <row r="379" spans="1:21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12">
        <f t="shared" si="35"/>
        <v>10.257545271629779</v>
      </c>
      <c r="G379" t="s">
        <v>14</v>
      </c>
      <c r="H379">
        <v>127</v>
      </c>
      <c r="I379" s="6">
        <f t="shared" si="30"/>
        <v>14.36056338028169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s="7" t="str">
        <f t="shared" si="31"/>
        <v>theater</v>
      </c>
      <c r="R379" s="7" t="str">
        <f t="shared" si="32"/>
        <v>plays</v>
      </c>
      <c r="S379" s="13">
        <f t="shared" si="33"/>
        <v>43760.208333333328</v>
      </c>
      <c r="T379" s="13">
        <f t="shared" si="34"/>
        <v>43774.25</v>
      </c>
      <c r="U379" s="21">
        <v>43760</v>
      </c>
    </row>
    <row r="380" spans="1:21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12">
        <f t="shared" si="35"/>
        <v>13.962962962962964</v>
      </c>
      <c r="G380" t="s">
        <v>14</v>
      </c>
      <c r="H380">
        <v>355</v>
      </c>
      <c r="I380" s="6">
        <f t="shared" si="30"/>
        <v>565.5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s="7" t="str">
        <f t="shared" si="31"/>
        <v>film &amp; video</v>
      </c>
      <c r="R380" s="7" t="str">
        <f t="shared" si="32"/>
        <v>documentary</v>
      </c>
      <c r="S380" s="13">
        <f t="shared" si="33"/>
        <v>43241.208333333328</v>
      </c>
      <c r="T380" s="13">
        <f t="shared" si="34"/>
        <v>43279.208333333328</v>
      </c>
      <c r="U380" s="21">
        <v>43241</v>
      </c>
    </row>
    <row r="381" spans="1:21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12">
        <f t="shared" si="35"/>
        <v>40.444444444444443</v>
      </c>
      <c r="G381" t="s">
        <v>14</v>
      </c>
      <c r="H381">
        <v>44</v>
      </c>
      <c r="I381" s="6">
        <f t="shared" si="30"/>
        <v>34.666666666666664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s="7" t="str">
        <f t="shared" si="31"/>
        <v>theater</v>
      </c>
      <c r="R381" s="7" t="str">
        <f t="shared" si="32"/>
        <v>plays</v>
      </c>
      <c r="S381" s="13">
        <f t="shared" si="33"/>
        <v>40843.208333333336</v>
      </c>
      <c r="T381" s="13">
        <f t="shared" si="34"/>
        <v>40857.25</v>
      </c>
      <c r="U381" s="21">
        <v>40843</v>
      </c>
    </row>
    <row r="382" spans="1:21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12">
        <f t="shared" si="35"/>
        <v>160.32</v>
      </c>
      <c r="G382" t="s">
        <v>20</v>
      </c>
      <c r="H382">
        <v>84</v>
      </c>
      <c r="I382" s="6">
        <f t="shared" si="30"/>
        <v>25.858064516129033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s="7" t="str">
        <f t="shared" si="31"/>
        <v>theater</v>
      </c>
      <c r="R382" s="7" t="str">
        <f t="shared" si="32"/>
        <v>plays</v>
      </c>
      <c r="S382" s="13">
        <f t="shared" si="33"/>
        <v>41448.208333333336</v>
      </c>
      <c r="T382" s="13">
        <f t="shared" si="34"/>
        <v>41453.208333333336</v>
      </c>
      <c r="U382" s="21">
        <v>41448</v>
      </c>
    </row>
    <row r="383" spans="1:21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12">
        <f t="shared" si="35"/>
        <v>183.9433962264151</v>
      </c>
      <c r="G383" t="s">
        <v>20</v>
      </c>
      <c r="H383">
        <v>155</v>
      </c>
      <c r="I383" s="6">
        <f t="shared" si="30"/>
        <v>145.50746268656715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s="7" t="str">
        <f t="shared" si="31"/>
        <v>theater</v>
      </c>
      <c r="R383" s="7" t="str">
        <f t="shared" si="32"/>
        <v>plays</v>
      </c>
      <c r="S383" s="13">
        <f t="shared" si="33"/>
        <v>42163.208333333328</v>
      </c>
      <c r="T383" s="13">
        <f t="shared" si="34"/>
        <v>42209.208333333328</v>
      </c>
      <c r="U383" s="21">
        <v>42163</v>
      </c>
    </row>
    <row r="384" spans="1:21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12">
        <f t="shared" si="35"/>
        <v>63.769230769230766</v>
      </c>
      <c r="G384" t="s">
        <v>14</v>
      </c>
      <c r="H384">
        <v>67</v>
      </c>
      <c r="I384" s="6">
        <f t="shared" si="30"/>
        <v>30.703703703703702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s="7" t="str">
        <f t="shared" si="31"/>
        <v>photography</v>
      </c>
      <c r="R384" s="7" t="str">
        <f t="shared" si="32"/>
        <v>photography books</v>
      </c>
      <c r="S384" s="13">
        <f t="shared" si="33"/>
        <v>43024.208333333328</v>
      </c>
      <c r="T384" s="13">
        <f t="shared" si="34"/>
        <v>43043.208333333328</v>
      </c>
      <c r="U384" s="21">
        <v>43024</v>
      </c>
    </row>
    <row r="385" spans="1:21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12">
        <f t="shared" si="35"/>
        <v>225.38095238095238</v>
      </c>
      <c r="G385" t="s">
        <v>20</v>
      </c>
      <c r="H385">
        <v>189</v>
      </c>
      <c r="I385" s="6">
        <f t="shared" si="30"/>
        <v>2.9587414044592624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s="7" t="str">
        <f t="shared" si="31"/>
        <v>food</v>
      </c>
      <c r="R385" s="7" t="str">
        <f t="shared" si="32"/>
        <v>food trucks</v>
      </c>
      <c r="S385" s="13">
        <f t="shared" si="33"/>
        <v>43509.25</v>
      </c>
      <c r="T385" s="13">
        <f t="shared" si="34"/>
        <v>43515.25</v>
      </c>
      <c r="U385" s="21">
        <v>43509</v>
      </c>
    </row>
    <row r="386" spans="1:21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12">
        <f t="shared" si="35"/>
        <v>172.00961538461539</v>
      </c>
      <c r="G386" t="s">
        <v>20</v>
      </c>
      <c r="H386">
        <v>4799</v>
      </c>
      <c r="I386" s="6">
        <f t="shared" si="30"/>
        <v>173.06860158311346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s="7" t="str">
        <f t="shared" si="31"/>
        <v>film &amp; video</v>
      </c>
      <c r="R386" s="7" t="str">
        <f t="shared" si="32"/>
        <v>documentary</v>
      </c>
      <c r="S386" s="13">
        <f t="shared" si="33"/>
        <v>42776.25</v>
      </c>
      <c r="T386" s="13">
        <f t="shared" si="34"/>
        <v>42803.25</v>
      </c>
      <c r="U386" s="21">
        <v>42776</v>
      </c>
    </row>
    <row r="387" spans="1:21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12">
        <f t="shared" si="35"/>
        <v>146.16709511568124</v>
      </c>
      <c r="G387" t="s">
        <v>20</v>
      </c>
      <c r="H387">
        <v>1137</v>
      </c>
      <c r="I387" s="6">
        <f t="shared" ref="I387:I450" si="36">E387/H388</f>
        <v>53.238764044943821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s="7" t="str">
        <f t="shared" ref="Q387:Q450" si="37">LEFT(P387, FIND("/", P387) -1)</f>
        <v>publishing</v>
      </c>
      <c r="R387" s="7" t="str">
        <f t="shared" ref="R387:R450" si="38">RIGHT(P387,LEN(P387)-FIND("/",P387))</f>
        <v>nonfiction</v>
      </c>
      <c r="S387" s="13">
        <f t="shared" ref="S387:S450" si="39">(((L387/60)/60)/24)+DATE(1970,1,1)</f>
        <v>43553.208333333328</v>
      </c>
      <c r="T387" s="13">
        <f t="shared" ref="T387:T450" si="40">M387 / 86400 + DATE(1970,1,1)</f>
        <v>43585.208333333328</v>
      </c>
      <c r="U387" s="21">
        <v>43553</v>
      </c>
    </row>
    <row r="388" spans="1:21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12">
        <f t="shared" ref="F388:F451" si="41" xml:space="preserve"> (E388 / D388)*100</f>
        <v>76.42361623616236</v>
      </c>
      <c r="G388" t="s">
        <v>14</v>
      </c>
      <c r="H388">
        <v>1068</v>
      </c>
      <c r="I388" s="6">
        <f t="shared" si="36"/>
        <v>244.23113207547169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s="7" t="str">
        <f t="shared" si="37"/>
        <v>theater</v>
      </c>
      <c r="R388" s="7" t="str">
        <f t="shared" si="38"/>
        <v>plays</v>
      </c>
      <c r="S388" s="13">
        <f t="shared" si="39"/>
        <v>40355.208333333336</v>
      </c>
      <c r="T388" s="13">
        <f t="shared" si="40"/>
        <v>40367.208333333336</v>
      </c>
      <c r="U388" s="21">
        <v>40355</v>
      </c>
    </row>
    <row r="389" spans="1:21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12">
        <f t="shared" si="41"/>
        <v>39.261467889908261</v>
      </c>
      <c r="G389" t="s">
        <v>14</v>
      </c>
      <c r="H389">
        <v>424</v>
      </c>
      <c r="I389" s="6">
        <f t="shared" si="36"/>
        <v>295.13793103448273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s="7" t="str">
        <f t="shared" si="37"/>
        <v>technology</v>
      </c>
      <c r="R389" s="7" t="str">
        <f t="shared" si="38"/>
        <v>wearables</v>
      </c>
      <c r="S389" s="13">
        <f t="shared" si="39"/>
        <v>41072.208333333336</v>
      </c>
      <c r="T389" s="13">
        <f t="shared" si="40"/>
        <v>41077.208333333336</v>
      </c>
      <c r="U389" s="21">
        <v>41072</v>
      </c>
    </row>
    <row r="390" spans="1:21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12">
        <f t="shared" si="41"/>
        <v>11.270034843205574</v>
      </c>
      <c r="G390" t="s">
        <v>74</v>
      </c>
      <c r="H390">
        <v>145</v>
      </c>
      <c r="I390" s="6">
        <f t="shared" si="36"/>
        <v>11.230902777777779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s="7" t="str">
        <f t="shared" si="37"/>
        <v>music</v>
      </c>
      <c r="R390" s="7" t="str">
        <f t="shared" si="38"/>
        <v>indie rock</v>
      </c>
      <c r="S390" s="13">
        <f t="shared" si="39"/>
        <v>40912.25</v>
      </c>
      <c r="T390" s="13">
        <f t="shared" si="40"/>
        <v>40914.25</v>
      </c>
      <c r="U390" s="21">
        <v>40912</v>
      </c>
    </row>
    <row r="391" spans="1:21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12">
        <f t="shared" si="41"/>
        <v>122.11084337349398</v>
      </c>
      <c r="G391" t="s">
        <v>20</v>
      </c>
      <c r="H391">
        <v>1152</v>
      </c>
      <c r="I391" s="6">
        <f t="shared" si="36"/>
        <v>2027.04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s="7" t="str">
        <f t="shared" si="37"/>
        <v>theater</v>
      </c>
      <c r="R391" s="7" t="str">
        <f t="shared" si="38"/>
        <v>plays</v>
      </c>
      <c r="S391" s="13">
        <f t="shared" si="39"/>
        <v>40479.208333333336</v>
      </c>
      <c r="T391" s="13">
        <f t="shared" si="40"/>
        <v>40506.25</v>
      </c>
      <c r="U391" s="21">
        <v>40479</v>
      </c>
    </row>
    <row r="392" spans="1:21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12">
        <f t="shared" si="41"/>
        <v>186.54166666666669</v>
      </c>
      <c r="G392" t="s">
        <v>20</v>
      </c>
      <c r="H392">
        <v>50</v>
      </c>
      <c r="I392" s="6">
        <f t="shared" si="36"/>
        <v>29.649006622516556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s="7" t="str">
        <f t="shared" si="37"/>
        <v>photography</v>
      </c>
      <c r="R392" s="7" t="str">
        <f t="shared" si="38"/>
        <v>photography books</v>
      </c>
      <c r="S392" s="13">
        <f t="shared" si="39"/>
        <v>41530.208333333336</v>
      </c>
      <c r="T392" s="13">
        <f t="shared" si="40"/>
        <v>41545.208333333336</v>
      </c>
      <c r="U392" s="21">
        <v>41530</v>
      </c>
    </row>
    <row r="393" spans="1:21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12">
        <f t="shared" si="41"/>
        <v>7.2731788079470201</v>
      </c>
      <c r="G393" t="s">
        <v>14</v>
      </c>
      <c r="H393">
        <v>151</v>
      </c>
      <c r="I393" s="6">
        <f t="shared" si="36"/>
        <v>2.7319651741293534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s="7" t="str">
        <f t="shared" si="37"/>
        <v>publishing</v>
      </c>
      <c r="R393" s="7" t="str">
        <f t="shared" si="38"/>
        <v>nonfiction</v>
      </c>
      <c r="S393" s="13">
        <f t="shared" si="39"/>
        <v>41653.25</v>
      </c>
      <c r="T393" s="13">
        <f t="shared" si="40"/>
        <v>41655.25</v>
      </c>
      <c r="U393" s="21">
        <v>41653</v>
      </c>
    </row>
    <row r="394" spans="1:21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12">
        <f t="shared" si="41"/>
        <v>65.642371234207957</v>
      </c>
      <c r="G394" t="s">
        <v>14</v>
      </c>
      <c r="H394">
        <v>1608</v>
      </c>
      <c r="I394" s="6">
        <f t="shared" si="36"/>
        <v>22.081072245831972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s="7" t="str">
        <f t="shared" si="37"/>
        <v>technology</v>
      </c>
      <c r="R394" s="7" t="str">
        <f t="shared" si="38"/>
        <v>wearables</v>
      </c>
      <c r="S394" s="13">
        <f t="shared" si="39"/>
        <v>40549.25</v>
      </c>
      <c r="T394" s="13">
        <f t="shared" si="40"/>
        <v>40551.25</v>
      </c>
      <c r="U394" s="21">
        <v>40549</v>
      </c>
    </row>
    <row r="395" spans="1:21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12">
        <f t="shared" si="41"/>
        <v>228.96178343949046</v>
      </c>
      <c r="G395" t="s">
        <v>20</v>
      </c>
      <c r="H395">
        <v>3059</v>
      </c>
      <c r="I395" s="6">
        <f t="shared" si="36"/>
        <v>4229.0588235294117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s="7" t="str">
        <f t="shared" si="37"/>
        <v>music</v>
      </c>
      <c r="R395" s="7" t="str">
        <f t="shared" si="38"/>
        <v>jazz</v>
      </c>
      <c r="S395" s="13">
        <f t="shared" si="39"/>
        <v>42933.208333333328</v>
      </c>
      <c r="T395" s="13">
        <f t="shared" si="40"/>
        <v>42934.208333333328</v>
      </c>
      <c r="U395" s="21">
        <v>42933</v>
      </c>
    </row>
    <row r="396" spans="1:21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12">
        <f t="shared" si="41"/>
        <v>469.37499999999994</v>
      </c>
      <c r="G396" t="s">
        <v>20</v>
      </c>
      <c r="H396">
        <v>34</v>
      </c>
      <c r="I396" s="6">
        <f t="shared" si="36"/>
        <v>17.068181818181817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s="7" t="str">
        <f t="shared" si="37"/>
        <v>film &amp; video</v>
      </c>
      <c r="R396" s="7" t="str">
        <f t="shared" si="38"/>
        <v>documentary</v>
      </c>
      <c r="S396" s="13">
        <f t="shared" si="39"/>
        <v>41484.208333333336</v>
      </c>
      <c r="T396" s="13">
        <f t="shared" si="40"/>
        <v>41494.208333333336</v>
      </c>
      <c r="U396" s="21">
        <v>41484</v>
      </c>
    </row>
    <row r="397" spans="1:21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12">
        <f t="shared" si="41"/>
        <v>130.11267605633802</v>
      </c>
      <c r="G397" t="s">
        <v>20</v>
      </c>
      <c r="H397">
        <v>220</v>
      </c>
      <c r="I397" s="6">
        <f t="shared" si="36"/>
        <v>5.7593516209476308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s="7" t="str">
        <f t="shared" si="37"/>
        <v>theater</v>
      </c>
      <c r="R397" s="7" t="str">
        <f t="shared" si="38"/>
        <v>plays</v>
      </c>
      <c r="S397" s="13">
        <f t="shared" si="39"/>
        <v>40885.25</v>
      </c>
      <c r="T397" s="13">
        <f t="shared" si="40"/>
        <v>40886.25</v>
      </c>
      <c r="U397" s="21">
        <v>40885</v>
      </c>
    </row>
    <row r="398" spans="1:21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12">
        <f t="shared" si="41"/>
        <v>167.05422993492408</v>
      </c>
      <c r="G398" t="s">
        <v>20</v>
      </c>
      <c r="H398">
        <v>1604</v>
      </c>
      <c r="I398" s="6">
        <f t="shared" si="36"/>
        <v>169.62995594713655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s="7" t="str">
        <f t="shared" si="37"/>
        <v>film &amp; video</v>
      </c>
      <c r="R398" s="7" t="str">
        <f t="shared" si="38"/>
        <v>drama</v>
      </c>
      <c r="S398" s="13">
        <f t="shared" si="39"/>
        <v>43378.208333333328</v>
      </c>
      <c r="T398" s="13">
        <f t="shared" si="40"/>
        <v>43386.208333333328</v>
      </c>
      <c r="U398" s="21">
        <v>43378</v>
      </c>
    </row>
    <row r="399" spans="1:21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12">
        <f t="shared" si="41"/>
        <v>173.8641975308642</v>
      </c>
      <c r="G399" t="s">
        <v>20</v>
      </c>
      <c r="H399">
        <v>454</v>
      </c>
      <c r="I399" s="6">
        <f t="shared" si="36"/>
        <v>114.4959349593496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s="7" t="str">
        <f t="shared" si="37"/>
        <v>music</v>
      </c>
      <c r="R399" s="7" t="str">
        <f t="shared" si="38"/>
        <v>rock</v>
      </c>
      <c r="S399" s="13">
        <f t="shared" si="39"/>
        <v>41417.208333333336</v>
      </c>
      <c r="T399" s="13">
        <f t="shared" si="40"/>
        <v>41423.208333333336</v>
      </c>
      <c r="U399" s="21">
        <v>41417</v>
      </c>
    </row>
    <row r="400" spans="1:21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12">
        <f t="shared" si="41"/>
        <v>717.76470588235293</v>
      </c>
      <c r="G400" t="s">
        <v>20</v>
      </c>
      <c r="H400">
        <v>123</v>
      </c>
      <c r="I400" s="6">
        <f t="shared" si="36"/>
        <v>12.967056323060573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s="7" t="str">
        <f t="shared" si="37"/>
        <v>film &amp; video</v>
      </c>
      <c r="R400" s="7" t="str">
        <f t="shared" si="38"/>
        <v>animation</v>
      </c>
      <c r="S400" s="13">
        <f t="shared" si="39"/>
        <v>43228.208333333328</v>
      </c>
      <c r="T400" s="13">
        <f t="shared" si="40"/>
        <v>43230.208333333328</v>
      </c>
      <c r="U400" s="21">
        <v>43228</v>
      </c>
    </row>
    <row r="401" spans="1:21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12">
        <f t="shared" si="41"/>
        <v>63.850976361767728</v>
      </c>
      <c r="G401" t="s">
        <v>14</v>
      </c>
      <c r="H401">
        <v>941</v>
      </c>
      <c r="I401" s="6">
        <f t="shared" si="36"/>
        <v>62127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s="7" t="str">
        <f t="shared" si="37"/>
        <v>music</v>
      </c>
      <c r="R401" s="7" t="str">
        <f t="shared" si="38"/>
        <v>indie rock</v>
      </c>
      <c r="S401" s="13">
        <f t="shared" si="39"/>
        <v>40576.25</v>
      </c>
      <c r="T401" s="13">
        <f t="shared" si="40"/>
        <v>40583.25</v>
      </c>
      <c r="U401" s="21">
        <v>40576</v>
      </c>
    </row>
    <row r="402" spans="1:21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12">
        <f t="shared" si="41"/>
        <v>2</v>
      </c>
      <c r="G402" t="s">
        <v>14</v>
      </c>
      <c r="H402">
        <v>1</v>
      </c>
      <c r="I402" s="6">
        <f t="shared" si="36"/>
        <v>6.688963210702341E-3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s="7" t="str">
        <f t="shared" si="37"/>
        <v>photography</v>
      </c>
      <c r="R402" s="7" t="str">
        <f t="shared" si="38"/>
        <v>photography books</v>
      </c>
      <c r="S402" s="13">
        <f t="shared" si="39"/>
        <v>41502.208333333336</v>
      </c>
      <c r="T402" s="13">
        <f t="shared" si="40"/>
        <v>41524.208333333336</v>
      </c>
      <c r="U402" s="21">
        <v>41502</v>
      </c>
    </row>
    <row r="403" spans="1:21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12">
        <f t="shared" si="41"/>
        <v>1530.2222222222222</v>
      </c>
      <c r="G403" t="s">
        <v>20</v>
      </c>
      <c r="H403">
        <v>299</v>
      </c>
      <c r="I403" s="6">
        <f t="shared" si="36"/>
        <v>344.3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s="7" t="str">
        <f t="shared" si="37"/>
        <v>theater</v>
      </c>
      <c r="R403" s="7" t="str">
        <f t="shared" si="38"/>
        <v>plays</v>
      </c>
      <c r="S403" s="13">
        <f t="shared" si="39"/>
        <v>43765.208333333328</v>
      </c>
      <c r="T403" s="13">
        <f t="shared" si="40"/>
        <v>43765.208333333328</v>
      </c>
      <c r="U403" s="21">
        <v>43765</v>
      </c>
    </row>
    <row r="404" spans="1:21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12">
        <f t="shared" si="41"/>
        <v>40.356164383561641</v>
      </c>
      <c r="G404" t="s">
        <v>14</v>
      </c>
      <c r="H404">
        <v>40</v>
      </c>
      <c r="I404" s="6">
        <f t="shared" si="36"/>
        <v>0.97711442786069647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s="7" t="str">
        <f t="shared" si="37"/>
        <v>film &amp; video</v>
      </c>
      <c r="R404" s="7" t="str">
        <f t="shared" si="38"/>
        <v>shorts</v>
      </c>
      <c r="S404" s="13">
        <f t="shared" si="39"/>
        <v>40914.25</v>
      </c>
      <c r="T404" s="13">
        <f t="shared" si="40"/>
        <v>40961.25</v>
      </c>
      <c r="U404" s="21">
        <v>40914</v>
      </c>
    </row>
    <row r="405" spans="1:21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12">
        <f t="shared" si="41"/>
        <v>86.220633299284984</v>
      </c>
      <c r="G405" t="s">
        <v>14</v>
      </c>
      <c r="H405">
        <v>3015</v>
      </c>
      <c r="I405" s="6">
        <f t="shared" si="36"/>
        <v>75.467143495753234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s="7" t="str">
        <f t="shared" si="37"/>
        <v>theater</v>
      </c>
      <c r="R405" s="7" t="str">
        <f t="shared" si="38"/>
        <v>plays</v>
      </c>
      <c r="S405" s="13">
        <f t="shared" si="39"/>
        <v>40310.208333333336</v>
      </c>
      <c r="T405" s="13">
        <f t="shared" si="40"/>
        <v>40346.208333333336</v>
      </c>
      <c r="U405" s="21">
        <v>40310</v>
      </c>
    </row>
    <row r="406" spans="1:21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12">
        <f t="shared" si="41"/>
        <v>315.58486707566465</v>
      </c>
      <c r="G406" t="s">
        <v>20</v>
      </c>
      <c r="H406">
        <v>2237</v>
      </c>
      <c r="I406" s="6">
        <f t="shared" si="36"/>
        <v>354.76091954022991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s="7" t="str">
        <f t="shared" si="37"/>
        <v>theater</v>
      </c>
      <c r="R406" s="7" t="str">
        <f t="shared" si="38"/>
        <v>plays</v>
      </c>
      <c r="S406" s="13">
        <f t="shared" si="39"/>
        <v>43053.25</v>
      </c>
      <c r="T406" s="13">
        <f t="shared" si="40"/>
        <v>43056.25</v>
      </c>
      <c r="U406" s="21">
        <v>43053</v>
      </c>
    </row>
    <row r="407" spans="1:21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12">
        <f t="shared" si="41"/>
        <v>89.618243243243242</v>
      </c>
      <c r="G407" t="s">
        <v>14</v>
      </c>
      <c r="H407">
        <v>435</v>
      </c>
      <c r="I407" s="6">
        <f t="shared" si="36"/>
        <v>41.127131782945739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s="7" t="str">
        <f t="shared" si="37"/>
        <v>theater</v>
      </c>
      <c r="R407" s="7" t="str">
        <f t="shared" si="38"/>
        <v>plays</v>
      </c>
      <c r="S407" s="13">
        <f t="shared" si="39"/>
        <v>43255.208333333328</v>
      </c>
      <c r="T407" s="13">
        <f t="shared" si="40"/>
        <v>43305.208333333328</v>
      </c>
      <c r="U407" s="21">
        <v>43255</v>
      </c>
    </row>
    <row r="408" spans="1:21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12">
        <f t="shared" si="41"/>
        <v>182.14503816793894</v>
      </c>
      <c r="G408" t="s">
        <v>20</v>
      </c>
      <c r="H408">
        <v>645</v>
      </c>
      <c r="I408" s="6">
        <f t="shared" si="36"/>
        <v>147.89876033057851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s="7" t="str">
        <f t="shared" si="37"/>
        <v>film &amp; video</v>
      </c>
      <c r="R408" s="7" t="str">
        <f t="shared" si="38"/>
        <v>documentary</v>
      </c>
      <c r="S408" s="13">
        <f t="shared" si="39"/>
        <v>41304.25</v>
      </c>
      <c r="T408" s="13">
        <f t="shared" si="40"/>
        <v>41316.25</v>
      </c>
      <c r="U408" s="21">
        <v>41304</v>
      </c>
    </row>
    <row r="409" spans="1:21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12">
        <f t="shared" si="41"/>
        <v>355.88235294117646</v>
      </c>
      <c r="G409" t="s">
        <v>20</v>
      </c>
      <c r="H409">
        <v>484</v>
      </c>
      <c r="I409" s="6">
        <f t="shared" si="36"/>
        <v>78.571428571428569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s="7" t="str">
        <f t="shared" si="37"/>
        <v>theater</v>
      </c>
      <c r="R409" s="7" t="str">
        <f t="shared" si="38"/>
        <v>plays</v>
      </c>
      <c r="S409" s="13">
        <f t="shared" si="39"/>
        <v>43751.208333333328</v>
      </c>
      <c r="T409" s="13">
        <f t="shared" si="40"/>
        <v>43758.208333333328</v>
      </c>
      <c r="U409" s="21">
        <v>43751</v>
      </c>
    </row>
    <row r="410" spans="1:21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12">
        <f t="shared" si="41"/>
        <v>131.83695652173913</v>
      </c>
      <c r="G410" t="s">
        <v>20</v>
      </c>
      <c r="H410">
        <v>154</v>
      </c>
      <c r="I410" s="6">
        <f t="shared" si="36"/>
        <v>16.987394957983192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s="7" t="str">
        <f t="shared" si="37"/>
        <v>film &amp; video</v>
      </c>
      <c r="R410" s="7" t="str">
        <f t="shared" si="38"/>
        <v>documentary</v>
      </c>
      <c r="S410" s="13">
        <f t="shared" si="39"/>
        <v>42541.208333333328</v>
      </c>
      <c r="T410" s="13">
        <f t="shared" si="40"/>
        <v>42561.208333333328</v>
      </c>
      <c r="U410" s="21">
        <v>42541</v>
      </c>
    </row>
    <row r="411" spans="1:21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12">
        <f t="shared" si="41"/>
        <v>46.315634218289084</v>
      </c>
      <c r="G411" t="s">
        <v>14</v>
      </c>
      <c r="H411">
        <v>714</v>
      </c>
      <c r="I411" s="6">
        <f t="shared" si="36"/>
        <v>56.529252925292532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s="7" t="str">
        <f t="shared" si="37"/>
        <v>music</v>
      </c>
      <c r="R411" s="7" t="str">
        <f t="shared" si="38"/>
        <v>rock</v>
      </c>
      <c r="S411" s="13">
        <f t="shared" si="39"/>
        <v>42843.208333333328</v>
      </c>
      <c r="T411" s="13">
        <f t="shared" si="40"/>
        <v>42847.208333333328</v>
      </c>
      <c r="U411" s="21">
        <v>42843</v>
      </c>
    </row>
    <row r="412" spans="1:21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12">
        <f t="shared" si="41"/>
        <v>36.132726089785294</v>
      </c>
      <c r="G412" t="s">
        <v>47</v>
      </c>
      <c r="H412">
        <v>1111</v>
      </c>
      <c r="I412" s="6">
        <f t="shared" si="36"/>
        <v>677.26829268292681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s="7" t="str">
        <f t="shared" si="37"/>
        <v>games</v>
      </c>
      <c r="R412" s="7" t="str">
        <f t="shared" si="38"/>
        <v>mobile games</v>
      </c>
      <c r="S412" s="13">
        <f t="shared" si="39"/>
        <v>42122.208333333328</v>
      </c>
      <c r="T412" s="13">
        <f t="shared" si="40"/>
        <v>42122.208333333328</v>
      </c>
      <c r="U412" s="21">
        <v>42122</v>
      </c>
    </row>
    <row r="413" spans="1:21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12">
        <f t="shared" si="41"/>
        <v>104.62820512820512</v>
      </c>
      <c r="G413" t="s">
        <v>20</v>
      </c>
      <c r="H413">
        <v>82</v>
      </c>
      <c r="I413" s="6">
        <f t="shared" si="36"/>
        <v>60.902985074626862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s="7" t="str">
        <f t="shared" si="37"/>
        <v>theater</v>
      </c>
      <c r="R413" s="7" t="str">
        <f t="shared" si="38"/>
        <v>plays</v>
      </c>
      <c r="S413" s="13">
        <f t="shared" si="39"/>
        <v>42884.208333333328</v>
      </c>
      <c r="T413" s="13">
        <f t="shared" si="40"/>
        <v>42886.208333333328</v>
      </c>
      <c r="U413" s="21">
        <v>42884</v>
      </c>
    </row>
    <row r="414" spans="1:21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12">
        <f t="shared" si="41"/>
        <v>668.85714285714289</v>
      </c>
      <c r="G414" t="s">
        <v>20</v>
      </c>
      <c r="H414">
        <v>134</v>
      </c>
      <c r="I414" s="6">
        <f t="shared" si="36"/>
        <v>12.898071625344352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s="7" t="str">
        <f t="shared" si="37"/>
        <v>publishing</v>
      </c>
      <c r="R414" s="7" t="str">
        <f t="shared" si="38"/>
        <v>fiction</v>
      </c>
      <c r="S414" s="13">
        <f t="shared" si="39"/>
        <v>41642.25</v>
      </c>
      <c r="T414" s="13">
        <f t="shared" si="40"/>
        <v>41652.25</v>
      </c>
      <c r="U414" s="21">
        <v>41642</v>
      </c>
    </row>
    <row r="415" spans="1:21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12">
        <f t="shared" si="41"/>
        <v>62.072823218997364</v>
      </c>
      <c r="G415" t="s">
        <v>47</v>
      </c>
      <c r="H415">
        <v>1089</v>
      </c>
      <c r="I415" s="6">
        <f t="shared" si="36"/>
        <v>21.39858104420593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s="7" t="str">
        <f t="shared" si="37"/>
        <v>film &amp; video</v>
      </c>
      <c r="R415" s="7" t="str">
        <f t="shared" si="38"/>
        <v>animation</v>
      </c>
      <c r="S415" s="13">
        <f t="shared" si="39"/>
        <v>43431.25</v>
      </c>
      <c r="T415" s="13">
        <f t="shared" si="40"/>
        <v>43458.25</v>
      </c>
      <c r="U415" s="21">
        <v>43431</v>
      </c>
    </row>
    <row r="416" spans="1:21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12">
        <f t="shared" si="41"/>
        <v>84.699787460148784</v>
      </c>
      <c r="G416" t="s">
        <v>14</v>
      </c>
      <c r="H416">
        <v>5497</v>
      </c>
      <c r="I416" s="6">
        <f t="shared" si="36"/>
        <v>381.35167464114835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s="7" t="str">
        <f t="shared" si="37"/>
        <v>food</v>
      </c>
      <c r="R416" s="7" t="str">
        <f t="shared" si="38"/>
        <v>food trucks</v>
      </c>
      <c r="S416" s="13">
        <f t="shared" si="39"/>
        <v>40288.208333333336</v>
      </c>
      <c r="T416" s="13">
        <f t="shared" si="40"/>
        <v>40296.208333333336</v>
      </c>
      <c r="U416" s="21">
        <v>40288</v>
      </c>
    </row>
    <row r="417" spans="1:21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12">
        <f t="shared" si="41"/>
        <v>11.059030837004405</v>
      </c>
      <c r="G417" t="s">
        <v>14</v>
      </c>
      <c r="H417">
        <v>418</v>
      </c>
      <c r="I417" s="6">
        <f t="shared" si="36"/>
        <v>8.7227241139680327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s="7" t="str">
        <f t="shared" si="37"/>
        <v>theater</v>
      </c>
      <c r="R417" s="7" t="str">
        <f t="shared" si="38"/>
        <v>plays</v>
      </c>
      <c r="S417" s="13">
        <f t="shared" si="39"/>
        <v>40921.25</v>
      </c>
      <c r="T417" s="13">
        <f t="shared" si="40"/>
        <v>40938.25</v>
      </c>
      <c r="U417" s="21">
        <v>40921</v>
      </c>
    </row>
    <row r="418" spans="1:21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12">
        <f t="shared" si="41"/>
        <v>43.838781575037146</v>
      </c>
      <c r="G418" t="s">
        <v>14</v>
      </c>
      <c r="H418">
        <v>1439</v>
      </c>
      <c r="I418" s="6">
        <f t="shared" si="36"/>
        <v>3933.8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s="7" t="str">
        <f t="shared" si="37"/>
        <v>film &amp; video</v>
      </c>
      <c r="R418" s="7" t="str">
        <f t="shared" si="38"/>
        <v>documentary</v>
      </c>
      <c r="S418" s="13">
        <f t="shared" si="39"/>
        <v>40560.25</v>
      </c>
      <c r="T418" s="13">
        <f t="shared" si="40"/>
        <v>40569.25</v>
      </c>
      <c r="U418" s="21">
        <v>40560</v>
      </c>
    </row>
    <row r="419" spans="1:21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12">
        <f t="shared" si="41"/>
        <v>55.470588235294116</v>
      </c>
      <c r="G419" t="s">
        <v>14</v>
      </c>
      <c r="H419">
        <v>15</v>
      </c>
      <c r="I419" s="6">
        <f t="shared" si="36"/>
        <v>0.47173586793396699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s="7" t="str">
        <f t="shared" si="37"/>
        <v>theater</v>
      </c>
      <c r="R419" s="7" t="str">
        <f t="shared" si="38"/>
        <v>plays</v>
      </c>
      <c r="S419" s="13">
        <f t="shared" si="39"/>
        <v>43407.208333333328</v>
      </c>
      <c r="T419" s="13">
        <f t="shared" si="40"/>
        <v>43431.25</v>
      </c>
      <c r="U419" s="21">
        <v>43407</v>
      </c>
    </row>
    <row r="420" spans="1:21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12">
        <f t="shared" si="41"/>
        <v>57.399511301160658</v>
      </c>
      <c r="G420" t="s">
        <v>14</v>
      </c>
      <c r="H420">
        <v>1999</v>
      </c>
      <c r="I420" s="6">
        <f t="shared" si="36"/>
        <v>18.059388814145684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s="7" t="str">
        <f t="shared" si="37"/>
        <v>film &amp; video</v>
      </c>
      <c r="R420" s="7" t="str">
        <f t="shared" si="38"/>
        <v>documentary</v>
      </c>
      <c r="S420" s="13">
        <f t="shared" si="39"/>
        <v>41035.208333333336</v>
      </c>
      <c r="T420" s="13">
        <f t="shared" si="40"/>
        <v>41036.208333333336</v>
      </c>
      <c r="U420" s="21">
        <v>41035</v>
      </c>
    </row>
    <row r="421" spans="1:21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12">
        <f t="shared" si="41"/>
        <v>123.43497363796135</v>
      </c>
      <c r="G421" t="s">
        <v>20</v>
      </c>
      <c r="H421">
        <v>5203</v>
      </c>
      <c r="I421" s="6">
        <f t="shared" si="36"/>
        <v>1494.3510638297873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s="7" t="str">
        <f t="shared" si="37"/>
        <v>technology</v>
      </c>
      <c r="R421" s="7" t="str">
        <f t="shared" si="38"/>
        <v>web</v>
      </c>
      <c r="S421" s="13">
        <f t="shared" si="39"/>
        <v>40899.25</v>
      </c>
      <c r="T421" s="13">
        <f t="shared" si="40"/>
        <v>40905.25</v>
      </c>
      <c r="U421" s="21">
        <v>40899</v>
      </c>
    </row>
    <row r="422" spans="1:21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12">
        <f t="shared" si="41"/>
        <v>128.46</v>
      </c>
      <c r="G422" t="s">
        <v>20</v>
      </c>
      <c r="H422">
        <v>94</v>
      </c>
      <c r="I422" s="6">
        <f t="shared" si="36"/>
        <v>54.432203389830505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s="7" t="str">
        <f t="shared" si="37"/>
        <v>theater</v>
      </c>
      <c r="R422" s="7" t="str">
        <f t="shared" si="38"/>
        <v>plays</v>
      </c>
      <c r="S422" s="13">
        <f t="shared" si="39"/>
        <v>42911.208333333328</v>
      </c>
      <c r="T422" s="13">
        <f t="shared" si="40"/>
        <v>42925.208333333328</v>
      </c>
      <c r="U422" s="21">
        <v>42911</v>
      </c>
    </row>
    <row r="423" spans="1:21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12">
        <f t="shared" si="41"/>
        <v>63.989361702127653</v>
      </c>
      <c r="G423" t="s">
        <v>14</v>
      </c>
      <c r="H423">
        <v>118</v>
      </c>
      <c r="I423" s="6">
        <f t="shared" si="36"/>
        <v>29.341463414634145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s="7" t="str">
        <f t="shared" si="37"/>
        <v>technology</v>
      </c>
      <c r="R423" s="7" t="str">
        <f t="shared" si="38"/>
        <v>wearables</v>
      </c>
      <c r="S423" s="13">
        <f t="shared" si="39"/>
        <v>42915.208333333328</v>
      </c>
      <c r="T423" s="13">
        <f t="shared" si="40"/>
        <v>42945.208333333328</v>
      </c>
      <c r="U423" s="21">
        <v>42915</v>
      </c>
    </row>
    <row r="424" spans="1:21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12">
        <f t="shared" si="41"/>
        <v>127.29885057471265</v>
      </c>
      <c r="G424" t="s">
        <v>20</v>
      </c>
      <c r="H424">
        <v>205</v>
      </c>
      <c r="I424" s="6">
        <f t="shared" si="36"/>
        <v>68.364197530864203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s="7" t="str">
        <f t="shared" si="37"/>
        <v>theater</v>
      </c>
      <c r="R424" s="7" t="str">
        <f t="shared" si="38"/>
        <v>plays</v>
      </c>
      <c r="S424" s="13">
        <f t="shared" si="39"/>
        <v>40285.208333333336</v>
      </c>
      <c r="T424" s="13">
        <f t="shared" si="40"/>
        <v>40305.208333333336</v>
      </c>
      <c r="U424" s="21">
        <v>40285</v>
      </c>
    </row>
    <row r="425" spans="1:21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12">
        <f t="shared" si="41"/>
        <v>10.638024357239512</v>
      </c>
      <c r="G425" t="s">
        <v>14</v>
      </c>
      <c r="H425">
        <v>162</v>
      </c>
      <c r="I425" s="6">
        <f t="shared" si="36"/>
        <v>189.43373493975903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s="7" t="str">
        <f t="shared" si="37"/>
        <v>food</v>
      </c>
      <c r="R425" s="7" t="str">
        <f t="shared" si="38"/>
        <v>food trucks</v>
      </c>
      <c r="S425" s="13">
        <f t="shared" si="39"/>
        <v>40808.208333333336</v>
      </c>
      <c r="T425" s="13">
        <f t="shared" si="40"/>
        <v>40810.208333333336</v>
      </c>
      <c r="U425" s="21">
        <v>40808</v>
      </c>
    </row>
    <row r="426" spans="1:21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12">
        <f t="shared" si="41"/>
        <v>40.470588235294116</v>
      </c>
      <c r="G426" t="s">
        <v>14</v>
      </c>
      <c r="H426">
        <v>83</v>
      </c>
      <c r="I426" s="6">
        <f t="shared" si="36"/>
        <v>22.434782608695652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s="7" t="str">
        <f t="shared" si="37"/>
        <v>music</v>
      </c>
      <c r="R426" s="7" t="str">
        <f t="shared" si="38"/>
        <v>indie rock</v>
      </c>
      <c r="S426" s="13">
        <f t="shared" si="39"/>
        <v>43208.208333333328</v>
      </c>
      <c r="T426" s="13">
        <f t="shared" si="40"/>
        <v>43214.208333333328</v>
      </c>
      <c r="U426" s="21">
        <v>43208</v>
      </c>
    </row>
    <row r="427" spans="1:21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12">
        <f t="shared" si="41"/>
        <v>287.66666666666663</v>
      </c>
      <c r="G427" t="s">
        <v>20</v>
      </c>
      <c r="H427">
        <v>92</v>
      </c>
      <c r="I427" s="6">
        <f t="shared" si="36"/>
        <v>35.465753424657535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s="7" t="str">
        <f t="shared" si="37"/>
        <v>photography</v>
      </c>
      <c r="R427" s="7" t="str">
        <f t="shared" si="38"/>
        <v>photography books</v>
      </c>
      <c r="S427" s="13">
        <f t="shared" si="39"/>
        <v>42213.208333333328</v>
      </c>
      <c r="T427" s="13">
        <f t="shared" si="40"/>
        <v>42219.208333333328</v>
      </c>
      <c r="U427" s="21">
        <v>42213</v>
      </c>
    </row>
    <row r="428" spans="1:21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12">
        <f t="shared" si="41"/>
        <v>572.94444444444446</v>
      </c>
      <c r="G428" t="s">
        <v>20</v>
      </c>
      <c r="H428">
        <v>219</v>
      </c>
      <c r="I428" s="6">
        <f t="shared" si="36"/>
        <v>4.0827395091053047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s="7" t="str">
        <f t="shared" si="37"/>
        <v>theater</v>
      </c>
      <c r="R428" s="7" t="str">
        <f t="shared" si="38"/>
        <v>plays</v>
      </c>
      <c r="S428" s="13">
        <f t="shared" si="39"/>
        <v>41332.25</v>
      </c>
      <c r="T428" s="13">
        <f t="shared" si="40"/>
        <v>41339.25</v>
      </c>
      <c r="U428" s="21">
        <v>41332</v>
      </c>
    </row>
    <row r="429" spans="1:21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12">
        <f t="shared" si="41"/>
        <v>112.90429799426933</v>
      </c>
      <c r="G429" t="s">
        <v>20</v>
      </c>
      <c r="H429">
        <v>2526</v>
      </c>
      <c r="I429" s="6">
        <f t="shared" si="36"/>
        <v>263.74564926372153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s="7" t="str">
        <f t="shared" si="37"/>
        <v>theater</v>
      </c>
      <c r="R429" s="7" t="str">
        <f t="shared" si="38"/>
        <v>plays</v>
      </c>
      <c r="S429" s="13">
        <f t="shared" si="39"/>
        <v>41895.208333333336</v>
      </c>
      <c r="T429" s="13">
        <f t="shared" si="40"/>
        <v>41927.208333333336</v>
      </c>
      <c r="U429" s="21">
        <v>41895</v>
      </c>
    </row>
    <row r="430" spans="1:21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12">
        <f t="shared" si="41"/>
        <v>46.387573964497044</v>
      </c>
      <c r="G430" t="s">
        <v>14</v>
      </c>
      <c r="H430">
        <v>747</v>
      </c>
      <c r="I430" s="6">
        <f t="shared" si="36"/>
        <v>22.000467726847521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s="7" t="str">
        <f t="shared" si="37"/>
        <v>film &amp; video</v>
      </c>
      <c r="R430" s="7" t="str">
        <f t="shared" si="38"/>
        <v>animation</v>
      </c>
      <c r="S430" s="13">
        <f t="shared" si="39"/>
        <v>40585.25</v>
      </c>
      <c r="T430" s="13">
        <f t="shared" si="40"/>
        <v>40592.25</v>
      </c>
      <c r="U430" s="21">
        <v>40585</v>
      </c>
    </row>
    <row r="431" spans="1:21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12">
        <f t="shared" si="41"/>
        <v>90.675916230366497</v>
      </c>
      <c r="G431" t="s">
        <v>74</v>
      </c>
      <c r="H431">
        <v>2138</v>
      </c>
      <c r="I431" s="6">
        <f t="shared" si="36"/>
        <v>2061.7976190476193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s="7" t="str">
        <f t="shared" si="37"/>
        <v>photography</v>
      </c>
      <c r="R431" s="7" t="str">
        <f t="shared" si="38"/>
        <v>photography books</v>
      </c>
      <c r="S431" s="13">
        <f t="shared" si="39"/>
        <v>41680.25</v>
      </c>
      <c r="T431" s="13">
        <f t="shared" si="40"/>
        <v>41708.208333333336</v>
      </c>
      <c r="U431" s="21">
        <v>41680</v>
      </c>
    </row>
    <row r="432" spans="1:21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12">
        <f t="shared" si="41"/>
        <v>67.740740740740748</v>
      </c>
      <c r="G432" t="s">
        <v>14</v>
      </c>
      <c r="H432">
        <v>84</v>
      </c>
      <c r="I432" s="6">
        <f t="shared" si="36"/>
        <v>58.372340425531917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s="7" t="str">
        <f t="shared" si="37"/>
        <v>theater</v>
      </c>
      <c r="R432" s="7" t="str">
        <f t="shared" si="38"/>
        <v>plays</v>
      </c>
      <c r="S432" s="13">
        <f t="shared" si="39"/>
        <v>43737.208333333328</v>
      </c>
      <c r="T432" s="13">
        <f t="shared" si="40"/>
        <v>43771.208333333328</v>
      </c>
      <c r="U432" s="21">
        <v>43737</v>
      </c>
    </row>
    <row r="433" spans="1:21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12">
        <f t="shared" si="41"/>
        <v>192.49019607843135</v>
      </c>
      <c r="G433" t="s">
        <v>20</v>
      </c>
      <c r="H433">
        <v>94</v>
      </c>
      <c r="I433" s="6">
        <f t="shared" si="36"/>
        <v>107.87912087912088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s="7" t="str">
        <f t="shared" si="37"/>
        <v>theater</v>
      </c>
      <c r="R433" s="7" t="str">
        <f t="shared" si="38"/>
        <v>plays</v>
      </c>
      <c r="S433" s="13">
        <f t="shared" si="39"/>
        <v>43273.208333333328</v>
      </c>
      <c r="T433" s="13">
        <f t="shared" si="40"/>
        <v>43290.208333333328</v>
      </c>
      <c r="U433" s="21">
        <v>43273</v>
      </c>
    </row>
    <row r="434" spans="1:21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12">
        <f t="shared" si="41"/>
        <v>82.714285714285722</v>
      </c>
      <c r="G434" t="s">
        <v>14</v>
      </c>
      <c r="H434">
        <v>91</v>
      </c>
      <c r="I434" s="6">
        <f t="shared" si="36"/>
        <v>8.0416666666666661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s="7" t="str">
        <f t="shared" si="37"/>
        <v>theater</v>
      </c>
      <c r="R434" s="7" t="str">
        <f t="shared" si="38"/>
        <v>plays</v>
      </c>
      <c r="S434" s="13">
        <f t="shared" si="39"/>
        <v>41761.208333333336</v>
      </c>
      <c r="T434" s="13">
        <f t="shared" si="40"/>
        <v>41781.208333333336</v>
      </c>
      <c r="U434" s="21">
        <v>41761</v>
      </c>
    </row>
    <row r="435" spans="1:21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12">
        <f t="shared" si="41"/>
        <v>54.163920922570021</v>
      </c>
      <c r="G435" t="s">
        <v>14</v>
      </c>
      <c r="H435">
        <v>792</v>
      </c>
      <c r="I435" s="6">
        <f t="shared" si="36"/>
        <v>6575.5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s="7" t="str">
        <f t="shared" si="37"/>
        <v>film &amp; video</v>
      </c>
      <c r="R435" s="7" t="str">
        <f t="shared" si="38"/>
        <v>documentary</v>
      </c>
      <c r="S435" s="13">
        <f t="shared" si="39"/>
        <v>41603.25</v>
      </c>
      <c r="T435" s="13">
        <f t="shared" si="40"/>
        <v>41619.25</v>
      </c>
      <c r="U435" s="21">
        <v>41603</v>
      </c>
    </row>
    <row r="436" spans="1:21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12">
        <f t="shared" si="41"/>
        <v>16.722222222222221</v>
      </c>
      <c r="G436" t="s">
        <v>74</v>
      </c>
      <c r="H436">
        <v>10</v>
      </c>
      <c r="I436" s="6">
        <f t="shared" si="36"/>
        <v>0.5271453590192644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s="7" t="str">
        <f t="shared" si="37"/>
        <v>theater</v>
      </c>
      <c r="R436" s="7" t="str">
        <f t="shared" si="38"/>
        <v>plays</v>
      </c>
      <c r="S436" s="13">
        <f t="shared" si="39"/>
        <v>42705.25</v>
      </c>
      <c r="T436" s="13">
        <f t="shared" si="40"/>
        <v>42719.25</v>
      </c>
      <c r="U436" s="21">
        <v>42705</v>
      </c>
    </row>
    <row r="437" spans="1:21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12">
        <f t="shared" si="41"/>
        <v>116.87664041994749</v>
      </c>
      <c r="G437" t="s">
        <v>20</v>
      </c>
      <c r="H437">
        <v>1713</v>
      </c>
      <c r="I437" s="6">
        <f t="shared" si="36"/>
        <v>715.34136546184743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s="7" t="str">
        <f t="shared" si="37"/>
        <v>theater</v>
      </c>
      <c r="R437" s="7" t="str">
        <f t="shared" si="38"/>
        <v>plays</v>
      </c>
      <c r="S437" s="13">
        <f t="shared" si="39"/>
        <v>41988.25</v>
      </c>
      <c r="T437" s="13">
        <f t="shared" si="40"/>
        <v>42000.25</v>
      </c>
      <c r="U437" s="21">
        <v>41988</v>
      </c>
    </row>
    <row r="438" spans="1:21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12">
        <f t="shared" si="41"/>
        <v>1052.1538461538462</v>
      </c>
      <c r="G438" t="s">
        <v>20</v>
      </c>
      <c r="H438">
        <v>249</v>
      </c>
      <c r="I438" s="6">
        <f t="shared" si="36"/>
        <v>71.239583333333329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s="7" t="str">
        <f t="shared" si="37"/>
        <v>music</v>
      </c>
      <c r="R438" s="7" t="str">
        <f t="shared" si="38"/>
        <v>jazz</v>
      </c>
      <c r="S438" s="13">
        <f t="shared" si="39"/>
        <v>43575.208333333328</v>
      </c>
      <c r="T438" s="13">
        <f t="shared" si="40"/>
        <v>43576.208333333328</v>
      </c>
      <c r="U438" s="21">
        <v>43575</v>
      </c>
    </row>
    <row r="439" spans="1:21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12">
        <f t="shared" si="41"/>
        <v>123.07407407407408</v>
      </c>
      <c r="G439" t="s">
        <v>20</v>
      </c>
      <c r="H439">
        <v>192</v>
      </c>
      <c r="I439" s="6">
        <f t="shared" si="36"/>
        <v>40.360323886639677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s="7" t="str">
        <f t="shared" si="37"/>
        <v>film &amp; video</v>
      </c>
      <c r="R439" s="7" t="str">
        <f t="shared" si="38"/>
        <v>animation</v>
      </c>
      <c r="S439" s="13">
        <f t="shared" si="39"/>
        <v>42260.208333333328</v>
      </c>
      <c r="T439" s="13">
        <f t="shared" si="40"/>
        <v>42263.208333333328</v>
      </c>
      <c r="U439" s="21">
        <v>42260</v>
      </c>
    </row>
    <row r="440" spans="1:21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12">
        <f t="shared" si="41"/>
        <v>178.63855421686748</v>
      </c>
      <c r="G440" t="s">
        <v>20</v>
      </c>
      <c r="H440">
        <v>247</v>
      </c>
      <c r="I440" s="6">
        <f t="shared" si="36"/>
        <v>6.4662014827736591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s="7" t="str">
        <f t="shared" si="37"/>
        <v>theater</v>
      </c>
      <c r="R440" s="7" t="str">
        <f t="shared" si="38"/>
        <v>plays</v>
      </c>
      <c r="S440" s="13">
        <f t="shared" si="39"/>
        <v>41337.25</v>
      </c>
      <c r="T440" s="13">
        <f t="shared" si="40"/>
        <v>41367.208333333336</v>
      </c>
      <c r="U440" s="21">
        <v>41337</v>
      </c>
    </row>
    <row r="441" spans="1:21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12">
        <f t="shared" si="41"/>
        <v>355.28169014084506</v>
      </c>
      <c r="G441" t="s">
        <v>20</v>
      </c>
      <c r="H441">
        <v>2293</v>
      </c>
      <c r="I441" s="6">
        <f t="shared" si="36"/>
        <v>32.226125838390288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s="7" t="str">
        <f t="shared" si="37"/>
        <v>film &amp; video</v>
      </c>
      <c r="R441" s="7" t="str">
        <f t="shared" si="38"/>
        <v>science fiction</v>
      </c>
      <c r="S441" s="13">
        <f t="shared" si="39"/>
        <v>42680.208333333328</v>
      </c>
      <c r="T441" s="13">
        <f t="shared" si="40"/>
        <v>42687.25</v>
      </c>
      <c r="U441" s="21">
        <v>42680</v>
      </c>
    </row>
    <row r="442" spans="1:21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12">
        <f t="shared" si="41"/>
        <v>161.90634146341463</v>
      </c>
      <c r="G442" t="s">
        <v>20</v>
      </c>
      <c r="H442">
        <v>3131</v>
      </c>
      <c r="I442" s="6">
        <f t="shared" si="36"/>
        <v>5186.0625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s="7" t="str">
        <f t="shared" si="37"/>
        <v>film &amp; video</v>
      </c>
      <c r="R442" s="7" t="str">
        <f t="shared" si="38"/>
        <v>television</v>
      </c>
      <c r="S442" s="13">
        <f t="shared" si="39"/>
        <v>42916.208333333328</v>
      </c>
      <c r="T442" s="13">
        <f t="shared" si="40"/>
        <v>42926.208333333328</v>
      </c>
      <c r="U442" s="21">
        <v>42916</v>
      </c>
    </row>
    <row r="443" spans="1:21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12">
        <f t="shared" si="41"/>
        <v>24.914285714285715</v>
      </c>
      <c r="G443" t="s">
        <v>14</v>
      </c>
      <c r="H443">
        <v>32</v>
      </c>
      <c r="I443" s="6">
        <f t="shared" si="36"/>
        <v>12.195804195804195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s="7" t="str">
        <f t="shared" si="37"/>
        <v>technology</v>
      </c>
      <c r="R443" s="7" t="str">
        <f t="shared" si="38"/>
        <v>wearables</v>
      </c>
      <c r="S443" s="13">
        <f t="shared" si="39"/>
        <v>41025.208333333336</v>
      </c>
      <c r="T443" s="13">
        <f t="shared" si="40"/>
        <v>41053.208333333336</v>
      </c>
      <c r="U443" s="21">
        <v>41025</v>
      </c>
    </row>
    <row r="444" spans="1:21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12">
        <f t="shared" si="41"/>
        <v>198.72222222222223</v>
      </c>
      <c r="G444" t="s">
        <v>20</v>
      </c>
      <c r="H444">
        <v>143</v>
      </c>
      <c r="I444" s="6">
        <f t="shared" si="36"/>
        <v>119.23333333333333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s="7" t="str">
        <f t="shared" si="37"/>
        <v>theater</v>
      </c>
      <c r="R444" s="7" t="str">
        <f t="shared" si="38"/>
        <v>plays</v>
      </c>
      <c r="S444" s="13">
        <f t="shared" si="39"/>
        <v>42980.208333333328</v>
      </c>
      <c r="T444" s="13">
        <f t="shared" si="40"/>
        <v>42996.208333333328</v>
      </c>
      <c r="U444" s="21">
        <v>42980</v>
      </c>
    </row>
    <row r="445" spans="1:21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12">
        <f t="shared" si="41"/>
        <v>34.752688172043008</v>
      </c>
      <c r="G445" t="s">
        <v>74</v>
      </c>
      <c r="H445">
        <v>90</v>
      </c>
      <c r="I445" s="6">
        <f t="shared" si="36"/>
        <v>10.918918918918919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s="7" t="str">
        <f t="shared" si="37"/>
        <v>theater</v>
      </c>
      <c r="R445" s="7" t="str">
        <f t="shared" si="38"/>
        <v>plays</v>
      </c>
      <c r="S445" s="13">
        <f t="shared" si="39"/>
        <v>40451.208333333336</v>
      </c>
      <c r="T445" s="13">
        <f t="shared" si="40"/>
        <v>40470.208333333336</v>
      </c>
      <c r="U445" s="21">
        <v>40451</v>
      </c>
    </row>
    <row r="446" spans="1:21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12">
        <f t="shared" si="41"/>
        <v>176.41935483870967</v>
      </c>
      <c r="G446" t="s">
        <v>20</v>
      </c>
      <c r="H446">
        <v>296</v>
      </c>
      <c r="I446" s="6">
        <f t="shared" si="36"/>
        <v>64.341176470588238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s="7" t="str">
        <f t="shared" si="37"/>
        <v>music</v>
      </c>
      <c r="R446" s="7" t="str">
        <f t="shared" si="38"/>
        <v>indie rock</v>
      </c>
      <c r="S446" s="13">
        <f t="shared" si="39"/>
        <v>40748.208333333336</v>
      </c>
      <c r="T446" s="13">
        <f t="shared" si="40"/>
        <v>40750.208333333336</v>
      </c>
      <c r="U446" s="21">
        <v>40748</v>
      </c>
    </row>
    <row r="447" spans="1:21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12">
        <f t="shared" si="41"/>
        <v>511.38095238095235</v>
      </c>
      <c r="G447" t="s">
        <v>20</v>
      </c>
      <c r="H447">
        <v>170</v>
      </c>
      <c r="I447" s="6">
        <f t="shared" si="36"/>
        <v>57.736559139784944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s="7" t="str">
        <f t="shared" si="37"/>
        <v>theater</v>
      </c>
      <c r="R447" s="7" t="str">
        <f t="shared" si="38"/>
        <v>plays</v>
      </c>
      <c r="S447" s="13">
        <f t="shared" si="39"/>
        <v>40515.25</v>
      </c>
      <c r="T447" s="13">
        <f t="shared" si="40"/>
        <v>40536.25</v>
      </c>
      <c r="U447" s="21">
        <v>40515</v>
      </c>
    </row>
    <row r="448" spans="1:21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12">
        <f t="shared" si="41"/>
        <v>82.044117647058826</v>
      </c>
      <c r="G448" t="s">
        <v>14</v>
      </c>
      <c r="H448">
        <v>186</v>
      </c>
      <c r="I448" s="6">
        <f t="shared" si="36"/>
        <v>12.708428246013668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s="7" t="str">
        <f t="shared" si="37"/>
        <v>technology</v>
      </c>
      <c r="R448" s="7" t="str">
        <f t="shared" si="38"/>
        <v>wearables</v>
      </c>
      <c r="S448" s="13">
        <f t="shared" si="39"/>
        <v>41261.25</v>
      </c>
      <c r="T448" s="13">
        <f t="shared" si="40"/>
        <v>41263.25</v>
      </c>
      <c r="U448" s="21">
        <v>41261</v>
      </c>
    </row>
    <row r="449" spans="1:21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12">
        <f t="shared" si="41"/>
        <v>24.326030927835053</v>
      </c>
      <c r="G449" t="s">
        <v>74</v>
      </c>
      <c r="H449">
        <v>439</v>
      </c>
      <c r="I449" s="6">
        <f t="shared" si="36"/>
        <v>62.403305785123969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s="7" t="str">
        <f t="shared" si="37"/>
        <v>film &amp; video</v>
      </c>
      <c r="R449" s="7" t="str">
        <f t="shared" si="38"/>
        <v>television</v>
      </c>
      <c r="S449" s="13">
        <f t="shared" si="39"/>
        <v>43088.25</v>
      </c>
      <c r="T449" s="13">
        <f t="shared" si="40"/>
        <v>43104.25</v>
      </c>
      <c r="U449" s="21">
        <v>43088</v>
      </c>
    </row>
    <row r="450" spans="1:21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12">
        <f t="shared" si="41"/>
        <v>50.482758620689658</v>
      </c>
      <c r="G450" t="s">
        <v>14</v>
      </c>
      <c r="H450">
        <v>605</v>
      </c>
      <c r="I450" s="6">
        <f t="shared" si="36"/>
        <v>527.72093023255809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s="7" t="str">
        <f t="shared" si="37"/>
        <v>games</v>
      </c>
      <c r="R450" s="7" t="str">
        <f t="shared" si="38"/>
        <v>video games</v>
      </c>
      <c r="S450" s="13">
        <f t="shared" si="39"/>
        <v>41378.208333333336</v>
      </c>
      <c r="T450" s="13">
        <f t="shared" si="40"/>
        <v>41380.208333333336</v>
      </c>
      <c r="U450" s="21">
        <v>41378</v>
      </c>
    </row>
    <row r="451" spans="1:21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12">
        <f t="shared" si="41"/>
        <v>967</v>
      </c>
      <c r="G451" t="s">
        <v>20</v>
      </c>
      <c r="H451">
        <v>86</v>
      </c>
      <c r="I451" s="6">
        <f t="shared" ref="I451:I514" si="42">E451/H452</f>
        <v>8703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s="7" t="str">
        <f t="shared" ref="Q451:Q514" si="43">LEFT(P451, FIND("/", P451) -1)</f>
        <v>games</v>
      </c>
      <c r="R451" s="7" t="str">
        <f t="shared" ref="R451:R514" si="44">RIGHT(P451,LEN(P451)-FIND("/",P451))</f>
        <v>video games</v>
      </c>
      <c r="S451" s="13">
        <f t="shared" ref="S451:S514" si="45">(((L451/60)/60)/24)+DATE(1970,1,1)</f>
        <v>43530.25</v>
      </c>
      <c r="T451" s="13">
        <f t="shared" ref="T451:T514" si="46">M451 / 86400 + DATE(1970,1,1)</f>
        <v>43547.208333333328</v>
      </c>
      <c r="U451" s="21">
        <v>43530</v>
      </c>
    </row>
    <row r="452" spans="1:21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12">
        <f t="shared" ref="F452:F515" si="47" xml:space="preserve"> (E452 / D452)*100</f>
        <v>4</v>
      </c>
      <c r="G452" t="s">
        <v>14</v>
      </c>
      <c r="H452">
        <v>1</v>
      </c>
      <c r="I452" s="6">
        <f t="shared" si="42"/>
        <v>6.3633471205854278E-4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s="7" t="str">
        <f t="shared" si="43"/>
        <v>film &amp; video</v>
      </c>
      <c r="R452" s="7" t="str">
        <f t="shared" si="44"/>
        <v>animation</v>
      </c>
      <c r="S452" s="13">
        <f t="shared" si="45"/>
        <v>43394.208333333328</v>
      </c>
      <c r="T452" s="13">
        <f t="shared" si="46"/>
        <v>43417.25</v>
      </c>
      <c r="U452" s="21">
        <v>43394</v>
      </c>
    </row>
    <row r="453" spans="1:21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12">
        <f t="shared" si="47"/>
        <v>122.84501347708894</v>
      </c>
      <c r="G453" t="s">
        <v>20</v>
      </c>
      <c r="H453">
        <v>6286</v>
      </c>
      <c r="I453" s="6">
        <f t="shared" si="42"/>
        <v>5880.7096774193551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s="7" t="str">
        <f t="shared" si="43"/>
        <v>music</v>
      </c>
      <c r="R453" s="7" t="str">
        <f t="shared" si="44"/>
        <v>rock</v>
      </c>
      <c r="S453" s="13">
        <f t="shared" si="45"/>
        <v>42935.208333333328</v>
      </c>
      <c r="T453" s="13">
        <f t="shared" si="46"/>
        <v>42966.208333333328</v>
      </c>
      <c r="U453" s="21">
        <v>42935</v>
      </c>
    </row>
    <row r="454" spans="1:21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12">
        <f t="shared" si="47"/>
        <v>63.4375</v>
      </c>
      <c r="G454" t="s">
        <v>14</v>
      </c>
      <c r="H454">
        <v>31</v>
      </c>
      <c r="I454" s="6">
        <f t="shared" si="42"/>
        <v>2.5783234546994072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s="7" t="str">
        <f t="shared" si="43"/>
        <v>film &amp; video</v>
      </c>
      <c r="R454" s="7" t="str">
        <f t="shared" si="44"/>
        <v>drama</v>
      </c>
      <c r="S454" s="13">
        <f t="shared" si="45"/>
        <v>40365.208333333336</v>
      </c>
      <c r="T454" s="13">
        <f t="shared" si="46"/>
        <v>40366.208333333336</v>
      </c>
      <c r="U454" s="21">
        <v>40365</v>
      </c>
    </row>
    <row r="455" spans="1:21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12">
        <f t="shared" si="47"/>
        <v>56.331688596491226</v>
      </c>
      <c r="G455" t="s">
        <v>14</v>
      </c>
      <c r="H455">
        <v>1181</v>
      </c>
      <c r="I455" s="6">
        <f t="shared" si="42"/>
        <v>2634.5897435897436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s="7" t="str">
        <f t="shared" si="43"/>
        <v>film &amp; video</v>
      </c>
      <c r="R455" s="7" t="str">
        <f t="shared" si="44"/>
        <v>science fiction</v>
      </c>
      <c r="S455" s="13">
        <f t="shared" si="45"/>
        <v>42705.25</v>
      </c>
      <c r="T455" s="13">
        <f t="shared" si="46"/>
        <v>42746.25</v>
      </c>
      <c r="U455" s="21">
        <v>42705</v>
      </c>
    </row>
    <row r="456" spans="1:21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12">
        <f t="shared" si="47"/>
        <v>44.074999999999996</v>
      </c>
      <c r="G456" t="s">
        <v>14</v>
      </c>
      <c r="H456">
        <v>39</v>
      </c>
      <c r="I456" s="6">
        <f t="shared" si="42"/>
        <v>0.47303461228870403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s="7" t="str">
        <f t="shared" si="43"/>
        <v>film &amp; video</v>
      </c>
      <c r="R456" s="7" t="str">
        <f t="shared" si="44"/>
        <v>drama</v>
      </c>
      <c r="S456" s="13">
        <f t="shared" si="45"/>
        <v>41568.208333333336</v>
      </c>
      <c r="T456" s="13">
        <f t="shared" si="46"/>
        <v>41604.25</v>
      </c>
      <c r="U456" s="21">
        <v>41568</v>
      </c>
    </row>
    <row r="457" spans="1:21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12">
        <f t="shared" si="47"/>
        <v>118.37253218884121</v>
      </c>
      <c r="G457" t="s">
        <v>20</v>
      </c>
      <c r="H457">
        <v>3727</v>
      </c>
      <c r="I457" s="6">
        <f t="shared" si="42"/>
        <v>85.921495327102804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s="7" t="str">
        <f t="shared" si="43"/>
        <v>theater</v>
      </c>
      <c r="R457" s="7" t="str">
        <f t="shared" si="44"/>
        <v>plays</v>
      </c>
      <c r="S457" s="13">
        <f t="shared" si="45"/>
        <v>40809.208333333336</v>
      </c>
      <c r="T457" s="13">
        <f t="shared" si="46"/>
        <v>40832.208333333336</v>
      </c>
      <c r="U457" s="21">
        <v>40809</v>
      </c>
    </row>
    <row r="458" spans="1:21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12">
        <f t="shared" si="47"/>
        <v>104.1243169398907</v>
      </c>
      <c r="G458" t="s">
        <v>20</v>
      </c>
      <c r="H458">
        <v>1605</v>
      </c>
      <c r="I458" s="6">
        <f t="shared" si="42"/>
        <v>3313.8695652173915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s="7" t="str">
        <f t="shared" si="43"/>
        <v>music</v>
      </c>
      <c r="R458" s="7" t="str">
        <f t="shared" si="44"/>
        <v>indie rock</v>
      </c>
      <c r="S458" s="13">
        <f t="shared" si="45"/>
        <v>43141.25</v>
      </c>
      <c r="T458" s="13">
        <f t="shared" si="46"/>
        <v>43141.25</v>
      </c>
      <c r="U458" s="21">
        <v>43141</v>
      </c>
    </row>
    <row r="459" spans="1:21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12">
        <f t="shared" si="47"/>
        <v>26.640000000000004</v>
      </c>
      <c r="G459" t="s">
        <v>14</v>
      </c>
      <c r="H459">
        <v>46</v>
      </c>
      <c r="I459" s="6">
        <f t="shared" si="42"/>
        <v>0.6283018867924528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s="7" t="str">
        <f t="shared" si="43"/>
        <v>theater</v>
      </c>
      <c r="R459" s="7" t="str">
        <f t="shared" si="44"/>
        <v>plays</v>
      </c>
      <c r="S459" s="13">
        <f t="shared" si="45"/>
        <v>42657.208333333328</v>
      </c>
      <c r="T459" s="13">
        <f t="shared" si="46"/>
        <v>42659.208333333328</v>
      </c>
      <c r="U459" s="21">
        <v>42657</v>
      </c>
    </row>
    <row r="460" spans="1:21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12">
        <f t="shared" si="47"/>
        <v>351.20118343195264</v>
      </c>
      <c r="G460" t="s">
        <v>20</v>
      </c>
      <c r="H460">
        <v>2120</v>
      </c>
      <c r="I460" s="6">
        <f t="shared" si="42"/>
        <v>1130.5333333333333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s="7" t="str">
        <f t="shared" si="43"/>
        <v>theater</v>
      </c>
      <c r="R460" s="7" t="str">
        <f t="shared" si="44"/>
        <v>plays</v>
      </c>
      <c r="S460" s="13">
        <f t="shared" si="45"/>
        <v>40265.208333333336</v>
      </c>
      <c r="T460" s="13">
        <f t="shared" si="46"/>
        <v>40309.208333333336</v>
      </c>
      <c r="U460" s="21">
        <v>40265</v>
      </c>
    </row>
    <row r="461" spans="1:21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12">
        <f t="shared" si="47"/>
        <v>90.063492063492063</v>
      </c>
      <c r="G461" t="s">
        <v>14</v>
      </c>
      <c r="H461">
        <v>105</v>
      </c>
      <c r="I461" s="6">
        <f t="shared" si="42"/>
        <v>113.48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s="7" t="str">
        <f t="shared" si="43"/>
        <v>film &amp; video</v>
      </c>
      <c r="R461" s="7" t="str">
        <f t="shared" si="44"/>
        <v>documentary</v>
      </c>
      <c r="S461" s="13">
        <f t="shared" si="45"/>
        <v>42001.25</v>
      </c>
      <c r="T461" s="13">
        <f t="shared" si="46"/>
        <v>42026.25</v>
      </c>
      <c r="U461" s="21">
        <v>42001</v>
      </c>
    </row>
    <row r="462" spans="1:21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12">
        <f t="shared" si="47"/>
        <v>171.625</v>
      </c>
      <c r="G462" t="s">
        <v>20</v>
      </c>
      <c r="H462">
        <v>50</v>
      </c>
      <c r="I462" s="6">
        <f t="shared" si="42"/>
        <v>1.9802884615384615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s="7" t="str">
        <f t="shared" si="43"/>
        <v>theater</v>
      </c>
      <c r="R462" s="7" t="str">
        <f t="shared" si="44"/>
        <v>plays</v>
      </c>
      <c r="S462" s="13">
        <f t="shared" si="45"/>
        <v>40399.208333333336</v>
      </c>
      <c r="T462" s="13">
        <f t="shared" si="46"/>
        <v>40402.208333333336</v>
      </c>
      <c r="U462" s="21">
        <v>40399</v>
      </c>
    </row>
    <row r="463" spans="1:21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12">
        <f t="shared" si="47"/>
        <v>141.04655870445345</v>
      </c>
      <c r="G463" t="s">
        <v>20</v>
      </c>
      <c r="H463">
        <v>2080</v>
      </c>
      <c r="I463" s="6">
        <f t="shared" si="42"/>
        <v>260.47476635514016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s="7" t="str">
        <f t="shared" si="43"/>
        <v>film &amp; video</v>
      </c>
      <c r="R463" s="7" t="str">
        <f t="shared" si="44"/>
        <v>drama</v>
      </c>
      <c r="S463" s="13">
        <f t="shared" si="45"/>
        <v>41757.208333333336</v>
      </c>
      <c r="T463" s="13">
        <f t="shared" si="46"/>
        <v>41777.208333333336</v>
      </c>
      <c r="U463" s="21">
        <v>41757</v>
      </c>
    </row>
    <row r="464" spans="1:21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12">
        <f t="shared" si="47"/>
        <v>30.57944915254237</v>
      </c>
      <c r="G464" t="s">
        <v>14</v>
      </c>
      <c r="H464">
        <v>535</v>
      </c>
      <c r="I464" s="6">
        <f t="shared" si="42"/>
        <v>27.427078384798101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s="7" t="str">
        <f t="shared" si="43"/>
        <v>games</v>
      </c>
      <c r="R464" s="7" t="str">
        <f t="shared" si="44"/>
        <v>mobile games</v>
      </c>
      <c r="S464" s="13">
        <f t="shared" si="45"/>
        <v>41304.25</v>
      </c>
      <c r="T464" s="13">
        <f t="shared" si="46"/>
        <v>41342.25</v>
      </c>
      <c r="U464" s="21">
        <v>41304</v>
      </c>
    </row>
    <row r="465" spans="1:21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12">
        <f t="shared" si="47"/>
        <v>108.16455696202532</v>
      </c>
      <c r="G465" t="s">
        <v>20</v>
      </c>
      <c r="H465">
        <v>2105</v>
      </c>
      <c r="I465" s="6">
        <f t="shared" si="42"/>
        <v>59.632594417077179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s="7" t="str">
        <f t="shared" si="43"/>
        <v>film &amp; video</v>
      </c>
      <c r="R465" s="7" t="str">
        <f t="shared" si="44"/>
        <v>animation</v>
      </c>
      <c r="S465" s="13">
        <f t="shared" si="45"/>
        <v>41639.25</v>
      </c>
      <c r="T465" s="13">
        <f t="shared" si="46"/>
        <v>41643.25</v>
      </c>
      <c r="U465" s="21">
        <v>41639</v>
      </c>
    </row>
    <row r="466" spans="1:21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12">
        <f t="shared" si="47"/>
        <v>133.45505617977528</v>
      </c>
      <c r="G466" t="s">
        <v>20</v>
      </c>
      <c r="H466">
        <v>2436</v>
      </c>
      <c r="I466" s="6">
        <f t="shared" si="42"/>
        <v>1187.75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s="7" t="str">
        <f t="shared" si="43"/>
        <v>theater</v>
      </c>
      <c r="R466" s="7" t="str">
        <f t="shared" si="44"/>
        <v>plays</v>
      </c>
      <c r="S466" s="13">
        <f t="shared" si="45"/>
        <v>43142.25</v>
      </c>
      <c r="T466" s="13">
        <f t="shared" si="46"/>
        <v>43156.25</v>
      </c>
      <c r="U466" s="21">
        <v>43142</v>
      </c>
    </row>
    <row r="467" spans="1:21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12">
        <f t="shared" si="47"/>
        <v>187.85106382978722</v>
      </c>
      <c r="G467" t="s">
        <v>20</v>
      </c>
      <c r="H467">
        <v>80</v>
      </c>
      <c r="I467" s="6">
        <f t="shared" si="42"/>
        <v>210.21428571428572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s="7" t="str">
        <f t="shared" si="43"/>
        <v>publishing</v>
      </c>
      <c r="R467" s="7" t="str">
        <f t="shared" si="44"/>
        <v>translations</v>
      </c>
      <c r="S467" s="13">
        <f t="shared" si="45"/>
        <v>43127.25</v>
      </c>
      <c r="T467" s="13">
        <f t="shared" si="46"/>
        <v>43136.25</v>
      </c>
      <c r="U467" s="21">
        <v>43127</v>
      </c>
    </row>
    <row r="468" spans="1:21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12">
        <f t="shared" si="47"/>
        <v>332</v>
      </c>
      <c r="G468" t="s">
        <v>20</v>
      </c>
      <c r="H468">
        <v>42</v>
      </c>
      <c r="I468" s="6">
        <f t="shared" si="42"/>
        <v>28.661870503597122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s="7" t="str">
        <f t="shared" si="43"/>
        <v>technology</v>
      </c>
      <c r="R468" s="7" t="str">
        <f t="shared" si="44"/>
        <v>wearables</v>
      </c>
      <c r="S468" s="13">
        <f t="shared" si="45"/>
        <v>41409.208333333336</v>
      </c>
      <c r="T468" s="13">
        <f t="shared" si="46"/>
        <v>41432.208333333336</v>
      </c>
      <c r="U468" s="21">
        <v>41409</v>
      </c>
    </row>
    <row r="469" spans="1:21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12">
        <f t="shared" si="47"/>
        <v>575.21428571428578</v>
      </c>
      <c r="G469" t="s">
        <v>20</v>
      </c>
      <c r="H469">
        <v>139</v>
      </c>
      <c r="I469" s="6">
        <f t="shared" si="42"/>
        <v>503.3125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s="7" t="str">
        <f t="shared" si="43"/>
        <v>technology</v>
      </c>
      <c r="R469" s="7" t="str">
        <f t="shared" si="44"/>
        <v>web</v>
      </c>
      <c r="S469" s="13">
        <f t="shared" si="45"/>
        <v>42331.25</v>
      </c>
      <c r="T469" s="13">
        <f t="shared" si="46"/>
        <v>42338.25</v>
      </c>
      <c r="U469" s="21">
        <v>42331</v>
      </c>
    </row>
    <row r="470" spans="1:21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12">
        <f t="shared" si="47"/>
        <v>40.5</v>
      </c>
      <c r="G470" t="s">
        <v>14</v>
      </c>
      <c r="H470">
        <v>16</v>
      </c>
      <c r="I470" s="6">
        <f t="shared" si="42"/>
        <v>10.188679245283019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s="7" t="str">
        <f t="shared" si="43"/>
        <v>theater</v>
      </c>
      <c r="R470" s="7" t="str">
        <f t="shared" si="44"/>
        <v>plays</v>
      </c>
      <c r="S470" s="13">
        <f t="shared" si="45"/>
        <v>43569.208333333328</v>
      </c>
      <c r="T470" s="13">
        <f t="shared" si="46"/>
        <v>43585.208333333328</v>
      </c>
      <c r="U470" s="21">
        <v>43569</v>
      </c>
    </row>
    <row r="471" spans="1:21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12">
        <f t="shared" si="47"/>
        <v>184.42857142857144</v>
      </c>
      <c r="G471" t="s">
        <v>20</v>
      </c>
      <c r="H471">
        <v>159</v>
      </c>
      <c r="I471" s="6">
        <f t="shared" si="42"/>
        <v>27.107611548556431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s="7" t="str">
        <f t="shared" si="43"/>
        <v>film &amp; video</v>
      </c>
      <c r="R471" s="7" t="str">
        <f t="shared" si="44"/>
        <v>drama</v>
      </c>
      <c r="S471" s="13">
        <f t="shared" si="45"/>
        <v>42142.208333333328</v>
      </c>
      <c r="T471" s="13">
        <f t="shared" si="46"/>
        <v>42144.208333333328</v>
      </c>
      <c r="U471" s="21">
        <v>42142</v>
      </c>
    </row>
    <row r="472" spans="1:21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12">
        <f t="shared" si="47"/>
        <v>285.80555555555554</v>
      </c>
      <c r="G472" t="s">
        <v>20</v>
      </c>
      <c r="H472">
        <v>381</v>
      </c>
      <c r="I472" s="6">
        <f t="shared" si="42"/>
        <v>53.036082474226802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s="7" t="str">
        <f t="shared" si="43"/>
        <v>technology</v>
      </c>
      <c r="R472" s="7" t="str">
        <f t="shared" si="44"/>
        <v>wearables</v>
      </c>
      <c r="S472" s="13">
        <f t="shared" si="45"/>
        <v>42716.25</v>
      </c>
      <c r="T472" s="13">
        <f t="shared" si="46"/>
        <v>42723.25</v>
      </c>
      <c r="U472" s="21">
        <v>42716</v>
      </c>
    </row>
    <row r="473" spans="1:21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12">
        <f t="shared" si="47"/>
        <v>319</v>
      </c>
      <c r="G473" t="s">
        <v>20</v>
      </c>
      <c r="H473">
        <v>194</v>
      </c>
      <c r="I473" s="6">
        <f t="shared" si="42"/>
        <v>17.198260869565217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s="7" t="str">
        <f t="shared" si="43"/>
        <v>food</v>
      </c>
      <c r="R473" s="7" t="str">
        <f t="shared" si="44"/>
        <v>food trucks</v>
      </c>
      <c r="S473" s="13">
        <f t="shared" si="45"/>
        <v>41031.208333333336</v>
      </c>
      <c r="T473" s="13">
        <f t="shared" si="46"/>
        <v>41031.208333333336</v>
      </c>
      <c r="U473" s="21">
        <v>41031</v>
      </c>
    </row>
    <row r="474" spans="1:21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12">
        <f t="shared" si="47"/>
        <v>39.234070221066318</v>
      </c>
      <c r="G474" t="s">
        <v>14</v>
      </c>
      <c r="H474">
        <v>575</v>
      </c>
      <c r="I474" s="6">
        <f t="shared" si="42"/>
        <v>569.2641509433962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s="7" t="str">
        <f t="shared" si="43"/>
        <v>music</v>
      </c>
      <c r="R474" s="7" t="str">
        <f t="shared" si="44"/>
        <v>rock</v>
      </c>
      <c r="S474" s="13">
        <f t="shared" si="45"/>
        <v>43535.208333333328</v>
      </c>
      <c r="T474" s="13">
        <f t="shared" si="46"/>
        <v>43589.208333333328</v>
      </c>
      <c r="U474" s="21">
        <v>43535</v>
      </c>
    </row>
    <row r="475" spans="1:21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12">
        <f t="shared" si="47"/>
        <v>178.14000000000001</v>
      </c>
      <c r="G475" t="s">
        <v>20</v>
      </c>
      <c r="H475">
        <v>106</v>
      </c>
      <c r="I475" s="6">
        <f t="shared" si="42"/>
        <v>62.725352112676056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s="7" t="str">
        <f t="shared" si="43"/>
        <v>music</v>
      </c>
      <c r="R475" s="7" t="str">
        <f t="shared" si="44"/>
        <v>electric music</v>
      </c>
      <c r="S475" s="13">
        <f t="shared" si="45"/>
        <v>43277.208333333328</v>
      </c>
      <c r="T475" s="13">
        <f t="shared" si="46"/>
        <v>43278.208333333328</v>
      </c>
      <c r="U475" s="21">
        <v>43277</v>
      </c>
    </row>
    <row r="476" spans="1:21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12">
        <f t="shared" si="47"/>
        <v>365.15</v>
      </c>
      <c r="G476" t="s">
        <v>20</v>
      </c>
      <c r="H476">
        <v>142</v>
      </c>
      <c r="I476" s="6">
        <f t="shared" si="42"/>
        <v>69.222748815165872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s="7" t="str">
        <f t="shared" si="43"/>
        <v>film &amp; video</v>
      </c>
      <c r="R476" s="7" t="str">
        <f t="shared" si="44"/>
        <v>television</v>
      </c>
      <c r="S476" s="13">
        <f t="shared" si="45"/>
        <v>41989.25</v>
      </c>
      <c r="T476" s="13">
        <f t="shared" si="46"/>
        <v>41990.25</v>
      </c>
      <c r="U476" s="21">
        <v>41989</v>
      </c>
    </row>
    <row r="477" spans="1:21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12">
        <f t="shared" si="47"/>
        <v>113.94594594594594</v>
      </c>
      <c r="G477" t="s">
        <v>20</v>
      </c>
      <c r="H477">
        <v>211</v>
      </c>
      <c r="I477" s="6">
        <f t="shared" si="42"/>
        <v>7.5285714285714285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s="7" t="str">
        <f t="shared" si="43"/>
        <v>publishing</v>
      </c>
      <c r="R477" s="7" t="str">
        <f t="shared" si="44"/>
        <v>translations</v>
      </c>
      <c r="S477" s="13">
        <f t="shared" si="45"/>
        <v>41450.208333333336</v>
      </c>
      <c r="T477" s="13">
        <f t="shared" si="46"/>
        <v>41454.208333333336</v>
      </c>
      <c r="U477" s="21">
        <v>41450</v>
      </c>
    </row>
    <row r="478" spans="1:21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12">
        <f t="shared" si="47"/>
        <v>29.828720626631856</v>
      </c>
      <c r="G478" t="s">
        <v>14</v>
      </c>
      <c r="H478">
        <v>1120</v>
      </c>
      <c r="I478" s="6">
        <f t="shared" si="42"/>
        <v>505.50442477876106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s="7" t="str">
        <f t="shared" si="43"/>
        <v>publishing</v>
      </c>
      <c r="R478" s="7" t="str">
        <f t="shared" si="44"/>
        <v>fiction</v>
      </c>
      <c r="S478" s="13">
        <f t="shared" si="45"/>
        <v>43322.208333333328</v>
      </c>
      <c r="T478" s="13">
        <f t="shared" si="46"/>
        <v>43328.208333333328</v>
      </c>
      <c r="U478" s="21">
        <v>43322</v>
      </c>
    </row>
    <row r="479" spans="1:21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12">
        <f t="shared" si="47"/>
        <v>54.270588235294113</v>
      </c>
      <c r="G479" t="s">
        <v>14</v>
      </c>
      <c r="H479">
        <v>113</v>
      </c>
      <c r="I479" s="6">
        <f t="shared" si="42"/>
        <v>1.6738026124818577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s="7" t="str">
        <f t="shared" si="43"/>
        <v>film &amp; video</v>
      </c>
      <c r="R479" s="7" t="str">
        <f t="shared" si="44"/>
        <v>science fiction</v>
      </c>
      <c r="S479" s="13">
        <f t="shared" si="45"/>
        <v>40720.208333333336</v>
      </c>
      <c r="T479" s="13">
        <f t="shared" si="46"/>
        <v>40747.208333333336</v>
      </c>
      <c r="U479" s="21">
        <v>40720</v>
      </c>
    </row>
    <row r="480" spans="1:21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12">
        <f t="shared" si="47"/>
        <v>236.34156976744185</v>
      </c>
      <c r="G480" t="s">
        <v>20</v>
      </c>
      <c r="H480">
        <v>2756</v>
      </c>
      <c r="I480" s="6">
        <f t="shared" si="42"/>
        <v>939.90173410404623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s="7" t="str">
        <f t="shared" si="43"/>
        <v>technology</v>
      </c>
      <c r="R480" s="7" t="str">
        <f t="shared" si="44"/>
        <v>wearables</v>
      </c>
      <c r="S480" s="13">
        <f t="shared" si="45"/>
        <v>42072.208333333328</v>
      </c>
      <c r="T480" s="13">
        <f t="shared" si="46"/>
        <v>42084.208333333328</v>
      </c>
      <c r="U480" s="21">
        <v>42072</v>
      </c>
    </row>
    <row r="481" spans="1:21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12">
        <f t="shared" si="47"/>
        <v>512.91666666666663</v>
      </c>
      <c r="G481" t="s">
        <v>20</v>
      </c>
      <c r="H481">
        <v>173</v>
      </c>
      <c r="I481" s="6">
        <f t="shared" si="42"/>
        <v>141.49425287356323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s="7" t="str">
        <f t="shared" si="43"/>
        <v>food</v>
      </c>
      <c r="R481" s="7" t="str">
        <f t="shared" si="44"/>
        <v>food trucks</v>
      </c>
      <c r="S481" s="13">
        <f t="shared" si="45"/>
        <v>42945.208333333328</v>
      </c>
      <c r="T481" s="13">
        <f t="shared" si="46"/>
        <v>42947.208333333328</v>
      </c>
      <c r="U481" s="21">
        <v>42945</v>
      </c>
    </row>
    <row r="482" spans="1:21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12">
        <f t="shared" si="47"/>
        <v>100.65116279069768</v>
      </c>
      <c r="G482" t="s">
        <v>20</v>
      </c>
      <c r="H482">
        <v>87</v>
      </c>
      <c r="I482" s="6">
        <f t="shared" si="42"/>
        <v>5.6280884265279587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s="7" t="str">
        <f t="shared" si="43"/>
        <v>photography</v>
      </c>
      <c r="R482" s="7" t="str">
        <f t="shared" si="44"/>
        <v>photography books</v>
      </c>
      <c r="S482" s="13">
        <f t="shared" si="45"/>
        <v>40248.25</v>
      </c>
      <c r="T482" s="13">
        <f t="shared" si="46"/>
        <v>40257.208333333336</v>
      </c>
      <c r="U482" s="21">
        <v>40248</v>
      </c>
    </row>
    <row r="483" spans="1:21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12">
        <f t="shared" si="47"/>
        <v>81.348423194303152</v>
      </c>
      <c r="G483" t="s">
        <v>14</v>
      </c>
      <c r="H483">
        <v>1538</v>
      </c>
      <c r="I483" s="6">
        <f t="shared" si="42"/>
        <v>17770.111111111109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s="7" t="str">
        <f t="shared" si="43"/>
        <v>theater</v>
      </c>
      <c r="R483" s="7" t="str">
        <f t="shared" si="44"/>
        <v>plays</v>
      </c>
      <c r="S483" s="13">
        <f t="shared" si="45"/>
        <v>41913.208333333336</v>
      </c>
      <c r="T483" s="13">
        <f t="shared" si="46"/>
        <v>41955.25</v>
      </c>
      <c r="U483" s="21">
        <v>41913</v>
      </c>
    </row>
    <row r="484" spans="1:21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12">
        <f t="shared" si="47"/>
        <v>16.404761904761905</v>
      </c>
      <c r="G484" t="s">
        <v>14</v>
      </c>
      <c r="H484">
        <v>9</v>
      </c>
      <c r="I484" s="6">
        <f t="shared" si="42"/>
        <v>1.243682310469314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s="7" t="str">
        <f t="shared" si="43"/>
        <v>publishing</v>
      </c>
      <c r="R484" s="7" t="str">
        <f t="shared" si="44"/>
        <v>fiction</v>
      </c>
      <c r="S484" s="13">
        <f t="shared" si="45"/>
        <v>40963.25</v>
      </c>
      <c r="T484" s="13">
        <f t="shared" si="46"/>
        <v>40974.25</v>
      </c>
      <c r="U484" s="21">
        <v>40963</v>
      </c>
    </row>
    <row r="485" spans="1:21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12">
        <f t="shared" si="47"/>
        <v>52.774617067833695</v>
      </c>
      <c r="G485" t="s">
        <v>14</v>
      </c>
      <c r="H485">
        <v>554</v>
      </c>
      <c r="I485" s="6">
        <f t="shared" si="42"/>
        <v>30.684478371501271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s="7" t="str">
        <f t="shared" si="43"/>
        <v>theater</v>
      </c>
      <c r="R485" s="7" t="str">
        <f t="shared" si="44"/>
        <v>plays</v>
      </c>
      <c r="S485" s="13">
        <f t="shared" si="45"/>
        <v>43811.25</v>
      </c>
      <c r="T485" s="13">
        <f t="shared" si="46"/>
        <v>43818.25</v>
      </c>
      <c r="U485" s="21">
        <v>43811</v>
      </c>
    </row>
    <row r="486" spans="1:21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12">
        <f t="shared" si="47"/>
        <v>260.20608108108109</v>
      </c>
      <c r="G486" t="s">
        <v>20</v>
      </c>
      <c r="H486">
        <v>1572</v>
      </c>
      <c r="I486" s="6">
        <f t="shared" si="42"/>
        <v>118.85956790123457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s="7" t="str">
        <f t="shared" si="43"/>
        <v>food</v>
      </c>
      <c r="R486" s="7" t="str">
        <f t="shared" si="44"/>
        <v>food trucks</v>
      </c>
      <c r="S486" s="13">
        <f t="shared" si="45"/>
        <v>41855.208333333336</v>
      </c>
      <c r="T486" s="13">
        <f t="shared" si="46"/>
        <v>41904.208333333336</v>
      </c>
      <c r="U486" s="21">
        <v>41855</v>
      </c>
    </row>
    <row r="487" spans="1:21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12">
        <f t="shared" si="47"/>
        <v>30.73289183222958</v>
      </c>
      <c r="G487" t="s">
        <v>14</v>
      </c>
      <c r="H487">
        <v>648</v>
      </c>
      <c r="I487" s="6">
        <f t="shared" si="42"/>
        <v>1325.9047619047619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s="7" t="str">
        <f t="shared" si="43"/>
        <v>theater</v>
      </c>
      <c r="R487" s="7" t="str">
        <f t="shared" si="44"/>
        <v>plays</v>
      </c>
      <c r="S487" s="13">
        <f t="shared" si="45"/>
        <v>43626.208333333328</v>
      </c>
      <c r="T487" s="13">
        <f t="shared" si="46"/>
        <v>43667.208333333328</v>
      </c>
      <c r="U487" s="21">
        <v>43626</v>
      </c>
    </row>
    <row r="488" spans="1:21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12">
        <f t="shared" si="47"/>
        <v>13.5</v>
      </c>
      <c r="G488" t="s">
        <v>14</v>
      </c>
      <c r="H488">
        <v>21</v>
      </c>
      <c r="I488" s="6">
        <f t="shared" si="42"/>
        <v>0.29923273657289001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s="7" t="str">
        <f t="shared" si="43"/>
        <v>publishing</v>
      </c>
      <c r="R488" s="7" t="str">
        <f t="shared" si="44"/>
        <v>translations</v>
      </c>
      <c r="S488" s="13">
        <f t="shared" si="45"/>
        <v>43168.25</v>
      </c>
      <c r="T488" s="13">
        <f t="shared" si="46"/>
        <v>43183.208333333328</v>
      </c>
      <c r="U488" s="21">
        <v>43168</v>
      </c>
    </row>
    <row r="489" spans="1:21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12">
        <f t="shared" si="47"/>
        <v>178.62556663644605</v>
      </c>
      <c r="G489" t="s">
        <v>20</v>
      </c>
      <c r="H489">
        <v>2346</v>
      </c>
      <c r="I489" s="6">
        <f t="shared" si="42"/>
        <v>1713.2521739130434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s="7" t="str">
        <f t="shared" si="43"/>
        <v>theater</v>
      </c>
      <c r="R489" s="7" t="str">
        <f t="shared" si="44"/>
        <v>plays</v>
      </c>
      <c r="S489" s="13">
        <f t="shared" si="45"/>
        <v>42845.208333333328</v>
      </c>
      <c r="T489" s="13">
        <f t="shared" si="46"/>
        <v>42878.208333333328</v>
      </c>
      <c r="U489" s="21">
        <v>42845</v>
      </c>
    </row>
    <row r="490" spans="1:21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12">
        <f t="shared" si="47"/>
        <v>220.0566037735849</v>
      </c>
      <c r="G490" t="s">
        <v>20</v>
      </c>
      <c r="H490">
        <v>115</v>
      </c>
      <c r="I490" s="6">
        <f t="shared" si="42"/>
        <v>137.21176470588236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s="7" t="str">
        <f t="shared" si="43"/>
        <v>theater</v>
      </c>
      <c r="R490" s="7" t="str">
        <f t="shared" si="44"/>
        <v>plays</v>
      </c>
      <c r="S490" s="13">
        <f t="shared" si="45"/>
        <v>42403.25</v>
      </c>
      <c r="T490" s="13">
        <f t="shared" si="46"/>
        <v>42420.25</v>
      </c>
      <c r="U490" s="21">
        <v>42403</v>
      </c>
    </row>
    <row r="491" spans="1:21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12">
        <f t="shared" si="47"/>
        <v>101.5108695652174</v>
      </c>
      <c r="G491" t="s">
        <v>20</v>
      </c>
      <c r="H491">
        <v>85</v>
      </c>
      <c r="I491" s="6">
        <f t="shared" si="42"/>
        <v>64.854166666666671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s="7" t="str">
        <f t="shared" si="43"/>
        <v>technology</v>
      </c>
      <c r="R491" s="7" t="str">
        <f t="shared" si="44"/>
        <v>wearables</v>
      </c>
      <c r="S491" s="13">
        <f t="shared" si="45"/>
        <v>40406.208333333336</v>
      </c>
      <c r="T491" s="13">
        <f t="shared" si="46"/>
        <v>40411.208333333336</v>
      </c>
      <c r="U491" s="21">
        <v>40406</v>
      </c>
    </row>
    <row r="492" spans="1:21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12">
        <f t="shared" si="47"/>
        <v>191.5</v>
      </c>
      <c r="G492" t="s">
        <v>20</v>
      </c>
      <c r="H492">
        <v>144</v>
      </c>
      <c r="I492" s="6">
        <f t="shared" si="42"/>
        <v>1.8812934916086779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s="7" t="str">
        <f t="shared" si="43"/>
        <v>journalism</v>
      </c>
      <c r="R492" s="7" t="str">
        <f t="shared" si="44"/>
        <v>audio</v>
      </c>
      <c r="S492" s="13">
        <f t="shared" si="45"/>
        <v>43786.25</v>
      </c>
      <c r="T492" s="13">
        <f t="shared" si="46"/>
        <v>43793.25</v>
      </c>
      <c r="U492" s="21">
        <v>43786</v>
      </c>
    </row>
    <row r="493" spans="1:21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12">
        <f t="shared" si="47"/>
        <v>305.34683098591546</v>
      </c>
      <c r="G493" t="s">
        <v>20</v>
      </c>
      <c r="H493">
        <v>2443</v>
      </c>
      <c r="I493" s="6">
        <f t="shared" si="42"/>
        <v>291.49075630252099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s="7" t="str">
        <f t="shared" si="43"/>
        <v>food</v>
      </c>
      <c r="R493" s="7" t="str">
        <f t="shared" si="44"/>
        <v>food trucks</v>
      </c>
      <c r="S493" s="13">
        <f t="shared" si="45"/>
        <v>41456.208333333336</v>
      </c>
      <c r="T493" s="13">
        <f t="shared" si="46"/>
        <v>41482.208333333336</v>
      </c>
      <c r="U493" s="21">
        <v>41456</v>
      </c>
    </row>
    <row r="494" spans="1:21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12">
        <f t="shared" si="47"/>
        <v>23.995287958115181</v>
      </c>
      <c r="G494" t="s">
        <v>74</v>
      </c>
      <c r="H494">
        <v>595</v>
      </c>
      <c r="I494" s="6">
        <f t="shared" si="42"/>
        <v>716.109375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s="7" t="str">
        <f t="shared" si="43"/>
        <v>film &amp; video</v>
      </c>
      <c r="R494" s="7" t="str">
        <f t="shared" si="44"/>
        <v>shorts</v>
      </c>
      <c r="S494" s="13">
        <f t="shared" si="45"/>
        <v>40336.208333333336</v>
      </c>
      <c r="T494" s="13">
        <f t="shared" si="46"/>
        <v>40371.208333333336</v>
      </c>
      <c r="U494" s="21">
        <v>40336</v>
      </c>
    </row>
    <row r="495" spans="1:21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12">
        <f t="shared" si="47"/>
        <v>723.77777777777771</v>
      </c>
      <c r="G495" t="s">
        <v>20</v>
      </c>
      <c r="H495">
        <v>64</v>
      </c>
      <c r="I495" s="6">
        <f t="shared" si="42"/>
        <v>24.305970149253731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s="7" t="str">
        <f t="shared" si="43"/>
        <v>photography</v>
      </c>
      <c r="R495" s="7" t="str">
        <f t="shared" si="44"/>
        <v>photography books</v>
      </c>
      <c r="S495" s="13">
        <f t="shared" si="45"/>
        <v>43645.208333333328</v>
      </c>
      <c r="T495" s="13">
        <f t="shared" si="46"/>
        <v>43658.208333333328</v>
      </c>
      <c r="U495" s="21">
        <v>43645</v>
      </c>
    </row>
    <row r="496" spans="1:21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12">
        <f t="shared" si="47"/>
        <v>547.36</v>
      </c>
      <c r="G496" t="s">
        <v>20</v>
      </c>
      <c r="H496">
        <v>268</v>
      </c>
      <c r="I496" s="6">
        <f t="shared" si="42"/>
        <v>70.174358974358981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s="7" t="str">
        <f t="shared" si="43"/>
        <v>technology</v>
      </c>
      <c r="R496" s="7" t="str">
        <f t="shared" si="44"/>
        <v>wearables</v>
      </c>
      <c r="S496" s="13">
        <f t="shared" si="45"/>
        <v>40990.208333333336</v>
      </c>
      <c r="T496" s="13">
        <f t="shared" si="46"/>
        <v>40991.208333333336</v>
      </c>
      <c r="U496" s="21">
        <v>40990</v>
      </c>
    </row>
    <row r="497" spans="1:21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12">
        <f t="shared" si="47"/>
        <v>414.49999999999994</v>
      </c>
      <c r="G497" t="s">
        <v>20</v>
      </c>
      <c r="H497">
        <v>195</v>
      </c>
      <c r="I497" s="6">
        <f t="shared" si="42"/>
        <v>245.62962962962962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s="7" t="str">
        <f t="shared" si="43"/>
        <v>theater</v>
      </c>
      <c r="R497" s="7" t="str">
        <f t="shared" si="44"/>
        <v>plays</v>
      </c>
      <c r="S497" s="13">
        <f t="shared" si="45"/>
        <v>41800.208333333336</v>
      </c>
      <c r="T497" s="13">
        <f t="shared" si="46"/>
        <v>41804.208333333336</v>
      </c>
      <c r="U497" s="21">
        <v>41800</v>
      </c>
    </row>
    <row r="498" spans="1:21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12">
        <f t="shared" si="47"/>
        <v>0.90696409140369971</v>
      </c>
      <c r="G498" t="s">
        <v>14</v>
      </c>
      <c r="H498">
        <v>54</v>
      </c>
      <c r="I498" s="6">
        <f t="shared" si="42"/>
        <v>13.891666666666667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s="7" t="str">
        <f t="shared" si="43"/>
        <v>film &amp; video</v>
      </c>
      <c r="R498" s="7" t="str">
        <f t="shared" si="44"/>
        <v>animation</v>
      </c>
      <c r="S498" s="13">
        <f t="shared" si="45"/>
        <v>42876.208333333328</v>
      </c>
      <c r="T498" s="13">
        <f t="shared" si="46"/>
        <v>42893.208333333328</v>
      </c>
      <c r="U498" s="21">
        <v>42876</v>
      </c>
    </row>
    <row r="499" spans="1:21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12">
        <f t="shared" si="47"/>
        <v>34.173469387755098</v>
      </c>
      <c r="G499" t="s">
        <v>14</v>
      </c>
      <c r="H499">
        <v>120</v>
      </c>
      <c r="I499" s="6">
        <f t="shared" si="42"/>
        <v>5.7841105354058726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s="7" t="str">
        <f t="shared" si="43"/>
        <v>technology</v>
      </c>
      <c r="R499" s="7" t="str">
        <f t="shared" si="44"/>
        <v>wearables</v>
      </c>
      <c r="S499" s="13">
        <f t="shared" si="45"/>
        <v>42724.25</v>
      </c>
      <c r="T499" s="13">
        <f t="shared" si="46"/>
        <v>42724.25</v>
      </c>
      <c r="U499" s="21">
        <v>42724</v>
      </c>
    </row>
    <row r="500" spans="1:21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12">
        <f t="shared" si="47"/>
        <v>23.948810754912099</v>
      </c>
      <c r="G500" t="s">
        <v>14</v>
      </c>
      <c r="H500">
        <v>579</v>
      </c>
      <c r="I500" s="6">
        <f t="shared" si="42"/>
        <v>22.353764478764479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s="7" t="str">
        <f t="shared" si="43"/>
        <v>technology</v>
      </c>
      <c r="R500" s="7" t="str">
        <f t="shared" si="44"/>
        <v>web</v>
      </c>
      <c r="S500" s="13">
        <f t="shared" si="45"/>
        <v>42005.25</v>
      </c>
      <c r="T500" s="13">
        <f t="shared" si="46"/>
        <v>42007.25</v>
      </c>
      <c r="U500" s="21">
        <v>42005</v>
      </c>
    </row>
    <row r="501" spans="1:21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12">
        <f t="shared" si="47"/>
        <v>48.072649572649574</v>
      </c>
      <c r="G501" t="s">
        <v>14</v>
      </c>
      <c r="H501">
        <v>2072</v>
      </c>
      <c r="I501" s="6" t="e">
        <f t="shared" si="42"/>
        <v>#DIV/0!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s="7" t="str">
        <f t="shared" si="43"/>
        <v>film &amp; video</v>
      </c>
      <c r="R501" s="7" t="str">
        <f t="shared" si="44"/>
        <v>documentary</v>
      </c>
      <c r="S501" s="13">
        <f t="shared" si="45"/>
        <v>42444.208333333328</v>
      </c>
      <c r="T501" s="13">
        <f t="shared" si="46"/>
        <v>42449.208333333328</v>
      </c>
      <c r="U501" s="21">
        <v>42444</v>
      </c>
    </row>
    <row r="502" spans="1:21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12">
        <f t="shared" si="47"/>
        <v>0</v>
      </c>
      <c r="G502" t="s">
        <v>14</v>
      </c>
      <c r="H502">
        <v>0</v>
      </c>
      <c r="I502" s="6">
        <f t="shared" si="42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s="7" t="str">
        <f t="shared" si="43"/>
        <v>theater</v>
      </c>
      <c r="R502" s="7" t="str">
        <f t="shared" si="44"/>
        <v>plays</v>
      </c>
      <c r="S502" s="13">
        <f t="shared" si="45"/>
        <v>41395.208333333336</v>
      </c>
      <c r="T502" s="13">
        <f t="shared" si="46"/>
        <v>41423.208333333336</v>
      </c>
      <c r="U502" s="21">
        <v>41395</v>
      </c>
    </row>
    <row r="503" spans="1:21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12">
        <f t="shared" si="47"/>
        <v>70.145182291666657</v>
      </c>
      <c r="G503" t="s">
        <v>14</v>
      </c>
      <c r="H503">
        <v>1796</v>
      </c>
      <c r="I503" s="6">
        <f t="shared" si="42"/>
        <v>579.26344086021504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s="7" t="str">
        <f t="shared" si="43"/>
        <v>film &amp; video</v>
      </c>
      <c r="R503" s="7" t="str">
        <f t="shared" si="44"/>
        <v>documentary</v>
      </c>
      <c r="S503" s="13">
        <f t="shared" si="45"/>
        <v>41345.208333333336</v>
      </c>
      <c r="T503" s="13">
        <f t="shared" si="46"/>
        <v>41347.208333333336</v>
      </c>
      <c r="U503" s="21">
        <v>41345</v>
      </c>
    </row>
    <row r="504" spans="1:21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12">
        <f t="shared" si="47"/>
        <v>529.92307692307691</v>
      </c>
      <c r="G504" t="s">
        <v>20</v>
      </c>
      <c r="H504">
        <v>186</v>
      </c>
      <c r="I504" s="6">
        <f t="shared" si="42"/>
        <v>14.976086956521739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s="7" t="str">
        <f t="shared" si="43"/>
        <v>games</v>
      </c>
      <c r="R504" s="7" t="str">
        <f t="shared" si="44"/>
        <v>video games</v>
      </c>
      <c r="S504" s="13">
        <f t="shared" si="45"/>
        <v>41117.208333333336</v>
      </c>
      <c r="T504" s="13">
        <f t="shared" si="46"/>
        <v>41146.208333333336</v>
      </c>
      <c r="U504" s="21">
        <v>41117</v>
      </c>
    </row>
    <row r="505" spans="1:21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12">
        <f t="shared" si="47"/>
        <v>180.32549019607845</v>
      </c>
      <c r="G505" t="s">
        <v>20</v>
      </c>
      <c r="H505">
        <v>460</v>
      </c>
      <c r="I505" s="6">
        <f t="shared" si="42"/>
        <v>741.66129032258061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s="7" t="str">
        <f t="shared" si="43"/>
        <v>film &amp; video</v>
      </c>
      <c r="R505" s="7" t="str">
        <f t="shared" si="44"/>
        <v>drama</v>
      </c>
      <c r="S505" s="13">
        <f t="shared" si="45"/>
        <v>42186.208333333328</v>
      </c>
      <c r="T505" s="13">
        <f t="shared" si="46"/>
        <v>42206.208333333328</v>
      </c>
      <c r="U505" s="21">
        <v>42186</v>
      </c>
    </row>
    <row r="506" spans="1:21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12">
        <f t="shared" si="47"/>
        <v>92.320000000000007</v>
      </c>
      <c r="G506" t="s">
        <v>14</v>
      </c>
      <c r="H506">
        <v>62</v>
      </c>
      <c r="I506" s="6">
        <f t="shared" si="42"/>
        <v>19.953890489913544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s="7" t="str">
        <f t="shared" si="43"/>
        <v>music</v>
      </c>
      <c r="R506" s="7" t="str">
        <f t="shared" si="44"/>
        <v>rock</v>
      </c>
      <c r="S506" s="13">
        <f t="shared" si="45"/>
        <v>42142.208333333328</v>
      </c>
      <c r="T506" s="13">
        <f t="shared" si="46"/>
        <v>42143.208333333328</v>
      </c>
      <c r="U506" s="21">
        <v>42142</v>
      </c>
    </row>
    <row r="507" spans="1:21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12">
        <f t="shared" si="47"/>
        <v>13.901001112347053</v>
      </c>
      <c r="G507" t="s">
        <v>14</v>
      </c>
      <c r="H507">
        <v>347</v>
      </c>
      <c r="I507" s="6">
        <f t="shared" si="42"/>
        <v>4.9434335443037973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s="7" t="str">
        <f t="shared" si="43"/>
        <v>publishing</v>
      </c>
      <c r="R507" s="7" t="str">
        <f t="shared" si="44"/>
        <v>radio &amp; podcasts</v>
      </c>
      <c r="S507" s="13">
        <f t="shared" si="45"/>
        <v>41341.25</v>
      </c>
      <c r="T507" s="13">
        <f t="shared" si="46"/>
        <v>41383.208333333336</v>
      </c>
      <c r="U507" s="21">
        <v>41341</v>
      </c>
    </row>
    <row r="508" spans="1:21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12">
        <f t="shared" si="47"/>
        <v>927.07777777777767</v>
      </c>
      <c r="G508" t="s">
        <v>20</v>
      </c>
      <c r="H508">
        <v>2528</v>
      </c>
      <c r="I508" s="6">
        <f t="shared" si="42"/>
        <v>8782.8421052631584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s="7" t="str">
        <f t="shared" si="43"/>
        <v>theater</v>
      </c>
      <c r="R508" s="7" t="str">
        <f t="shared" si="44"/>
        <v>plays</v>
      </c>
      <c r="S508" s="13">
        <f t="shared" si="45"/>
        <v>43062.25</v>
      </c>
      <c r="T508" s="13">
        <f t="shared" si="46"/>
        <v>43079.25</v>
      </c>
      <c r="U508" s="21">
        <v>43062</v>
      </c>
    </row>
    <row r="509" spans="1:21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12">
        <f t="shared" si="47"/>
        <v>39.857142857142861</v>
      </c>
      <c r="G509" t="s">
        <v>14</v>
      </c>
      <c r="H509">
        <v>19</v>
      </c>
      <c r="I509" s="6">
        <f t="shared" si="42"/>
        <v>0.22887612797374898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s="7" t="str">
        <f t="shared" si="43"/>
        <v>technology</v>
      </c>
      <c r="R509" s="7" t="str">
        <f t="shared" si="44"/>
        <v>web</v>
      </c>
      <c r="S509" s="13">
        <f t="shared" si="45"/>
        <v>41373.208333333336</v>
      </c>
      <c r="T509" s="13">
        <f t="shared" si="46"/>
        <v>41422.208333333336</v>
      </c>
      <c r="U509" s="21">
        <v>41373</v>
      </c>
    </row>
    <row r="510" spans="1:21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12">
        <f t="shared" si="47"/>
        <v>112.22929936305732</v>
      </c>
      <c r="G510" t="s">
        <v>20</v>
      </c>
      <c r="H510">
        <v>3657</v>
      </c>
      <c r="I510" s="6">
        <f t="shared" si="42"/>
        <v>154.06995230524643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s="7" t="str">
        <f t="shared" si="43"/>
        <v>theater</v>
      </c>
      <c r="R510" s="7" t="str">
        <f t="shared" si="44"/>
        <v>plays</v>
      </c>
      <c r="S510" s="13">
        <f t="shared" si="45"/>
        <v>43310.208333333328</v>
      </c>
      <c r="T510" s="13">
        <f t="shared" si="46"/>
        <v>43331.208333333328</v>
      </c>
      <c r="U510" s="21">
        <v>43310</v>
      </c>
    </row>
    <row r="511" spans="1:21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12">
        <f t="shared" si="47"/>
        <v>70.925816023738875</v>
      </c>
      <c r="G511" t="s">
        <v>14</v>
      </c>
      <c r="H511">
        <v>1258</v>
      </c>
      <c r="I511" s="6">
        <f t="shared" si="42"/>
        <v>912.29007633587787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s="7" t="str">
        <f t="shared" si="43"/>
        <v>theater</v>
      </c>
      <c r="R511" s="7" t="str">
        <f t="shared" si="44"/>
        <v>plays</v>
      </c>
      <c r="S511" s="13">
        <f t="shared" si="45"/>
        <v>41034.208333333336</v>
      </c>
      <c r="T511" s="13">
        <f t="shared" si="46"/>
        <v>41044.208333333336</v>
      </c>
      <c r="U511" s="21">
        <v>41034</v>
      </c>
    </row>
    <row r="512" spans="1:21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12">
        <f t="shared" si="47"/>
        <v>119.08974358974358</v>
      </c>
      <c r="G512" t="s">
        <v>20</v>
      </c>
      <c r="H512">
        <v>131</v>
      </c>
      <c r="I512" s="6">
        <f t="shared" si="42"/>
        <v>25.660220994475139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s="7" t="str">
        <f t="shared" si="43"/>
        <v>film &amp; video</v>
      </c>
      <c r="R512" s="7" t="str">
        <f t="shared" si="44"/>
        <v>drama</v>
      </c>
      <c r="S512" s="13">
        <f t="shared" si="45"/>
        <v>43251.208333333328</v>
      </c>
      <c r="T512" s="13">
        <f t="shared" si="46"/>
        <v>43275.208333333328</v>
      </c>
      <c r="U512" s="21">
        <v>43251</v>
      </c>
    </row>
    <row r="513" spans="1:21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12">
        <f t="shared" si="47"/>
        <v>24.017591339648174</v>
      </c>
      <c r="G513" t="s">
        <v>14</v>
      </c>
      <c r="H513">
        <v>362</v>
      </c>
      <c r="I513" s="6">
        <f t="shared" si="42"/>
        <v>148.52719665271965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s="7" t="str">
        <f t="shared" si="43"/>
        <v>theater</v>
      </c>
      <c r="R513" s="7" t="str">
        <f t="shared" si="44"/>
        <v>plays</v>
      </c>
      <c r="S513" s="13">
        <f t="shared" si="45"/>
        <v>43671.208333333328</v>
      </c>
      <c r="T513" s="13">
        <f t="shared" si="46"/>
        <v>43681.208333333328</v>
      </c>
      <c r="U513" s="21">
        <v>43671</v>
      </c>
    </row>
    <row r="514" spans="1:21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12">
        <f t="shared" si="47"/>
        <v>139.31868131868131</v>
      </c>
      <c r="G514" t="s">
        <v>20</v>
      </c>
      <c r="H514">
        <v>239</v>
      </c>
      <c r="I514" s="6">
        <f t="shared" si="42"/>
        <v>362.22857142857146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s="7" t="str">
        <f t="shared" si="43"/>
        <v>games</v>
      </c>
      <c r="R514" s="7" t="str">
        <f t="shared" si="44"/>
        <v>video games</v>
      </c>
      <c r="S514" s="13">
        <f t="shared" si="45"/>
        <v>41825.208333333336</v>
      </c>
      <c r="T514" s="13">
        <f t="shared" si="46"/>
        <v>41826.208333333336</v>
      </c>
      <c r="U514" s="21">
        <v>41825</v>
      </c>
    </row>
    <row r="515" spans="1:21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12">
        <f t="shared" si="47"/>
        <v>39.277108433734945</v>
      </c>
      <c r="G515" t="s">
        <v>74</v>
      </c>
      <c r="H515">
        <v>35</v>
      </c>
      <c r="I515" s="6">
        <f t="shared" ref="I515:I578" si="48">E515/H516</f>
        <v>6.1742424242424239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s="7" t="str">
        <f t="shared" ref="Q515:Q578" si="49">LEFT(P515, FIND("/", P515) -1)</f>
        <v>film &amp; video</v>
      </c>
      <c r="R515" s="7" t="str">
        <f t="shared" ref="R515:R578" si="50">RIGHT(P515,LEN(P515)-FIND("/",P515))</f>
        <v>television</v>
      </c>
      <c r="S515" s="13">
        <f t="shared" ref="S515:S578" si="51">(((L515/60)/60)/24)+DATE(1970,1,1)</f>
        <v>40430.208333333336</v>
      </c>
      <c r="T515" s="13">
        <f t="shared" ref="T515:T578" si="52">M515 / 86400 + DATE(1970,1,1)</f>
        <v>40432.208333333336</v>
      </c>
      <c r="U515" s="21">
        <v>40430</v>
      </c>
    </row>
    <row r="516" spans="1:21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12">
        <f t="shared" ref="F516:F579" si="53" xml:space="preserve"> (E516 / D516)*100</f>
        <v>22.439077144917089</v>
      </c>
      <c r="G516" t="s">
        <v>74</v>
      </c>
      <c r="H516">
        <v>528</v>
      </c>
      <c r="I516" s="6">
        <f t="shared" si="48"/>
        <v>234.00751879699249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s="7" t="str">
        <f t="shared" si="49"/>
        <v>music</v>
      </c>
      <c r="R516" s="7" t="str">
        <f t="shared" si="50"/>
        <v>rock</v>
      </c>
      <c r="S516" s="13">
        <f t="shared" si="51"/>
        <v>41614.25</v>
      </c>
      <c r="T516" s="13">
        <f t="shared" si="52"/>
        <v>41619.25</v>
      </c>
      <c r="U516" s="21">
        <v>41614</v>
      </c>
    </row>
    <row r="517" spans="1:21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12">
        <f t="shared" si="53"/>
        <v>55.779069767441861</v>
      </c>
      <c r="G517" t="s">
        <v>14</v>
      </c>
      <c r="H517">
        <v>133</v>
      </c>
      <c r="I517" s="6">
        <f t="shared" si="48"/>
        <v>5.6702127659574471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s="7" t="str">
        <f t="shared" si="49"/>
        <v>theater</v>
      </c>
      <c r="R517" s="7" t="str">
        <f t="shared" si="50"/>
        <v>plays</v>
      </c>
      <c r="S517" s="13">
        <f t="shared" si="51"/>
        <v>40900.25</v>
      </c>
      <c r="T517" s="13">
        <f t="shared" si="52"/>
        <v>40902.25</v>
      </c>
      <c r="U517" s="21">
        <v>40900</v>
      </c>
    </row>
    <row r="518" spans="1:21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12">
        <f t="shared" si="53"/>
        <v>42.523125996810208</v>
      </c>
      <c r="G518" t="s">
        <v>14</v>
      </c>
      <c r="H518">
        <v>846</v>
      </c>
      <c r="I518" s="6">
        <f t="shared" si="48"/>
        <v>683.64102564102564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s="7" t="str">
        <f t="shared" si="49"/>
        <v>publishing</v>
      </c>
      <c r="R518" s="7" t="str">
        <f t="shared" si="50"/>
        <v>nonfiction</v>
      </c>
      <c r="S518" s="13">
        <f t="shared" si="51"/>
        <v>40396.208333333336</v>
      </c>
      <c r="T518" s="13">
        <f t="shared" si="52"/>
        <v>40434.208333333336</v>
      </c>
      <c r="U518" s="21">
        <v>40396</v>
      </c>
    </row>
    <row r="519" spans="1:21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12">
        <f t="shared" si="53"/>
        <v>112.00000000000001</v>
      </c>
      <c r="G519" t="s">
        <v>20</v>
      </c>
      <c r="H519">
        <v>78</v>
      </c>
      <c r="I519" s="6">
        <f t="shared" si="48"/>
        <v>660.8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s="7" t="str">
        <f t="shared" si="49"/>
        <v>food</v>
      </c>
      <c r="R519" s="7" t="str">
        <f t="shared" si="50"/>
        <v>food trucks</v>
      </c>
      <c r="S519" s="13">
        <f t="shared" si="51"/>
        <v>42860.208333333328</v>
      </c>
      <c r="T519" s="13">
        <f t="shared" si="52"/>
        <v>42865.208333333328</v>
      </c>
      <c r="U519" s="21">
        <v>42860</v>
      </c>
    </row>
    <row r="520" spans="1:21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12">
        <f t="shared" si="53"/>
        <v>7.0681818181818183</v>
      </c>
      <c r="G520" t="s">
        <v>14</v>
      </c>
      <c r="H520">
        <v>10</v>
      </c>
      <c r="I520" s="6">
        <f t="shared" si="48"/>
        <v>0.35081782289904118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s="7" t="str">
        <f t="shared" si="49"/>
        <v>film &amp; video</v>
      </c>
      <c r="R520" s="7" t="str">
        <f t="shared" si="50"/>
        <v>animation</v>
      </c>
      <c r="S520" s="13">
        <f t="shared" si="51"/>
        <v>43154.25</v>
      </c>
      <c r="T520" s="13">
        <f t="shared" si="52"/>
        <v>43156.25</v>
      </c>
      <c r="U520" s="21">
        <v>43154</v>
      </c>
    </row>
    <row r="521" spans="1:21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12">
        <f t="shared" si="53"/>
        <v>101.74563871693867</v>
      </c>
      <c r="G521" t="s">
        <v>20</v>
      </c>
      <c r="H521">
        <v>1773</v>
      </c>
      <c r="I521" s="6">
        <f t="shared" si="48"/>
        <v>5650.0625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s="7" t="str">
        <f t="shared" si="49"/>
        <v>music</v>
      </c>
      <c r="R521" s="7" t="str">
        <f t="shared" si="50"/>
        <v>rock</v>
      </c>
      <c r="S521" s="13">
        <f t="shared" si="51"/>
        <v>42012.25</v>
      </c>
      <c r="T521" s="13">
        <f t="shared" si="52"/>
        <v>42026.25</v>
      </c>
      <c r="U521" s="21">
        <v>42012</v>
      </c>
    </row>
    <row r="522" spans="1:21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12">
        <f t="shared" si="53"/>
        <v>425.75</v>
      </c>
      <c r="G522" t="s">
        <v>20</v>
      </c>
      <c r="H522">
        <v>32</v>
      </c>
      <c r="I522" s="6">
        <f t="shared" si="48"/>
        <v>9.2303523035230359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s="7" t="str">
        <f t="shared" si="49"/>
        <v>theater</v>
      </c>
      <c r="R522" s="7" t="str">
        <f t="shared" si="50"/>
        <v>plays</v>
      </c>
      <c r="S522" s="13">
        <f t="shared" si="51"/>
        <v>43574.208333333328</v>
      </c>
      <c r="T522" s="13">
        <f t="shared" si="52"/>
        <v>43577.208333333328</v>
      </c>
      <c r="U522" s="21">
        <v>43574</v>
      </c>
    </row>
    <row r="523" spans="1:21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12">
        <f t="shared" si="53"/>
        <v>145.53947368421052</v>
      </c>
      <c r="G523" t="s">
        <v>20</v>
      </c>
      <c r="H523">
        <v>369</v>
      </c>
      <c r="I523" s="6">
        <f t="shared" si="48"/>
        <v>57.910994764397905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s="7" t="str">
        <f t="shared" si="49"/>
        <v>film &amp; video</v>
      </c>
      <c r="R523" s="7" t="str">
        <f t="shared" si="50"/>
        <v>drama</v>
      </c>
      <c r="S523" s="13">
        <f t="shared" si="51"/>
        <v>42605.208333333328</v>
      </c>
      <c r="T523" s="13">
        <f t="shared" si="52"/>
        <v>42611.208333333328</v>
      </c>
      <c r="U523" s="21">
        <v>42605</v>
      </c>
    </row>
    <row r="524" spans="1:21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12">
        <f t="shared" si="53"/>
        <v>32.453465346534657</v>
      </c>
      <c r="G524" t="s">
        <v>14</v>
      </c>
      <c r="H524">
        <v>191</v>
      </c>
      <c r="I524" s="6">
        <f t="shared" si="48"/>
        <v>184.14606741573033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s="7" t="str">
        <f t="shared" si="49"/>
        <v>film &amp; video</v>
      </c>
      <c r="R524" s="7" t="str">
        <f t="shared" si="50"/>
        <v>shorts</v>
      </c>
      <c r="S524" s="13">
        <f t="shared" si="51"/>
        <v>41093.208333333336</v>
      </c>
      <c r="T524" s="13">
        <f t="shared" si="52"/>
        <v>41105.208333333336</v>
      </c>
      <c r="U524" s="21">
        <v>41093</v>
      </c>
    </row>
    <row r="525" spans="1:21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12">
        <f t="shared" si="53"/>
        <v>700.33333333333326</v>
      </c>
      <c r="G525" t="s">
        <v>20</v>
      </c>
      <c r="H525">
        <v>89</v>
      </c>
      <c r="I525" s="6">
        <f t="shared" si="48"/>
        <v>3.1849418898433552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s="7" t="str">
        <f t="shared" si="49"/>
        <v>film &amp; video</v>
      </c>
      <c r="R525" s="7" t="str">
        <f t="shared" si="50"/>
        <v>shorts</v>
      </c>
      <c r="S525" s="13">
        <f t="shared" si="51"/>
        <v>40241.25</v>
      </c>
      <c r="T525" s="13">
        <f t="shared" si="52"/>
        <v>40246.25</v>
      </c>
      <c r="U525" s="21">
        <v>40241</v>
      </c>
    </row>
    <row r="526" spans="1:21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12">
        <f t="shared" si="53"/>
        <v>83.904860392967933</v>
      </c>
      <c r="G526" t="s">
        <v>14</v>
      </c>
      <c r="H526">
        <v>1979</v>
      </c>
      <c r="I526" s="6">
        <f t="shared" si="48"/>
        <v>1287.8730158730159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s="7" t="str">
        <f t="shared" si="49"/>
        <v>theater</v>
      </c>
      <c r="R526" s="7" t="str">
        <f t="shared" si="50"/>
        <v>plays</v>
      </c>
      <c r="S526" s="13">
        <f t="shared" si="51"/>
        <v>40294.208333333336</v>
      </c>
      <c r="T526" s="13">
        <f t="shared" si="52"/>
        <v>40307.208333333336</v>
      </c>
      <c r="U526" s="21">
        <v>40294</v>
      </c>
    </row>
    <row r="527" spans="1:21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12">
        <f t="shared" si="53"/>
        <v>84.19047619047619</v>
      </c>
      <c r="G527" t="s">
        <v>14</v>
      </c>
      <c r="H527">
        <v>63</v>
      </c>
      <c r="I527" s="6">
        <f t="shared" si="48"/>
        <v>12.027210884353741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s="7" t="str">
        <f t="shared" si="49"/>
        <v>technology</v>
      </c>
      <c r="R527" s="7" t="str">
        <f t="shared" si="50"/>
        <v>wearables</v>
      </c>
      <c r="S527" s="13">
        <f t="shared" si="51"/>
        <v>40505.25</v>
      </c>
      <c r="T527" s="13">
        <f t="shared" si="52"/>
        <v>40509.25</v>
      </c>
      <c r="U527" s="21">
        <v>40505</v>
      </c>
    </row>
    <row r="528" spans="1:21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12">
        <f t="shared" si="53"/>
        <v>155.95180722891567</v>
      </c>
      <c r="G528" t="s">
        <v>20</v>
      </c>
      <c r="H528">
        <v>147</v>
      </c>
      <c r="I528" s="6">
        <f t="shared" si="48"/>
        <v>2.1289473684210525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s="7" t="str">
        <f t="shared" si="49"/>
        <v>theater</v>
      </c>
      <c r="R528" s="7" t="str">
        <f t="shared" si="50"/>
        <v>plays</v>
      </c>
      <c r="S528" s="13">
        <f t="shared" si="51"/>
        <v>42364.25</v>
      </c>
      <c r="T528" s="13">
        <f t="shared" si="52"/>
        <v>42401.25</v>
      </c>
      <c r="U528" s="21">
        <v>42364</v>
      </c>
    </row>
    <row r="529" spans="1:21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2">
        <f t="shared" si="53"/>
        <v>99.619450317124731</v>
      </c>
      <c r="G529" t="s">
        <v>14</v>
      </c>
      <c r="H529">
        <v>6080</v>
      </c>
      <c r="I529" s="6">
        <f t="shared" si="48"/>
        <v>2356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s="7" t="str">
        <f t="shared" si="49"/>
        <v>film &amp; video</v>
      </c>
      <c r="R529" s="7" t="str">
        <f t="shared" si="50"/>
        <v>animation</v>
      </c>
      <c r="S529" s="13">
        <f t="shared" si="51"/>
        <v>42405.25</v>
      </c>
      <c r="T529" s="13">
        <f t="shared" si="52"/>
        <v>42441.25</v>
      </c>
      <c r="U529" s="21">
        <v>42405</v>
      </c>
    </row>
    <row r="530" spans="1:21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12">
        <f t="shared" si="53"/>
        <v>80.300000000000011</v>
      </c>
      <c r="G530" t="s">
        <v>14</v>
      </c>
      <c r="H530">
        <v>80</v>
      </c>
      <c r="I530" s="6">
        <f t="shared" si="48"/>
        <v>803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s="7" t="str">
        <f t="shared" si="49"/>
        <v>music</v>
      </c>
      <c r="R530" s="7" t="str">
        <f t="shared" si="50"/>
        <v>indie rock</v>
      </c>
      <c r="S530" s="13">
        <f t="shared" si="51"/>
        <v>41601.25</v>
      </c>
      <c r="T530" s="13">
        <f t="shared" si="52"/>
        <v>41646.25</v>
      </c>
      <c r="U530" s="21">
        <v>41601</v>
      </c>
    </row>
    <row r="531" spans="1:21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12">
        <f t="shared" si="53"/>
        <v>11.254901960784313</v>
      </c>
      <c r="G531" t="s">
        <v>14</v>
      </c>
      <c r="H531">
        <v>9</v>
      </c>
      <c r="I531" s="6">
        <f t="shared" si="48"/>
        <v>0.3217488789237668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s="7" t="str">
        <f t="shared" si="49"/>
        <v>games</v>
      </c>
      <c r="R531" s="7" t="str">
        <f t="shared" si="50"/>
        <v>video games</v>
      </c>
      <c r="S531" s="13">
        <f t="shared" si="51"/>
        <v>41769.208333333336</v>
      </c>
      <c r="T531" s="13">
        <f t="shared" si="52"/>
        <v>41797.208333333336</v>
      </c>
      <c r="U531" s="21">
        <v>41769</v>
      </c>
    </row>
    <row r="532" spans="1:21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12">
        <f t="shared" si="53"/>
        <v>91.740952380952379</v>
      </c>
      <c r="G532" t="s">
        <v>14</v>
      </c>
      <c r="H532">
        <v>1784</v>
      </c>
      <c r="I532" s="6">
        <f t="shared" si="48"/>
        <v>26.463736263736262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s="7" t="str">
        <f t="shared" si="49"/>
        <v>publishing</v>
      </c>
      <c r="R532" s="7" t="str">
        <f t="shared" si="50"/>
        <v>fiction</v>
      </c>
      <c r="S532" s="13">
        <f t="shared" si="51"/>
        <v>40421.208333333336</v>
      </c>
      <c r="T532" s="13">
        <f t="shared" si="52"/>
        <v>40435.208333333336</v>
      </c>
      <c r="U532" s="21">
        <v>40421</v>
      </c>
    </row>
    <row r="533" spans="1:21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12">
        <f t="shared" si="53"/>
        <v>95.521156936261391</v>
      </c>
      <c r="G533" t="s">
        <v>47</v>
      </c>
      <c r="H533">
        <v>3640</v>
      </c>
      <c r="I533" s="6">
        <f t="shared" si="48"/>
        <v>1415.3809523809523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s="7" t="str">
        <f t="shared" si="49"/>
        <v>games</v>
      </c>
      <c r="R533" s="7" t="str">
        <f t="shared" si="50"/>
        <v>video games</v>
      </c>
      <c r="S533" s="13">
        <f t="shared" si="51"/>
        <v>41589.25</v>
      </c>
      <c r="T533" s="13">
        <f t="shared" si="52"/>
        <v>41645.25</v>
      </c>
      <c r="U533" s="21">
        <v>41589</v>
      </c>
    </row>
    <row r="534" spans="1:21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12">
        <f t="shared" si="53"/>
        <v>502.87499999999994</v>
      </c>
      <c r="G534" t="s">
        <v>20</v>
      </c>
      <c r="H534">
        <v>126</v>
      </c>
      <c r="I534" s="6">
        <f t="shared" si="48"/>
        <v>3.6275924256086562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s="7" t="str">
        <f t="shared" si="49"/>
        <v>theater</v>
      </c>
      <c r="R534" s="7" t="str">
        <f t="shared" si="50"/>
        <v>plays</v>
      </c>
      <c r="S534" s="13">
        <f t="shared" si="51"/>
        <v>43125.25</v>
      </c>
      <c r="T534" s="13">
        <f t="shared" si="52"/>
        <v>43126.25</v>
      </c>
      <c r="U534" s="21">
        <v>43125</v>
      </c>
    </row>
    <row r="535" spans="1:21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12">
        <f t="shared" si="53"/>
        <v>159.24394463667818</v>
      </c>
      <c r="G535" t="s">
        <v>20</v>
      </c>
      <c r="H535">
        <v>2218</v>
      </c>
      <c r="I535" s="6">
        <f t="shared" si="48"/>
        <v>757.55555555555554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s="7" t="str">
        <f t="shared" si="49"/>
        <v>music</v>
      </c>
      <c r="R535" s="7" t="str">
        <f t="shared" si="50"/>
        <v>indie rock</v>
      </c>
      <c r="S535" s="13">
        <f t="shared" si="51"/>
        <v>41479.208333333336</v>
      </c>
      <c r="T535" s="13">
        <f t="shared" si="52"/>
        <v>41515.208333333336</v>
      </c>
      <c r="U535" s="21">
        <v>41479</v>
      </c>
    </row>
    <row r="536" spans="1:21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12">
        <f t="shared" si="53"/>
        <v>15.022446689113355</v>
      </c>
      <c r="G536" t="s">
        <v>14</v>
      </c>
      <c r="H536">
        <v>243</v>
      </c>
      <c r="I536" s="6">
        <f t="shared" si="48"/>
        <v>66.262376237623769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s="7" t="str">
        <f t="shared" si="49"/>
        <v>film &amp; video</v>
      </c>
      <c r="R536" s="7" t="str">
        <f t="shared" si="50"/>
        <v>drama</v>
      </c>
      <c r="S536" s="13">
        <f t="shared" si="51"/>
        <v>43329.208333333328</v>
      </c>
      <c r="T536" s="13">
        <f t="shared" si="52"/>
        <v>43330.208333333328</v>
      </c>
      <c r="U536" s="21">
        <v>43329</v>
      </c>
    </row>
    <row r="537" spans="1:21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12">
        <f t="shared" si="53"/>
        <v>482.03846153846149</v>
      </c>
      <c r="G537" t="s">
        <v>20</v>
      </c>
      <c r="H537">
        <v>202</v>
      </c>
      <c r="I537" s="6">
        <f t="shared" si="48"/>
        <v>89.521428571428572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s="7" t="str">
        <f t="shared" si="49"/>
        <v>theater</v>
      </c>
      <c r="R537" s="7" t="str">
        <f t="shared" si="50"/>
        <v>plays</v>
      </c>
      <c r="S537" s="13">
        <f t="shared" si="51"/>
        <v>43259.208333333328</v>
      </c>
      <c r="T537" s="13">
        <f t="shared" si="52"/>
        <v>43261.208333333328</v>
      </c>
      <c r="U537" s="21">
        <v>43259</v>
      </c>
    </row>
    <row r="538" spans="1:21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12">
        <f t="shared" si="53"/>
        <v>149.96938775510205</v>
      </c>
      <c r="G538" t="s">
        <v>20</v>
      </c>
      <c r="H538">
        <v>140</v>
      </c>
      <c r="I538" s="6">
        <f t="shared" si="48"/>
        <v>13.970532319391635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s="7" t="str">
        <f t="shared" si="49"/>
        <v>publishing</v>
      </c>
      <c r="R538" s="7" t="str">
        <f t="shared" si="50"/>
        <v>fiction</v>
      </c>
      <c r="S538" s="13">
        <f t="shared" si="51"/>
        <v>40414.208333333336</v>
      </c>
      <c r="T538" s="13">
        <f t="shared" si="52"/>
        <v>40440.208333333336</v>
      </c>
      <c r="U538" s="21">
        <v>40414</v>
      </c>
    </row>
    <row r="539" spans="1:21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12">
        <f t="shared" si="53"/>
        <v>117.22156398104266</v>
      </c>
      <c r="G539" t="s">
        <v>20</v>
      </c>
      <c r="H539">
        <v>1052</v>
      </c>
      <c r="I539" s="6">
        <f t="shared" si="48"/>
        <v>76.338734567901241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s="7" t="str">
        <f t="shared" si="49"/>
        <v>film &amp; video</v>
      </c>
      <c r="R539" s="7" t="str">
        <f t="shared" si="50"/>
        <v>documentary</v>
      </c>
      <c r="S539" s="13">
        <f t="shared" si="51"/>
        <v>43342.208333333328</v>
      </c>
      <c r="T539" s="13">
        <f t="shared" si="52"/>
        <v>43365.208333333328</v>
      </c>
      <c r="U539" s="21">
        <v>43342</v>
      </c>
    </row>
    <row r="540" spans="1:21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12">
        <f t="shared" si="53"/>
        <v>37.695968274950431</v>
      </c>
      <c r="G540" t="s">
        <v>14</v>
      </c>
      <c r="H540">
        <v>1296</v>
      </c>
      <c r="I540" s="6">
        <f t="shared" si="48"/>
        <v>740.7012987012987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s="7" t="str">
        <f t="shared" si="49"/>
        <v>games</v>
      </c>
      <c r="R540" s="7" t="str">
        <f t="shared" si="50"/>
        <v>mobile games</v>
      </c>
      <c r="S540" s="13">
        <f t="shared" si="51"/>
        <v>41539.208333333336</v>
      </c>
      <c r="T540" s="13">
        <f t="shared" si="52"/>
        <v>41555.208333333336</v>
      </c>
      <c r="U540" s="21">
        <v>41539</v>
      </c>
    </row>
    <row r="541" spans="1:21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12">
        <f t="shared" si="53"/>
        <v>72.653061224489804</v>
      </c>
      <c r="G541" t="s">
        <v>14</v>
      </c>
      <c r="H541">
        <v>77</v>
      </c>
      <c r="I541" s="6">
        <f t="shared" si="48"/>
        <v>28.825910931174089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s="7" t="str">
        <f t="shared" si="49"/>
        <v>food</v>
      </c>
      <c r="R541" s="7" t="str">
        <f t="shared" si="50"/>
        <v>food trucks</v>
      </c>
      <c r="S541" s="13">
        <f t="shared" si="51"/>
        <v>43647.208333333328</v>
      </c>
      <c r="T541" s="13">
        <f t="shared" si="52"/>
        <v>43653.208333333328</v>
      </c>
      <c r="U541" s="21">
        <v>43647</v>
      </c>
    </row>
    <row r="542" spans="1:21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12">
        <f t="shared" si="53"/>
        <v>265.98113207547169</v>
      </c>
      <c r="G542" t="s">
        <v>20</v>
      </c>
      <c r="H542">
        <v>247</v>
      </c>
      <c r="I542" s="6">
        <f t="shared" si="48"/>
        <v>35.688607594936705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s="7" t="str">
        <f t="shared" si="49"/>
        <v>photography</v>
      </c>
      <c r="R542" s="7" t="str">
        <f t="shared" si="50"/>
        <v>photography books</v>
      </c>
      <c r="S542" s="13">
        <f t="shared" si="51"/>
        <v>43225.208333333328</v>
      </c>
      <c r="T542" s="13">
        <f t="shared" si="52"/>
        <v>43247.208333333328</v>
      </c>
      <c r="U542" s="21">
        <v>43225</v>
      </c>
    </row>
    <row r="543" spans="1:21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12">
        <f t="shared" si="53"/>
        <v>24.205617977528089</v>
      </c>
      <c r="G543" t="s">
        <v>14</v>
      </c>
      <c r="H543">
        <v>395</v>
      </c>
      <c r="I543" s="6">
        <f t="shared" si="48"/>
        <v>879.30612244897964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s="7" t="str">
        <f t="shared" si="49"/>
        <v>games</v>
      </c>
      <c r="R543" s="7" t="str">
        <f t="shared" si="50"/>
        <v>mobile games</v>
      </c>
      <c r="S543" s="13">
        <f t="shared" si="51"/>
        <v>42165.208333333328</v>
      </c>
      <c r="T543" s="13">
        <f t="shared" si="52"/>
        <v>42191.208333333328</v>
      </c>
      <c r="U543" s="21">
        <v>42165</v>
      </c>
    </row>
    <row r="544" spans="1:21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12">
        <f t="shared" si="53"/>
        <v>2.5064935064935066</v>
      </c>
      <c r="G544" t="s">
        <v>14</v>
      </c>
      <c r="H544">
        <v>49</v>
      </c>
      <c r="I544" s="6">
        <f t="shared" si="48"/>
        <v>10.722222222222221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s="7" t="str">
        <f t="shared" si="49"/>
        <v>music</v>
      </c>
      <c r="R544" s="7" t="str">
        <f t="shared" si="50"/>
        <v>indie rock</v>
      </c>
      <c r="S544" s="13">
        <f t="shared" si="51"/>
        <v>42391.25</v>
      </c>
      <c r="T544" s="13">
        <f t="shared" si="52"/>
        <v>42421.25</v>
      </c>
      <c r="U544" s="21">
        <v>42391</v>
      </c>
    </row>
    <row r="545" spans="1:21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12">
        <f t="shared" si="53"/>
        <v>16.329799764428738</v>
      </c>
      <c r="G545" t="s">
        <v>14</v>
      </c>
      <c r="H545">
        <v>180</v>
      </c>
      <c r="I545" s="6">
        <f t="shared" si="48"/>
        <v>165.04761904761904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s="7" t="str">
        <f t="shared" si="49"/>
        <v>games</v>
      </c>
      <c r="R545" s="7" t="str">
        <f t="shared" si="50"/>
        <v>video games</v>
      </c>
      <c r="S545" s="13">
        <f t="shared" si="51"/>
        <v>41528.208333333336</v>
      </c>
      <c r="T545" s="13">
        <f t="shared" si="52"/>
        <v>41543.208333333336</v>
      </c>
      <c r="U545" s="21">
        <v>41528</v>
      </c>
    </row>
    <row r="546" spans="1:21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12">
        <f t="shared" si="53"/>
        <v>276.5</v>
      </c>
      <c r="G546" t="s">
        <v>20</v>
      </c>
      <c r="H546">
        <v>84</v>
      </c>
      <c r="I546" s="6">
        <f t="shared" si="48"/>
        <v>2.8780669144981412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s="7" t="str">
        <f t="shared" si="49"/>
        <v>music</v>
      </c>
      <c r="R546" s="7" t="str">
        <f t="shared" si="50"/>
        <v>rock</v>
      </c>
      <c r="S546" s="13">
        <f t="shared" si="51"/>
        <v>42377.25</v>
      </c>
      <c r="T546" s="13">
        <f t="shared" si="52"/>
        <v>42390.25</v>
      </c>
      <c r="U546" s="21">
        <v>42377</v>
      </c>
    </row>
    <row r="547" spans="1:21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12">
        <f t="shared" si="53"/>
        <v>88.803571428571431</v>
      </c>
      <c r="G547" t="s">
        <v>14</v>
      </c>
      <c r="H547">
        <v>2690</v>
      </c>
      <c r="I547" s="6">
        <f t="shared" si="48"/>
        <v>1864.875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s="7" t="str">
        <f t="shared" si="49"/>
        <v>theater</v>
      </c>
      <c r="R547" s="7" t="str">
        <f t="shared" si="50"/>
        <v>plays</v>
      </c>
      <c r="S547" s="13">
        <f t="shared" si="51"/>
        <v>43824.25</v>
      </c>
      <c r="T547" s="13">
        <f t="shared" si="52"/>
        <v>43844.25</v>
      </c>
      <c r="U547" s="21">
        <v>43824</v>
      </c>
    </row>
    <row r="548" spans="1:21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12">
        <f t="shared" si="53"/>
        <v>163.57142857142856</v>
      </c>
      <c r="G548" t="s">
        <v>20</v>
      </c>
      <c r="H548">
        <v>88</v>
      </c>
      <c r="I548" s="6">
        <f t="shared" si="48"/>
        <v>44.03846153846154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s="7" t="str">
        <f t="shared" si="49"/>
        <v>theater</v>
      </c>
      <c r="R548" s="7" t="str">
        <f t="shared" si="50"/>
        <v>plays</v>
      </c>
      <c r="S548" s="13">
        <f t="shared" si="51"/>
        <v>43360.208333333328</v>
      </c>
      <c r="T548" s="13">
        <f t="shared" si="52"/>
        <v>43363.208333333328</v>
      </c>
      <c r="U548" s="21">
        <v>43360</v>
      </c>
    </row>
    <row r="549" spans="1:21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12">
        <f t="shared" si="53"/>
        <v>969</v>
      </c>
      <c r="G549" t="s">
        <v>20</v>
      </c>
      <c r="H549">
        <v>156</v>
      </c>
      <c r="I549" s="6">
        <f t="shared" si="48"/>
        <v>4.2201005025125626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s="7" t="str">
        <f t="shared" si="49"/>
        <v>film &amp; video</v>
      </c>
      <c r="R549" s="7" t="str">
        <f t="shared" si="50"/>
        <v>drama</v>
      </c>
      <c r="S549" s="13">
        <f t="shared" si="51"/>
        <v>42029.25</v>
      </c>
      <c r="T549" s="13">
        <f t="shared" si="52"/>
        <v>42041.25</v>
      </c>
      <c r="U549" s="21">
        <v>42029</v>
      </c>
    </row>
    <row r="550" spans="1:21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12">
        <f t="shared" si="53"/>
        <v>270.91376701966715</v>
      </c>
      <c r="G550" t="s">
        <v>20</v>
      </c>
      <c r="H550">
        <v>2985</v>
      </c>
      <c r="I550" s="6">
        <f t="shared" si="48"/>
        <v>235.00524934383202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s="7" t="str">
        <f t="shared" si="49"/>
        <v>theater</v>
      </c>
      <c r="R550" s="7" t="str">
        <f t="shared" si="50"/>
        <v>plays</v>
      </c>
      <c r="S550" s="13">
        <f t="shared" si="51"/>
        <v>42461.208333333328</v>
      </c>
      <c r="T550" s="13">
        <f t="shared" si="52"/>
        <v>42474.208333333328</v>
      </c>
      <c r="U550" s="21">
        <v>42461</v>
      </c>
    </row>
    <row r="551" spans="1:21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12">
        <f t="shared" si="53"/>
        <v>284.21355932203392</v>
      </c>
      <c r="G551" t="s">
        <v>20</v>
      </c>
      <c r="H551">
        <v>762</v>
      </c>
      <c r="I551" s="6">
        <f t="shared" si="48"/>
        <v>83843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s="7" t="str">
        <f t="shared" si="49"/>
        <v>technology</v>
      </c>
      <c r="R551" s="7" t="str">
        <f t="shared" si="50"/>
        <v>wearables</v>
      </c>
      <c r="S551" s="13">
        <f t="shared" si="51"/>
        <v>41422.208333333336</v>
      </c>
      <c r="T551" s="13">
        <f t="shared" si="52"/>
        <v>41431.208333333336</v>
      </c>
      <c r="U551" s="21">
        <v>41422</v>
      </c>
    </row>
    <row r="552" spans="1:21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12">
        <f t="shared" si="53"/>
        <v>4</v>
      </c>
      <c r="G552" t="s">
        <v>74</v>
      </c>
      <c r="H552">
        <v>1</v>
      </c>
      <c r="I552" s="6">
        <f t="shared" si="48"/>
        <v>1.4393666786613889E-3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s="7" t="str">
        <f t="shared" si="49"/>
        <v>music</v>
      </c>
      <c r="R552" s="7" t="str">
        <f t="shared" si="50"/>
        <v>indie rock</v>
      </c>
      <c r="S552" s="13">
        <f t="shared" si="51"/>
        <v>40968.25</v>
      </c>
      <c r="T552" s="13">
        <f t="shared" si="52"/>
        <v>40989.208333333336</v>
      </c>
      <c r="U552" s="21">
        <v>40968</v>
      </c>
    </row>
    <row r="553" spans="1:21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12">
        <f t="shared" si="53"/>
        <v>58.6329816768462</v>
      </c>
      <c r="G553" t="s">
        <v>14</v>
      </c>
      <c r="H553">
        <v>2779</v>
      </c>
      <c r="I553" s="6">
        <f t="shared" si="48"/>
        <v>1147.804347826087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s="7" t="str">
        <f t="shared" si="49"/>
        <v>technology</v>
      </c>
      <c r="R553" s="7" t="str">
        <f t="shared" si="50"/>
        <v>web</v>
      </c>
      <c r="S553" s="13">
        <f t="shared" si="51"/>
        <v>41993.25</v>
      </c>
      <c r="T553" s="13">
        <f t="shared" si="52"/>
        <v>42033.25</v>
      </c>
      <c r="U553" s="21">
        <v>41993</v>
      </c>
    </row>
    <row r="554" spans="1:21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12">
        <f t="shared" si="53"/>
        <v>98.51111111111112</v>
      </c>
      <c r="G554" t="s">
        <v>14</v>
      </c>
      <c r="H554">
        <v>92</v>
      </c>
      <c r="I554" s="6">
        <f t="shared" si="48"/>
        <v>8.6245136186770424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s="7" t="str">
        <f t="shared" si="49"/>
        <v>theater</v>
      </c>
      <c r="R554" s="7" t="str">
        <f t="shared" si="50"/>
        <v>plays</v>
      </c>
      <c r="S554" s="13">
        <f t="shared" si="51"/>
        <v>42700.25</v>
      </c>
      <c r="T554" s="13">
        <f t="shared" si="52"/>
        <v>42702.25</v>
      </c>
      <c r="U554" s="21">
        <v>42700</v>
      </c>
    </row>
    <row r="555" spans="1:21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12">
        <f t="shared" si="53"/>
        <v>43.975381008206334</v>
      </c>
      <c r="G555" t="s">
        <v>14</v>
      </c>
      <c r="H555">
        <v>1028</v>
      </c>
      <c r="I555" s="6">
        <f t="shared" si="48"/>
        <v>135.4187725631769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s="7" t="str">
        <f t="shared" si="49"/>
        <v>music</v>
      </c>
      <c r="R555" s="7" t="str">
        <f t="shared" si="50"/>
        <v>rock</v>
      </c>
      <c r="S555" s="13">
        <f t="shared" si="51"/>
        <v>40545.25</v>
      </c>
      <c r="T555" s="13">
        <f t="shared" si="52"/>
        <v>40546.25</v>
      </c>
      <c r="U555" s="21">
        <v>40545</v>
      </c>
    </row>
    <row r="556" spans="1:21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12">
        <f t="shared" si="53"/>
        <v>151.66315789473683</v>
      </c>
      <c r="G556" t="s">
        <v>20</v>
      </c>
      <c r="H556">
        <v>554</v>
      </c>
      <c r="I556" s="6">
        <f t="shared" si="48"/>
        <v>106.72592592592592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s="7" t="str">
        <f t="shared" si="49"/>
        <v>music</v>
      </c>
      <c r="R556" s="7" t="str">
        <f t="shared" si="50"/>
        <v>indie rock</v>
      </c>
      <c r="S556" s="13">
        <f t="shared" si="51"/>
        <v>42723.25</v>
      </c>
      <c r="T556" s="13">
        <f t="shared" si="52"/>
        <v>42729.25</v>
      </c>
      <c r="U556" s="21">
        <v>42723</v>
      </c>
    </row>
    <row r="557" spans="1:21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12">
        <f t="shared" si="53"/>
        <v>223.63492063492063</v>
      </c>
      <c r="G557" t="s">
        <v>20</v>
      </c>
      <c r="H557">
        <v>135</v>
      </c>
      <c r="I557" s="6">
        <f t="shared" si="48"/>
        <v>115.48360655737704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s="7" t="str">
        <f t="shared" si="49"/>
        <v>music</v>
      </c>
      <c r="R557" s="7" t="str">
        <f t="shared" si="50"/>
        <v>rock</v>
      </c>
      <c r="S557" s="13">
        <f t="shared" si="51"/>
        <v>41731.208333333336</v>
      </c>
      <c r="T557" s="13">
        <f t="shared" si="52"/>
        <v>41762.208333333336</v>
      </c>
      <c r="U557" s="21">
        <v>41731</v>
      </c>
    </row>
    <row r="558" spans="1:21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12">
        <f t="shared" si="53"/>
        <v>239.75</v>
      </c>
      <c r="G558" t="s">
        <v>20</v>
      </c>
      <c r="H558">
        <v>122</v>
      </c>
      <c r="I558" s="6">
        <f t="shared" si="48"/>
        <v>56.411764705882355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s="7" t="str">
        <f t="shared" si="49"/>
        <v>publishing</v>
      </c>
      <c r="R558" s="7" t="str">
        <f t="shared" si="50"/>
        <v>translations</v>
      </c>
      <c r="S558" s="13">
        <f t="shared" si="51"/>
        <v>40792.208333333336</v>
      </c>
      <c r="T558" s="13">
        <f t="shared" si="52"/>
        <v>40799.208333333336</v>
      </c>
      <c r="U558" s="21">
        <v>40792</v>
      </c>
    </row>
    <row r="559" spans="1:21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12">
        <f t="shared" si="53"/>
        <v>199.33333333333334</v>
      </c>
      <c r="G559" t="s">
        <v>20</v>
      </c>
      <c r="H559">
        <v>221</v>
      </c>
      <c r="I559" s="6">
        <f t="shared" si="48"/>
        <v>94.920634920634924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s="7" t="str">
        <f t="shared" si="49"/>
        <v>film &amp; video</v>
      </c>
      <c r="R559" s="7" t="str">
        <f t="shared" si="50"/>
        <v>science fiction</v>
      </c>
      <c r="S559" s="13">
        <f t="shared" si="51"/>
        <v>42279.208333333328</v>
      </c>
      <c r="T559" s="13">
        <f t="shared" si="52"/>
        <v>42282.208333333328</v>
      </c>
      <c r="U559" s="21">
        <v>42279</v>
      </c>
    </row>
    <row r="560" spans="1:21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12">
        <f t="shared" si="53"/>
        <v>137.34482758620689</v>
      </c>
      <c r="G560" t="s">
        <v>20</v>
      </c>
      <c r="H560">
        <v>126</v>
      </c>
      <c r="I560" s="6">
        <f t="shared" si="48"/>
        <v>7.7945205479452051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s="7" t="str">
        <f t="shared" si="49"/>
        <v>theater</v>
      </c>
      <c r="R560" s="7" t="str">
        <f t="shared" si="50"/>
        <v>plays</v>
      </c>
      <c r="S560" s="13">
        <f t="shared" si="51"/>
        <v>42424.25</v>
      </c>
      <c r="T560" s="13">
        <f t="shared" si="52"/>
        <v>42467.208333333328</v>
      </c>
      <c r="U560" s="21">
        <v>42424</v>
      </c>
    </row>
    <row r="561" spans="1:21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12">
        <f t="shared" si="53"/>
        <v>100.9696106362773</v>
      </c>
      <c r="G561" t="s">
        <v>20</v>
      </c>
      <c r="H561">
        <v>1022</v>
      </c>
      <c r="I561" s="6">
        <f t="shared" si="48"/>
        <v>33.465848284545167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s="7" t="str">
        <f t="shared" si="49"/>
        <v>theater</v>
      </c>
      <c r="R561" s="7" t="str">
        <f t="shared" si="50"/>
        <v>plays</v>
      </c>
      <c r="S561" s="13">
        <f t="shared" si="51"/>
        <v>42584.208333333328</v>
      </c>
      <c r="T561" s="13">
        <f t="shared" si="52"/>
        <v>42591.208333333328</v>
      </c>
      <c r="U561" s="21">
        <v>42584</v>
      </c>
    </row>
    <row r="562" spans="1:21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12">
        <f t="shared" si="53"/>
        <v>794.16</v>
      </c>
      <c r="G562" t="s">
        <v>20</v>
      </c>
      <c r="H562">
        <v>3177</v>
      </c>
      <c r="I562" s="6">
        <f t="shared" si="48"/>
        <v>802.18181818181813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s="7" t="str">
        <f t="shared" si="49"/>
        <v>film &amp; video</v>
      </c>
      <c r="R562" s="7" t="str">
        <f t="shared" si="50"/>
        <v>animation</v>
      </c>
      <c r="S562" s="13">
        <f t="shared" si="51"/>
        <v>40865.25</v>
      </c>
      <c r="T562" s="13">
        <f t="shared" si="52"/>
        <v>40905.25</v>
      </c>
      <c r="U562" s="21">
        <v>40865</v>
      </c>
    </row>
    <row r="563" spans="1:21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12">
        <f t="shared" si="53"/>
        <v>369.7</v>
      </c>
      <c r="G563" t="s">
        <v>20</v>
      </c>
      <c r="H563">
        <v>198</v>
      </c>
      <c r="I563" s="6">
        <f t="shared" si="48"/>
        <v>426.57692307692309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s="7" t="str">
        <f t="shared" si="49"/>
        <v>theater</v>
      </c>
      <c r="R563" s="7" t="str">
        <f t="shared" si="50"/>
        <v>plays</v>
      </c>
      <c r="S563" s="13">
        <f t="shared" si="51"/>
        <v>40833.208333333336</v>
      </c>
      <c r="T563" s="13">
        <f t="shared" si="52"/>
        <v>40835.208333333336</v>
      </c>
      <c r="U563" s="21">
        <v>40833</v>
      </c>
    </row>
    <row r="564" spans="1:21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12">
        <f t="shared" si="53"/>
        <v>12.818181818181817</v>
      </c>
      <c r="G564" t="s">
        <v>14</v>
      </c>
      <c r="H564">
        <v>26</v>
      </c>
      <c r="I564" s="6">
        <f t="shared" si="48"/>
        <v>14.929411764705883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s="7" t="str">
        <f t="shared" si="49"/>
        <v>music</v>
      </c>
      <c r="R564" s="7" t="str">
        <f t="shared" si="50"/>
        <v>rock</v>
      </c>
      <c r="S564" s="13">
        <f t="shared" si="51"/>
        <v>43536.208333333328</v>
      </c>
      <c r="T564" s="13">
        <f t="shared" si="52"/>
        <v>43538.208333333328</v>
      </c>
      <c r="U564" s="21">
        <v>43536</v>
      </c>
    </row>
    <row r="565" spans="1:21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12">
        <f t="shared" si="53"/>
        <v>138.02702702702703</v>
      </c>
      <c r="G565" t="s">
        <v>20</v>
      </c>
      <c r="H565">
        <v>85</v>
      </c>
      <c r="I565" s="6">
        <f t="shared" si="48"/>
        <v>2.8530726256983239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s="7" t="str">
        <f t="shared" si="49"/>
        <v>film &amp; video</v>
      </c>
      <c r="R565" s="7" t="str">
        <f t="shared" si="50"/>
        <v>documentary</v>
      </c>
      <c r="S565" s="13">
        <f t="shared" si="51"/>
        <v>43417.25</v>
      </c>
      <c r="T565" s="13">
        <f t="shared" si="52"/>
        <v>43437.25</v>
      </c>
      <c r="U565" s="21">
        <v>43417</v>
      </c>
    </row>
    <row r="566" spans="1:21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12">
        <f t="shared" si="53"/>
        <v>83.813278008298752</v>
      </c>
      <c r="G566" t="s">
        <v>14</v>
      </c>
      <c r="H566">
        <v>1790</v>
      </c>
      <c r="I566" s="6">
        <f t="shared" si="48"/>
        <v>39.319521690767516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s="7" t="str">
        <f t="shared" si="49"/>
        <v>theater</v>
      </c>
      <c r="R566" s="7" t="str">
        <f t="shared" si="50"/>
        <v>plays</v>
      </c>
      <c r="S566" s="13">
        <f t="shared" si="51"/>
        <v>42078.208333333328</v>
      </c>
      <c r="T566" s="13">
        <f t="shared" si="52"/>
        <v>42086.208333333328</v>
      </c>
      <c r="U566" s="21">
        <v>42078</v>
      </c>
    </row>
    <row r="567" spans="1:21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12">
        <f t="shared" si="53"/>
        <v>204.60063224446787</v>
      </c>
      <c r="G567" t="s">
        <v>20</v>
      </c>
      <c r="H567">
        <v>3596</v>
      </c>
      <c r="I567" s="6">
        <f t="shared" si="48"/>
        <v>5247.72972972973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s="7" t="str">
        <f t="shared" si="49"/>
        <v>theater</v>
      </c>
      <c r="R567" s="7" t="str">
        <f t="shared" si="50"/>
        <v>plays</v>
      </c>
      <c r="S567" s="13">
        <f t="shared" si="51"/>
        <v>40862.25</v>
      </c>
      <c r="T567" s="13">
        <f t="shared" si="52"/>
        <v>40882.25</v>
      </c>
      <c r="U567" s="21">
        <v>40862</v>
      </c>
    </row>
    <row r="568" spans="1:21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12">
        <f t="shared" si="53"/>
        <v>44.344086021505376</v>
      </c>
      <c r="G568" t="s">
        <v>14</v>
      </c>
      <c r="H568">
        <v>37</v>
      </c>
      <c r="I568" s="6">
        <f t="shared" si="48"/>
        <v>16.901639344262296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s="7" t="str">
        <f t="shared" si="49"/>
        <v>music</v>
      </c>
      <c r="R568" s="7" t="str">
        <f t="shared" si="50"/>
        <v>electric music</v>
      </c>
      <c r="S568" s="13">
        <f t="shared" si="51"/>
        <v>42424.25</v>
      </c>
      <c r="T568" s="13">
        <f t="shared" si="52"/>
        <v>42447.208333333328</v>
      </c>
      <c r="U568" s="21">
        <v>42424</v>
      </c>
    </row>
    <row r="569" spans="1:21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12">
        <f t="shared" si="53"/>
        <v>218.60294117647058</v>
      </c>
      <c r="G569" t="s">
        <v>20</v>
      </c>
      <c r="H569">
        <v>244</v>
      </c>
      <c r="I569" s="6">
        <f t="shared" si="48"/>
        <v>2.8696911196911197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s="7" t="str">
        <f t="shared" si="49"/>
        <v>music</v>
      </c>
      <c r="R569" s="7" t="str">
        <f t="shared" si="50"/>
        <v>rock</v>
      </c>
      <c r="S569" s="13">
        <f t="shared" si="51"/>
        <v>41830.208333333336</v>
      </c>
      <c r="T569" s="13">
        <f t="shared" si="52"/>
        <v>41832.208333333336</v>
      </c>
      <c r="U569" s="21">
        <v>41830</v>
      </c>
    </row>
    <row r="570" spans="1:21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12">
        <f t="shared" si="53"/>
        <v>186.03314917127071</v>
      </c>
      <c r="G570" t="s">
        <v>20</v>
      </c>
      <c r="H570">
        <v>5180</v>
      </c>
      <c r="I570" s="6">
        <f t="shared" si="48"/>
        <v>228.67232597623089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s="7" t="str">
        <f t="shared" si="49"/>
        <v>theater</v>
      </c>
      <c r="R570" s="7" t="str">
        <f t="shared" si="50"/>
        <v>plays</v>
      </c>
      <c r="S570" s="13">
        <f t="shared" si="51"/>
        <v>40374.208333333336</v>
      </c>
      <c r="T570" s="13">
        <f t="shared" si="52"/>
        <v>40419.208333333336</v>
      </c>
      <c r="U570" s="21">
        <v>40374</v>
      </c>
    </row>
    <row r="571" spans="1:21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12">
        <f t="shared" si="53"/>
        <v>237.33830845771143</v>
      </c>
      <c r="G571" t="s">
        <v>20</v>
      </c>
      <c r="H571">
        <v>589</v>
      </c>
      <c r="I571" s="6">
        <f t="shared" si="48"/>
        <v>17.506422018348623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s="7" t="str">
        <f t="shared" si="49"/>
        <v>film &amp; video</v>
      </c>
      <c r="R571" s="7" t="str">
        <f t="shared" si="50"/>
        <v>animation</v>
      </c>
      <c r="S571" s="13">
        <f t="shared" si="51"/>
        <v>40554.25</v>
      </c>
      <c r="T571" s="13">
        <f t="shared" si="52"/>
        <v>40566.25</v>
      </c>
      <c r="U571" s="21">
        <v>40554</v>
      </c>
    </row>
    <row r="572" spans="1:21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12">
        <f t="shared" si="53"/>
        <v>305.65384615384613</v>
      </c>
      <c r="G572" t="s">
        <v>20</v>
      </c>
      <c r="H572">
        <v>2725</v>
      </c>
      <c r="I572" s="6">
        <f t="shared" si="48"/>
        <v>2724.6857142857143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s="7" t="str">
        <f t="shared" si="49"/>
        <v>music</v>
      </c>
      <c r="R572" s="7" t="str">
        <f t="shared" si="50"/>
        <v>rock</v>
      </c>
      <c r="S572" s="13">
        <f t="shared" si="51"/>
        <v>41993.25</v>
      </c>
      <c r="T572" s="13">
        <f t="shared" si="52"/>
        <v>41999.25</v>
      </c>
      <c r="U572" s="21">
        <v>41993</v>
      </c>
    </row>
    <row r="573" spans="1:21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12">
        <f t="shared" si="53"/>
        <v>94.142857142857139</v>
      </c>
      <c r="G573" t="s">
        <v>14</v>
      </c>
      <c r="H573">
        <v>35</v>
      </c>
      <c r="I573" s="6">
        <f t="shared" si="48"/>
        <v>35.053191489361701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s="7" t="str">
        <f t="shared" si="49"/>
        <v>film &amp; video</v>
      </c>
      <c r="R573" s="7" t="str">
        <f t="shared" si="50"/>
        <v>shorts</v>
      </c>
      <c r="S573" s="13">
        <f t="shared" si="51"/>
        <v>42174.208333333328</v>
      </c>
      <c r="T573" s="13">
        <f t="shared" si="52"/>
        <v>42221.208333333328</v>
      </c>
      <c r="U573" s="21">
        <v>42174</v>
      </c>
    </row>
    <row r="574" spans="1:21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12">
        <f t="shared" si="53"/>
        <v>54.400000000000006</v>
      </c>
      <c r="G574" t="s">
        <v>74</v>
      </c>
      <c r="H574">
        <v>94</v>
      </c>
      <c r="I574" s="6">
        <f t="shared" si="48"/>
        <v>16.32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s="7" t="str">
        <f t="shared" si="49"/>
        <v>music</v>
      </c>
      <c r="R574" s="7" t="str">
        <f t="shared" si="50"/>
        <v>rock</v>
      </c>
      <c r="S574" s="13">
        <f t="shared" si="51"/>
        <v>42275.208333333328</v>
      </c>
      <c r="T574" s="13">
        <f t="shared" si="52"/>
        <v>42291.208333333328</v>
      </c>
      <c r="U574" s="21">
        <v>42275</v>
      </c>
    </row>
    <row r="575" spans="1:21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12">
        <f t="shared" si="53"/>
        <v>111.88059701492537</v>
      </c>
      <c r="G575" t="s">
        <v>20</v>
      </c>
      <c r="H575">
        <v>300</v>
      </c>
      <c r="I575" s="6">
        <f t="shared" si="48"/>
        <v>52.055555555555557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s="7" t="str">
        <f t="shared" si="49"/>
        <v>journalism</v>
      </c>
      <c r="R575" s="7" t="str">
        <f t="shared" si="50"/>
        <v>audio</v>
      </c>
      <c r="S575" s="13">
        <f t="shared" si="51"/>
        <v>41761.208333333336</v>
      </c>
      <c r="T575" s="13">
        <f t="shared" si="52"/>
        <v>41763.208333333336</v>
      </c>
      <c r="U575" s="21">
        <v>41761</v>
      </c>
    </row>
    <row r="576" spans="1:21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12">
        <f t="shared" si="53"/>
        <v>369.14814814814815</v>
      </c>
      <c r="G576" t="s">
        <v>20</v>
      </c>
      <c r="H576">
        <v>144</v>
      </c>
      <c r="I576" s="6">
        <f t="shared" si="48"/>
        <v>17.862007168458781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s="7" t="str">
        <f t="shared" si="49"/>
        <v>food</v>
      </c>
      <c r="R576" s="7" t="str">
        <f t="shared" si="50"/>
        <v>food trucks</v>
      </c>
      <c r="S576" s="13">
        <f t="shared" si="51"/>
        <v>43806.25</v>
      </c>
      <c r="T576" s="13">
        <f t="shared" si="52"/>
        <v>43816.25</v>
      </c>
      <c r="U576" s="21">
        <v>43806</v>
      </c>
    </row>
    <row r="577" spans="1:21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12">
        <f t="shared" si="53"/>
        <v>62.930372148859547</v>
      </c>
      <c r="G577" t="s">
        <v>14</v>
      </c>
      <c r="H577">
        <v>558</v>
      </c>
      <c r="I577" s="6">
        <f t="shared" si="48"/>
        <v>819.078125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s="7" t="str">
        <f t="shared" si="49"/>
        <v>theater</v>
      </c>
      <c r="R577" s="7" t="str">
        <f t="shared" si="50"/>
        <v>plays</v>
      </c>
      <c r="S577" s="13">
        <f t="shared" si="51"/>
        <v>41779.208333333336</v>
      </c>
      <c r="T577" s="13">
        <f t="shared" si="52"/>
        <v>41782.208333333336</v>
      </c>
      <c r="U577" s="21">
        <v>41779</v>
      </c>
    </row>
    <row r="578" spans="1:21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12">
        <f t="shared" si="53"/>
        <v>64.927835051546396</v>
      </c>
      <c r="G578" t="s">
        <v>14</v>
      </c>
      <c r="H578">
        <v>64</v>
      </c>
      <c r="I578" s="6">
        <f t="shared" si="48"/>
        <v>170.21621621621622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s="7" t="str">
        <f t="shared" si="49"/>
        <v>theater</v>
      </c>
      <c r="R578" s="7" t="str">
        <f t="shared" si="50"/>
        <v>plays</v>
      </c>
      <c r="S578" s="13">
        <f t="shared" si="51"/>
        <v>43040.208333333328</v>
      </c>
      <c r="T578" s="13">
        <f t="shared" si="52"/>
        <v>43057.25</v>
      </c>
      <c r="U578" s="21">
        <v>43040</v>
      </c>
    </row>
    <row r="579" spans="1:21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12">
        <f t="shared" si="53"/>
        <v>18.853658536585368</v>
      </c>
      <c r="G579" t="s">
        <v>74</v>
      </c>
      <c r="H579">
        <v>37</v>
      </c>
      <c r="I579" s="6">
        <f t="shared" ref="I579:I642" si="54">E579/H580</f>
        <v>6.3102040816326532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s="7" t="str">
        <f t="shared" ref="Q579:Q642" si="55">LEFT(P579, FIND("/", P579) -1)</f>
        <v>music</v>
      </c>
      <c r="R579" s="7" t="str">
        <f t="shared" ref="R579:R642" si="56">RIGHT(P579,LEN(P579)-FIND("/",P579))</f>
        <v>jazz</v>
      </c>
      <c r="S579" s="13">
        <f t="shared" ref="S579:S642" si="57">(((L579/60)/60)/24)+DATE(1970,1,1)</f>
        <v>40613.25</v>
      </c>
      <c r="T579" s="13">
        <f t="shared" ref="T579:T642" si="58">M579 / 86400 + DATE(1970,1,1)</f>
        <v>40639.208333333336</v>
      </c>
      <c r="U579" s="21">
        <v>40613</v>
      </c>
    </row>
    <row r="580" spans="1:21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12">
        <f t="shared" ref="F580:F643" si="59" xml:space="preserve"> (E580 / D580)*100</f>
        <v>16.754404145077721</v>
      </c>
      <c r="G580" t="s">
        <v>14</v>
      </c>
      <c r="H580">
        <v>245</v>
      </c>
      <c r="I580" s="6">
        <f t="shared" si="54"/>
        <v>185.83908045977012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s="7" t="str">
        <f t="shared" si="55"/>
        <v>film &amp; video</v>
      </c>
      <c r="R580" s="7" t="str">
        <f t="shared" si="56"/>
        <v>science fiction</v>
      </c>
      <c r="S580" s="13">
        <f t="shared" si="57"/>
        <v>40878.25</v>
      </c>
      <c r="T580" s="13">
        <f t="shared" si="58"/>
        <v>40881.25</v>
      </c>
      <c r="U580" s="21">
        <v>40878</v>
      </c>
    </row>
    <row r="581" spans="1:21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12">
        <f t="shared" si="59"/>
        <v>101.11290322580646</v>
      </c>
      <c r="G581" t="s">
        <v>20</v>
      </c>
      <c r="H581">
        <v>87</v>
      </c>
      <c r="I581" s="6">
        <f t="shared" si="54"/>
        <v>2.0118741976893455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s="7" t="str">
        <f t="shared" si="55"/>
        <v>music</v>
      </c>
      <c r="R581" s="7" t="str">
        <f t="shared" si="56"/>
        <v>jazz</v>
      </c>
      <c r="S581" s="13">
        <f t="shared" si="57"/>
        <v>40762.208333333336</v>
      </c>
      <c r="T581" s="13">
        <f t="shared" si="58"/>
        <v>40774.208333333336</v>
      </c>
      <c r="U581" s="21">
        <v>40762</v>
      </c>
    </row>
    <row r="582" spans="1:21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12">
        <f t="shared" si="59"/>
        <v>341.5022831050228</v>
      </c>
      <c r="G582" t="s">
        <v>20</v>
      </c>
      <c r="H582">
        <v>3116</v>
      </c>
      <c r="I582" s="6">
        <f t="shared" si="54"/>
        <v>2106.7323943661972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s="7" t="str">
        <f t="shared" si="55"/>
        <v>theater</v>
      </c>
      <c r="R582" s="7" t="str">
        <f t="shared" si="56"/>
        <v>plays</v>
      </c>
      <c r="S582" s="13">
        <f t="shared" si="57"/>
        <v>41696.25</v>
      </c>
      <c r="T582" s="13">
        <f t="shared" si="58"/>
        <v>41704.25</v>
      </c>
      <c r="U582" s="21">
        <v>41696</v>
      </c>
    </row>
    <row r="583" spans="1:21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12">
        <f t="shared" si="59"/>
        <v>64.016666666666666</v>
      </c>
      <c r="G583" t="s">
        <v>14</v>
      </c>
      <c r="H583">
        <v>71</v>
      </c>
      <c r="I583" s="6">
        <f t="shared" si="54"/>
        <v>91.452380952380949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s="7" t="str">
        <f t="shared" si="55"/>
        <v>technology</v>
      </c>
      <c r="R583" s="7" t="str">
        <f t="shared" si="56"/>
        <v>web</v>
      </c>
      <c r="S583" s="13">
        <f t="shared" si="57"/>
        <v>40662.208333333336</v>
      </c>
      <c r="T583" s="13">
        <f t="shared" si="58"/>
        <v>40677.208333333336</v>
      </c>
      <c r="U583" s="21">
        <v>40662</v>
      </c>
    </row>
    <row r="584" spans="1:21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12">
        <f t="shared" si="59"/>
        <v>52.080459770114942</v>
      </c>
      <c r="G584" t="s">
        <v>14</v>
      </c>
      <c r="H584">
        <v>42</v>
      </c>
      <c r="I584" s="6">
        <f t="shared" si="54"/>
        <v>4.9845984598459845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s="7" t="str">
        <f t="shared" si="55"/>
        <v>games</v>
      </c>
      <c r="R584" s="7" t="str">
        <f t="shared" si="56"/>
        <v>video games</v>
      </c>
      <c r="S584" s="13">
        <f t="shared" si="57"/>
        <v>42165.208333333328</v>
      </c>
      <c r="T584" s="13">
        <f t="shared" si="58"/>
        <v>42170.208333333328</v>
      </c>
      <c r="U584" s="21">
        <v>42165</v>
      </c>
    </row>
    <row r="585" spans="1:21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12">
        <f t="shared" si="59"/>
        <v>322.40211640211641</v>
      </c>
      <c r="G585" t="s">
        <v>20</v>
      </c>
      <c r="H585">
        <v>909</v>
      </c>
      <c r="I585" s="6">
        <f t="shared" si="54"/>
        <v>37.776813391196526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s="7" t="str">
        <f t="shared" si="55"/>
        <v>film &amp; video</v>
      </c>
      <c r="R585" s="7" t="str">
        <f t="shared" si="56"/>
        <v>documentary</v>
      </c>
      <c r="S585" s="13">
        <f t="shared" si="57"/>
        <v>40959.25</v>
      </c>
      <c r="T585" s="13">
        <f t="shared" si="58"/>
        <v>40976.25</v>
      </c>
      <c r="U585" s="21">
        <v>40959</v>
      </c>
    </row>
    <row r="586" spans="1:21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12">
        <f t="shared" si="59"/>
        <v>119.50810185185186</v>
      </c>
      <c r="G586" t="s">
        <v>20</v>
      </c>
      <c r="H586">
        <v>1613</v>
      </c>
      <c r="I586" s="6">
        <f t="shared" si="54"/>
        <v>759.22794117647061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s="7" t="str">
        <f t="shared" si="55"/>
        <v>technology</v>
      </c>
      <c r="R586" s="7" t="str">
        <f t="shared" si="56"/>
        <v>web</v>
      </c>
      <c r="S586" s="13">
        <f t="shared" si="57"/>
        <v>41024.208333333336</v>
      </c>
      <c r="T586" s="13">
        <f t="shared" si="58"/>
        <v>41038.208333333336</v>
      </c>
      <c r="U586" s="21">
        <v>41024</v>
      </c>
    </row>
    <row r="587" spans="1:21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12">
        <f t="shared" si="59"/>
        <v>146.79775280898878</v>
      </c>
      <c r="G587" t="s">
        <v>20</v>
      </c>
      <c r="H587">
        <v>136</v>
      </c>
      <c r="I587" s="6">
        <f t="shared" si="54"/>
        <v>100.5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s="7" t="str">
        <f t="shared" si="55"/>
        <v>publishing</v>
      </c>
      <c r="R587" s="7" t="str">
        <f t="shared" si="56"/>
        <v>translations</v>
      </c>
      <c r="S587" s="13">
        <f t="shared" si="57"/>
        <v>40255.208333333336</v>
      </c>
      <c r="T587" s="13">
        <f t="shared" si="58"/>
        <v>40265.208333333336</v>
      </c>
      <c r="U587" s="21">
        <v>40255</v>
      </c>
    </row>
    <row r="588" spans="1:21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12">
        <f t="shared" si="59"/>
        <v>950.57142857142856</v>
      </c>
      <c r="G588" t="s">
        <v>20</v>
      </c>
      <c r="H588">
        <v>130</v>
      </c>
      <c r="I588" s="6">
        <f t="shared" si="54"/>
        <v>42.653846153846153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s="7" t="str">
        <f t="shared" si="55"/>
        <v>music</v>
      </c>
      <c r="R588" s="7" t="str">
        <f t="shared" si="56"/>
        <v>rock</v>
      </c>
      <c r="S588" s="13">
        <f t="shared" si="57"/>
        <v>40499.25</v>
      </c>
      <c r="T588" s="13">
        <f t="shared" si="58"/>
        <v>40518.25</v>
      </c>
      <c r="U588" s="21">
        <v>40499</v>
      </c>
    </row>
    <row r="589" spans="1:21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12">
        <f t="shared" si="59"/>
        <v>72.893617021276597</v>
      </c>
      <c r="G589" t="s">
        <v>14</v>
      </c>
      <c r="H589">
        <v>156</v>
      </c>
      <c r="I589" s="6">
        <f t="shared" si="54"/>
        <v>5.0087719298245617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s="7" t="str">
        <f t="shared" si="55"/>
        <v>food</v>
      </c>
      <c r="R589" s="7" t="str">
        <f t="shared" si="56"/>
        <v>food trucks</v>
      </c>
      <c r="S589" s="13">
        <f t="shared" si="57"/>
        <v>43484.25</v>
      </c>
      <c r="T589" s="13">
        <f t="shared" si="58"/>
        <v>43536.208333333328</v>
      </c>
      <c r="U589" s="21">
        <v>43484</v>
      </c>
    </row>
    <row r="590" spans="1:21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12">
        <f t="shared" si="59"/>
        <v>79.008248730964468</v>
      </c>
      <c r="G590" t="s">
        <v>14</v>
      </c>
      <c r="H590">
        <v>1368</v>
      </c>
      <c r="I590" s="6">
        <f t="shared" si="54"/>
        <v>1220.7549019607843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s="7" t="str">
        <f t="shared" si="55"/>
        <v>theater</v>
      </c>
      <c r="R590" s="7" t="str">
        <f t="shared" si="56"/>
        <v>plays</v>
      </c>
      <c r="S590" s="13">
        <f t="shared" si="57"/>
        <v>40262.208333333336</v>
      </c>
      <c r="T590" s="13">
        <f t="shared" si="58"/>
        <v>40293.208333333336</v>
      </c>
      <c r="U590" s="21">
        <v>40262</v>
      </c>
    </row>
    <row r="591" spans="1:21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12">
        <f t="shared" si="59"/>
        <v>64.721518987341781</v>
      </c>
      <c r="G591" t="s">
        <v>14</v>
      </c>
      <c r="H591">
        <v>102</v>
      </c>
      <c r="I591" s="6">
        <f t="shared" si="54"/>
        <v>59.453488372093027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s="7" t="str">
        <f t="shared" si="55"/>
        <v>film &amp; video</v>
      </c>
      <c r="R591" s="7" t="str">
        <f t="shared" si="56"/>
        <v>documentary</v>
      </c>
      <c r="S591" s="13">
        <f t="shared" si="57"/>
        <v>42190.208333333328</v>
      </c>
      <c r="T591" s="13">
        <f t="shared" si="58"/>
        <v>42197.208333333328</v>
      </c>
      <c r="U591" s="21">
        <v>42190</v>
      </c>
    </row>
    <row r="592" spans="1:21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12">
        <f t="shared" si="59"/>
        <v>82.028169014084511</v>
      </c>
      <c r="G592" t="s">
        <v>14</v>
      </c>
      <c r="H592">
        <v>86</v>
      </c>
      <c r="I592" s="6">
        <f t="shared" si="54"/>
        <v>57.098039215686278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s="7" t="str">
        <f t="shared" si="55"/>
        <v>publishing</v>
      </c>
      <c r="R592" s="7" t="str">
        <f t="shared" si="56"/>
        <v>radio &amp; podcasts</v>
      </c>
      <c r="S592" s="13">
        <f t="shared" si="57"/>
        <v>41994.25</v>
      </c>
      <c r="T592" s="13">
        <f t="shared" si="58"/>
        <v>42005.25</v>
      </c>
      <c r="U592" s="21">
        <v>41994</v>
      </c>
    </row>
    <row r="593" spans="1:21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12">
        <f t="shared" si="59"/>
        <v>1037.6666666666667</v>
      </c>
      <c r="G593" t="s">
        <v>20</v>
      </c>
      <c r="H593">
        <v>102</v>
      </c>
      <c r="I593" s="6">
        <f t="shared" si="54"/>
        <v>24.608695652173914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s="7" t="str">
        <f t="shared" si="55"/>
        <v>games</v>
      </c>
      <c r="R593" s="7" t="str">
        <f t="shared" si="56"/>
        <v>video games</v>
      </c>
      <c r="S593" s="13">
        <f t="shared" si="57"/>
        <v>40373.208333333336</v>
      </c>
      <c r="T593" s="13">
        <f t="shared" si="58"/>
        <v>40383.208333333336</v>
      </c>
      <c r="U593" s="21">
        <v>40373</v>
      </c>
    </row>
    <row r="594" spans="1:21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12">
        <f t="shared" si="59"/>
        <v>12.910076530612244</v>
      </c>
      <c r="G594" t="s">
        <v>14</v>
      </c>
      <c r="H594">
        <v>253</v>
      </c>
      <c r="I594" s="6">
        <f t="shared" si="54"/>
        <v>5.0531702446330504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s="7" t="str">
        <f t="shared" si="55"/>
        <v>theater</v>
      </c>
      <c r="R594" s="7" t="str">
        <f t="shared" si="56"/>
        <v>plays</v>
      </c>
      <c r="S594" s="13">
        <f t="shared" si="57"/>
        <v>41789.208333333336</v>
      </c>
      <c r="T594" s="13">
        <f t="shared" si="58"/>
        <v>41798.208333333336</v>
      </c>
      <c r="U594" s="21">
        <v>41789</v>
      </c>
    </row>
    <row r="595" spans="1:21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12">
        <f t="shared" si="59"/>
        <v>154.84210526315789</v>
      </c>
      <c r="G595" t="s">
        <v>20</v>
      </c>
      <c r="H595">
        <v>4006</v>
      </c>
      <c r="I595" s="6">
        <f t="shared" si="54"/>
        <v>1199.2866242038217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s="7" t="str">
        <f t="shared" si="55"/>
        <v>film &amp; video</v>
      </c>
      <c r="R595" s="7" t="str">
        <f t="shared" si="56"/>
        <v>animation</v>
      </c>
      <c r="S595" s="13">
        <f t="shared" si="57"/>
        <v>41724.208333333336</v>
      </c>
      <c r="T595" s="13">
        <f t="shared" si="58"/>
        <v>41737.208333333336</v>
      </c>
      <c r="U595" s="21">
        <v>41724</v>
      </c>
    </row>
    <row r="596" spans="1:21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12">
        <f t="shared" si="59"/>
        <v>7.0991735537190088</v>
      </c>
      <c r="G596" t="s">
        <v>14</v>
      </c>
      <c r="H596">
        <v>157</v>
      </c>
      <c r="I596" s="6">
        <f t="shared" si="54"/>
        <v>6.8551258440761202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s="7" t="str">
        <f t="shared" si="55"/>
        <v>theater</v>
      </c>
      <c r="R596" s="7" t="str">
        <f t="shared" si="56"/>
        <v>plays</v>
      </c>
      <c r="S596" s="13">
        <f t="shared" si="57"/>
        <v>42548.208333333328</v>
      </c>
      <c r="T596" s="13">
        <f t="shared" si="58"/>
        <v>42551.208333333328</v>
      </c>
      <c r="U596" s="21">
        <v>42548</v>
      </c>
    </row>
    <row r="597" spans="1:21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12">
        <f t="shared" si="59"/>
        <v>208.52773826458036</v>
      </c>
      <c r="G597" t="s">
        <v>20</v>
      </c>
      <c r="H597">
        <v>1629</v>
      </c>
      <c r="I597" s="6">
        <f t="shared" si="54"/>
        <v>801.06557377049182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s="7" t="str">
        <f t="shared" si="55"/>
        <v>theater</v>
      </c>
      <c r="R597" s="7" t="str">
        <f t="shared" si="56"/>
        <v>plays</v>
      </c>
      <c r="S597" s="13">
        <f t="shared" si="57"/>
        <v>40253.208333333336</v>
      </c>
      <c r="T597" s="13">
        <f t="shared" si="58"/>
        <v>40274.208333333336</v>
      </c>
      <c r="U597" s="21">
        <v>40253</v>
      </c>
    </row>
    <row r="598" spans="1:21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2">
        <f t="shared" si="59"/>
        <v>99.683544303797461</v>
      </c>
      <c r="G598" t="s">
        <v>14</v>
      </c>
      <c r="H598">
        <v>183</v>
      </c>
      <c r="I598" s="6">
        <f t="shared" si="54"/>
        <v>3.5991773308957953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s="7" t="str">
        <f t="shared" si="55"/>
        <v>film &amp; video</v>
      </c>
      <c r="R598" s="7" t="str">
        <f t="shared" si="56"/>
        <v>drama</v>
      </c>
      <c r="S598" s="13">
        <f t="shared" si="57"/>
        <v>42434.25</v>
      </c>
      <c r="T598" s="13">
        <f t="shared" si="58"/>
        <v>42441.25</v>
      </c>
      <c r="U598" s="21">
        <v>42434</v>
      </c>
    </row>
    <row r="599" spans="1:21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12">
        <f t="shared" si="59"/>
        <v>201.59756097560978</v>
      </c>
      <c r="G599" t="s">
        <v>20</v>
      </c>
      <c r="H599">
        <v>2188</v>
      </c>
      <c r="I599" s="6">
        <f t="shared" si="54"/>
        <v>61.759651307596513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s="7" t="str">
        <f t="shared" si="55"/>
        <v>theater</v>
      </c>
      <c r="R599" s="7" t="str">
        <f t="shared" si="56"/>
        <v>plays</v>
      </c>
      <c r="S599" s="13">
        <f t="shared" si="57"/>
        <v>43786.25</v>
      </c>
      <c r="T599" s="13">
        <f t="shared" si="58"/>
        <v>43804.25</v>
      </c>
      <c r="U599" s="21">
        <v>43786</v>
      </c>
    </row>
    <row r="600" spans="1:21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12">
        <f t="shared" si="59"/>
        <v>162.09032258064516</v>
      </c>
      <c r="G600" t="s">
        <v>20</v>
      </c>
      <c r="H600">
        <v>2409</v>
      </c>
      <c r="I600" s="6">
        <f t="shared" si="54"/>
        <v>2144.731707317073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s="7" t="str">
        <f t="shared" si="55"/>
        <v>music</v>
      </c>
      <c r="R600" s="7" t="str">
        <f t="shared" si="56"/>
        <v>rock</v>
      </c>
      <c r="S600" s="13">
        <f t="shared" si="57"/>
        <v>40344.208333333336</v>
      </c>
      <c r="T600" s="13">
        <f t="shared" si="58"/>
        <v>40373.208333333336</v>
      </c>
      <c r="U600" s="21">
        <v>40344</v>
      </c>
    </row>
    <row r="601" spans="1:21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12">
        <f t="shared" si="59"/>
        <v>3.6436208125445471</v>
      </c>
      <c r="G601" t="s">
        <v>14</v>
      </c>
      <c r="H601">
        <v>82</v>
      </c>
      <c r="I601" s="6">
        <f t="shared" si="54"/>
        <v>5112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s="7" t="str">
        <f t="shared" si="55"/>
        <v>film &amp; video</v>
      </c>
      <c r="R601" s="7" t="str">
        <f t="shared" si="56"/>
        <v>documentary</v>
      </c>
      <c r="S601" s="13">
        <f t="shared" si="57"/>
        <v>42047.25</v>
      </c>
      <c r="T601" s="13">
        <f t="shared" si="58"/>
        <v>42055.25</v>
      </c>
      <c r="U601" s="21">
        <v>42047</v>
      </c>
    </row>
    <row r="602" spans="1:21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12">
        <f t="shared" si="59"/>
        <v>5</v>
      </c>
      <c r="G602" t="s">
        <v>14</v>
      </c>
      <c r="H602">
        <v>1</v>
      </c>
      <c r="I602" s="6">
        <f t="shared" si="54"/>
        <v>2.5773195876288658E-2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s="7" t="str">
        <f t="shared" si="55"/>
        <v>food</v>
      </c>
      <c r="R602" s="7" t="str">
        <f t="shared" si="56"/>
        <v>food trucks</v>
      </c>
      <c r="S602" s="13">
        <f t="shared" si="57"/>
        <v>41485.208333333336</v>
      </c>
      <c r="T602" s="13">
        <f t="shared" si="58"/>
        <v>41497.208333333336</v>
      </c>
      <c r="U602" s="21">
        <v>41485</v>
      </c>
    </row>
    <row r="603" spans="1:21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12">
        <f t="shared" si="59"/>
        <v>206.63492063492063</v>
      </c>
      <c r="G603" t="s">
        <v>20</v>
      </c>
      <c r="H603">
        <v>194</v>
      </c>
      <c r="I603" s="6">
        <f t="shared" si="54"/>
        <v>11.419298245614035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s="7" t="str">
        <f t="shared" si="55"/>
        <v>technology</v>
      </c>
      <c r="R603" s="7" t="str">
        <f t="shared" si="56"/>
        <v>wearables</v>
      </c>
      <c r="S603" s="13">
        <f t="shared" si="57"/>
        <v>41789.208333333336</v>
      </c>
      <c r="T603" s="13">
        <f t="shared" si="58"/>
        <v>41806.208333333336</v>
      </c>
      <c r="U603" s="21">
        <v>41789</v>
      </c>
    </row>
    <row r="604" spans="1:21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12">
        <f t="shared" si="59"/>
        <v>128.23628691983123</v>
      </c>
      <c r="G604" t="s">
        <v>20</v>
      </c>
      <c r="H604">
        <v>1140</v>
      </c>
      <c r="I604" s="6">
        <f t="shared" si="54"/>
        <v>893.88235294117646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s="7" t="str">
        <f t="shared" si="55"/>
        <v>theater</v>
      </c>
      <c r="R604" s="7" t="str">
        <f t="shared" si="56"/>
        <v>plays</v>
      </c>
      <c r="S604" s="13">
        <f t="shared" si="57"/>
        <v>42160.208333333328</v>
      </c>
      <c r="T604" s="13">
        <f t="shared" si="58"/>
        <v>42171.208333333328</v>
      </c>
      <c r="U604" s="21">
        <v>42160</v>
      </c>
    </row>
    <row r="605" spans="1:21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12">
        <f t="shared" si="59"/>
        <v>119.66037735849055</v>
      </c>
      <c r="G605" t="s">
        <v>20</v>
      </c>
      <c r="H605">
        <v>102</v>
      </c>
      <c r="I605" s="6">
        <f t="shared" si="54"/>
        <v>2.2198109905495276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s="7" t="str">
        <f t="shared" si="55"/>
        <v>theater</v>
      </c>
      <c r="R605" s="7" t="str">
        <f t="shared" si="56"/>
        <v>plays</v>
      </c>
      <c r="S605" s="13">
        <f t="shared" si="57"/>
        <v>43573.208333333328</v>
      </c>
      <c r="T605" s="13">
        <f t="shared" si="58"/>
        <v>43600.208333333328</v>
      </c>
      <c r="U605" s="21">
        <v>43573</v>
      </c>
    </row>
    <row r="606" spans="1:21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12">
        <f t="shared" si="59"/>
        <v>170.73055242390078</v>
      </c>
      <c r="G606" t="s">
        <v>20</v>
      </c>
      <c r="H606">
        <v>2857</v>
      </c>
      <c r="I606" s="6">
        <f t="shared" si="54"/>
        <v>1415.3084112149534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s="7" t="str">
        <f t="shared" si="55"/>
        <v>theater</v>
      </c>
      <c r="R606" s="7" t="str">
        <f t="shared" si="56"/>
        <v>plays</v>
      </c>
      <c r="S606" s="13">
        <f t="shared" si="57"/>
        <v>40565.25</v>
      </c>
      <c r="T606" s="13">
        <f t="shared" si="58"/>
        <v>40586.25</v>
      </c>
      <c r="U606" s="21">
        <v>40565</v>
      </c>
    </row>
    <row r="607" spans="1:21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12">
        <f t="shared" si="59"/>
        <v>187.21212121212122</v>
      </c>
      <c r="G607" t="s">
        <v>20</v>
      </c>
      <c r="H607">
        <v>107</v>
      </c>
      <c r="I607" s="6">
        <f t="shared" si="54"/>
        <v>38.612499999999997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s="7" t="str">
        <f t="shared" si="55"/>
        <v>publishing</v>
      </c>
      <c r="R607" s="7" t="str">
        <f t="shared" si="56"/>
        <v>nonfiction</v>
      </c>
      <c r="S607" s="13">
        <f t="shared" si="57"/>
        <v>42280.208333333328</v>
      </c>
      <c r="T607" s="13">
        <f t="shared" si="58"/>
        <v>42321.25</v>
      </c>
      <c r="U607" s="21">
        <v>42280</v>
      </c>
    </row>
    <row r="608" spans="1:21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12">
        <f t="shared" si="59"/>
        <v>188.38235294117646</v>
      </c>
      <c r="G608" t="s">
        <v>20</v>
      </c>
      <c r="H608">
        <v>160</v>
      </c>
      <c r="I608" s="6">
        <f t="shared" si="54"/>
        <v>2.8721973094170403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s="7" t="str">
        <f t="shared" si="55"/>
        <v>music</v>
      </c>
      <c r="R608" s="7" t="str">
        <f t="shared" si="56"/>
        <v>rock</v>
      </c>
      <c r="S608" s="13">
        <f t="shared" si="57"/>
        <v>42436.25</v>
      </c>
      <c r="T608" s="13">
        <f t="shared" si="58"/>
        <v>42447.208333333328</v>
      </c>
      <c r="U608" s="21">
        <v>42436</v>
      </c>
    </row>
    <row r="609" spans="1:21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12">
        <f t="shared" si="59"/>
        <v>131.29869186046511</v>
      </c>
      <c r="G609" t="s">
        <v>20</v>
      </c>
      <c r="H609">
        <v>2230</v>
      </c>
      <c r="I609" s="6">
        <f t="shared" si="54"/>
        <v>571.73101265822788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s="7" t="str">
        <f t="shared" si="55"/>
        <v>food</v>
      </c>
      <c r="R609" s="7" t="str">
        <f t="shared" si="56"/>
        <v>food trucks</v>
      </c>
      <c r="S609" s="13">
        <f t="shared" si="57"/>
        <v>41721.208333333336</v>
      </c>
      <c r="T609" s="13">
        <f t="shared" si="58"/>
        <v>41723.208333333336</v>
      </c>
      <c r="U609" s="21">
        <v>41721</v>
      </c>
    </row>
    <row r="610" spans="1:21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12">
        <f t="shared" si="59"/>
        <v>283.97435897435901</v>
      </c>
      <c r="G610" t="s">
        <v>20</v>
      </c>
      <c r="H610">
        <v>316</v>
      </c>
      <c r="I610" s="6">
        <f t="shared" si="54"/>
        <v>94.658119658119659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s="7" t="str">
        <f t="shared" si="55"/>
        <v>music</v>
      </c>
      <c r="R610" s="7" t="str">
        <f t="shared" si="56"/>
        <v>jazz</v>
      </c>
      <c r="S610" s="13">
        <f t="shared" si="57"/>
        <v>43530.25</v>
      </c>
      <c r="T610" s="13">
        <f t="shared" si="58"/>
        <v>43534.25</v>
      </c>
      <c r="U610" s="21">
        <v>43530</v>
      </c>
    </row>
    <row r="611" spans="1:21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12">
        <f t="shared" si="59"/>
        <v>120.41999999999999</v>
      </c>
      <c r="G611" t="s">
        <v>20</v>
      </c>
      <c r="H611">
        <v>117</v>
      </c>
      <c r="I611" s="6">
        <f t="shared" si="54"/>
        <v>1.8798001873243835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s="7" t="str">
        <f t="shared" si="55"/>
        <v>film &amp; video</v>
      </c>
      <c r="R611" s="7" t="str">
        <f t="shared" si="56"/>
        <v>science fiction</v>
      </c>
      <c r="S611" s="13">
        <f t="shared" si="57"/>
        <v>43481.25</v>
      </c>
      <c r="T611" s="13">
        <f t="shared" si="58"/>
        <v>43498.25</v>
      </c>
      <c r="U611" s="21">
        <v>43481</v>
      </c>
    </row>
    <row r="612" spans="1:21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12">
        <f t="shared" si="59"/>
        <v>419.0560747663551</v>
      </c>
      <c r="G612" t="s">
        <v>20</v>
      </c>
      <c r="H612">
        <v>6406</v>
      </c>
      <c r="I612" s="6">
        <f t="shared" si="54"/>
        <v>11957.066666666668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s="7" t="str">
        <f t="shared" si="55"/>
        <v>theater</v>
      </c>
      <c r="R612" s="7" t="str">
        <f t="shared" si="56"/>
        <v>plays</v>
      </c>
      <c r="S612" s="13">
        <f t="shared" si="57"/>
        <v>41259.25</v>
      </c>
      <c r="T612" s="13">
        <f t="shared" si="58"/>
        <v>41273.25</v>
      </c>
      <c r="U612" s="21">
        <v>41259</v>
      </c>
    </row>
    <row r="613" spans="1:21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12">
        <f t="shared" si="59"/>
        <v>13.853658536585368</v>
      </c>
      <c r="G613" t="s">
        <v>74</v>
      </c>
      <c r="H613">
        <v>15</v>
      </c>
      <c r="I613" s="6">
        <f t="shared" si="54"/>
        <v>5.916666666666667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s="7" t="str">
        <f t="shared" si="55"/>
        <v>theater</v>
      </c>
      <c r="R613" s="7" t="str">
        <f t="shared" si="56"/>
        <v>plays</v>
      </c>
      <c r="S613" s="13">
        <f t="shared" si="57"/>
        <v>41480.208333333336</v>
      </c>
      <c r="T613" s="13">
        <f t="shared" si="58"/>
        <v>41492.208333333336</v>
      </c>
      <c r="U613" s="21">
        <v>41480</v>
      </c>
    </row>
    <row r="614" spans="1:21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12">
        <f t="shared" si="59"/>
        <v>139.43548387096774</v>
      </c>
      <c r="G614" t="s">
        <v>20</v>
      </c>
      <c r="H614">
        <v>192</v>
      </c>
      <c r="I614" s="6">
        <f t="shared" si="54"/>
        <v>332.5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s="7" t="str">
        <f t="shared" si="55"/>
        <v>music</v>
      </c>
      <c r="R614" s="7" t="str">
        <f t="shared" si="56"/>
        <v>electric music</v>
      </c>
      <c r="S614" s="13">
        <f t="shared" si="57"/>
        <v>40474.208333333336</v>
      </c>
      <c r="T614" s="13">
        <f t="shared" si="58"/>
        <v>40497.25</v>
      </c>
      <c r="U614" s="21">
        <v>40474</v>
      </c>
    </row>
    <row r="615" spans="1:21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12">
        <f t="shared" si="59"/>
        <v>174</v>
      </c>
      <c r="G615" t="s">
        <v>20</v>
      </c>
      <c r="H615">
        <v>26</v>
      </c>
      <c r="I615" s="6">
        <f t="shared" si="54"/>
        <v>2.6473029045643153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s="7" t="str">
        <f t="shared" si="55"/>
        <v>theater</v>
      </c>
      <c r="R615" s="7" t="str">
        <f t="shared" si="56"/>
        <v>plays</v>
      </c>
      <c r="S615" s="13">
        <f t="shared" si="57"/>
        <v>42973.208333333328</v>
      </c>
      <c r="T615" s="13">
        <f t="shared" si="58"/>
        <v>42982.208333333328</v>
      </c>
      <c r="U615" s="21">
        <v>42973</v>
      </c>
    </row>
    <row r="616" spans="1:21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12">
        <f t="shared" si="59"/>
        <v>155.49056603773585</v>
      </c>
      <c r="G616" t="s">
        <v>20</v>
      </c>
      <c r="H616">
        <v>723</v>
      </c>
      <c r="I616" s="6">
        <f t="shared" si="54"/>
        <v>242.38235294117646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s="7" t="str">
        <f t="shared" si="55"/>
        <v>theater</v>
      </c>
      <c r="R616" s="7" t="str">
        <f t="shared" si="56"/>
        <v>plays</v>
      </c>
      <c r="S616" s="13">
        <f t="shared" si="57"/>
        <v>42746.25</v>
      </c>
      <c r="T616" s="13">
        <f t="shared" si="58"/>
        <v>42764.25</v>
      </c>
      <c r="U616" s="21">
        <v>42746</v>
      </c>
    </row>
    <row r="617" spans="1:21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12">
        <f t="shared" si="59"/>
        <v>170.44705882352943</v>
      </c>
      <c r="G617" t="s">
        <v>20</v>
      </c>
      <c r="H617">
        <v>170</v>
      </c>
      <c r="I617" s="6">
        <f t="shared" si="54"/>
        <v>60.87394957983193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s="7" t="str">
        <f t="shared" si="55"/>
        <v>theater</v>
      </c>
      <c r="R617" s="7" t="str">
        <f t="shared" si="56"/>
        <v>plays</v>
      </c>
      <c r="S617" s="13">
        <f t="shared" si="57"/>
        <v>42489.208333333328</v>
      </c>
      <c r="T617" s="13">
        <f t="shared" si="58"/>
        <v>42499.208333333328</v>
      </c>
      <c r="U617" s="21">
        <v>42489</v>
      </c>
    </row>
    <row r="618" spans="1:21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12">
        <f t="shared" si="59"/>
        <v>189.515625</v>
      </c>
      <c r="G618" t="s">
        <v>20</v>
      </c>
      <c r="H618">
        <v>238</v>
      </c>
      <c r="I618" s="6">
        <f t="shared" si="54"/>
        <v>220.52727272727273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s="7" t="str">
        <f t="shared" si="55"/>
        <v>music</v>
      </c>
      <c r="R618" s="7" t="str">
        <f t="shared" si="56"/>
        <v>indie rock</v>
      </c>
      <c r="S618" s="13">
        <f t="shared" si="57"/>
        <v>41537.208333333336</v>
      </c>
      <c r="T618" s="13">
        <f t="shared" si="58"/>
        <v>41538.208333333336</v>
      </c>
      <c r="U618" s="21">
        <v>41537</v>
      </c>
    </row>
    <row r="619" spans="1:21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12">
        <f t="shared" si="59"/>
        <v>249.71428571428572</v>
      </c>
      <c r="G619" t="s">
        <v>20</v>
      </c>
      <c r="H619">
        <v>55</v>
      </c>
      <c r="I619" s="6">
        <f t="shared" si="54"/>
        <v>2.9181969949916526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s="7" t="str">
        <f t="shared" si="55"/>
        <v>theater</v>
      </c>
      <c r="R619" s="7" t="str">
        <f t="shared" si="56"/>
        <v>plays</v>
      </c>
      <c r="S619" s="13">
        <f t="shared" si="57"/>
        <v>41794.208333333336</v>
      </c>
      <c r="T619" s="13">
        <f t="shared" si="58"/>
        <v>41804.208333333336</v>
      </c>
      <c r="U619" s="21">
        <v>41794</v>
      </c>
    </row>
    <row r="620" spans="1:21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12">
        <f t="shared" si="59"/>
        <v>48.860523665659613</v>
      </c>
      <c r="G620" t="s">
        <v>14</v>
      </c>
      <c r="H620">
        <v>1198</v>
      </c>
      <c r="I620" s="6">
        <f t="shared" si="54"/>
        <v>149.74845679012347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s="7" t="str">
        <f t="shared" si="55"/>
        <v>publishing</v>
      </c>
      <c r="R620" s="7" t="str">
        <f t="shared" si="56"/>
        <v>nonfiction</v>
      </c>
      <c r="S620" s="13">
        <f t="shared" si="57"/>
        <v>41396.208333333336</v>
      </c>
      <c r="T620" s="13">
        <f t="shared" si="58"/>
        <v>41417.208333333336</v>
      </c>
      <c r="U620" s="21">
        <v>41396</v>
      </c>
    </row>
    <row r="621" spans="1:21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12">
        <f t="shared" si="59"/>
        <v>28.461970393057683</v>
      </c>
      <c r="G621" t="s">
        <v>14</v>
      </c>
      <c r="H621">
        <v>648</v>
      </c>
      <c r="I621" s="6">
        <f t="shared" si="54"/>
        <v>435.6015625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s="7" t="str">
        <f t="shared" si="55"/>
        <v>theater</v>
      </c>
      <c r="R621" s="7" t="str">
        <f t="shared" si="56"/>
        <v>plays</v>
      </c>
      <c r="S621" s="13">
        <f t="shared" si="57"/>
        <v>40669.208333333336</v>
      </c>
      <c r="T621" s="13">
        <f t="shared" si="58"/>
        <v>40670.208333333336</v>
      </c>
      <c r="U621" s="21">
        <v>40669</v>
      </c>
    </row>
    <row r="622" spans="1:21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12">
        <f t="shared" si="59"/>
        <v>268.02325581395348</v>
      </c>
      <c r="G622" t="s">
        <v>20</v>
      </c>
      <c r="H622">
        <v>128</v>
      </c>
      <c r="I622" s="6">
        <f t="shared" si="54"/>
        <v>5.3754664179104479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s="7" t="str">
        <f t="shared" si="55"/>
        <v>photography</v>
      </c>
      <c r="R622" s="7" t="str">
        <f t="shared" si="56"/>
        <v>photography books</v>
      </c>
      <c r="S622" s="13">
        <f t="shared" si="57"/>
        <v>42559.208333333328</v>
      </c>
      <c r="T622" s="13">
        <f t="shared" si="58"/>
        <v>42563.208333333328</v>
      </c>
      <c r="U622" s="21">
        <v>42559</v>
      </c>
    </row>
    <row r="623" spans="1:21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12">
        <f t="shared" si="59"/>
        <v>619.80078125</v>
      </c>
      <c r="G623" t="s">
        <v>20</v>
      </c>
      <c r="H623">
        <v>2144</v>
      </c>
      <c r="I623" s="6">
        <f t="shared" si="54"/>
        <v>2479.203125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s="7" t="str">
        <f t="shared" si="55"/>
        <v>theater</v>
      </c>
      <c r="R623" s="7" t="str">
        <f t="shared" si="56"/>
        <v>plays</v>
      </c>
      <c r="S623" s="13">
        <f t="shared" si="57"/>
        <v>42626.208333333328</v>
      </c>
      <c r="T623" s="13">
        <f t="shared" si="58"/>
        <v>42631.208333333328</v>
      </c>
      <c r="U623" s="21">
        <v>42626</v>
      </c>
    </row>
    <row r="624" spans="1:21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12">
        <f t="shared" si="59"/>
        <v>3.1301587301587301</v>
      </c>
      <c r="G624" t="s">
        <v>14</v>
      </c>
      <c r="H624">
        <v>64</v>
      </c>
      <c r="I624" s="6">
        <f t="shared" si="54"/>
        <v>2.1968065354623096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s="7" t="str">
        <f t="shared" si="55"/>
        <v>music</v>
      </c>
      <c r="R624" s="7" t="str">
        <f t="shared" si="56"/>
        <v>indie rock</v>
      </c>
      <c r="S624" s="13">
        <f t="shared" si="57"/>
        <v>43205.208333333328</v>
      </c>
      <c r="T624" s="13">
        <f t="shared" si="58"/>
        <v>43231.208333333328</v>
      </c>
      <c r="U624" s="21">
        <v>43205</v>
      </c>
    </row>
    <row r="625" spans="1:21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12">
        <f t="shared" si="59"/>
        <v>159.92152704135739</v>
      </c>
      <c r="G625" t="s">
        <v>20</v>
      </c>
      <c r="H625">
        <v>2693</v>
      </c>
      <c r="I625" s="6">
        <f t="shared" si="54"/>
        <v>349.08796296296299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s="7" t="str">
        <f t="shared" si="55"/>
        <v>theater</v>
      </c>
      <c r="R625" s="7" t="str">
        <f t="shared" si="56"/>
        <v>plays</v>
      </c>
      <c r="S625" s="13">
        <f t="shared" si="57"/>
        <v>42201.208333333328</v>
      </c>
      <c r="T625" s="13">
        <f t="shared" si="58"/>
        <v>42206.208333333328</v>
      </c>
      <c r="U625" s="21">
        <v>42201</v>
      </c>
    </row>
    <row r="626" spans="1:21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12">
        <f t="shared" si="59"/>
        <v>279.39215686274508</v>
      </c>
      <c r="G626" t="s">
        <v>20</v>
      </c>
      <c r="H626">
        <v>432</v>
      </c>
      <c r="I626" s="6">
        <f t="shared" si="54"/>
        <v>229.82258064516128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s="7" t="str">
        <f t="shared" si="55"/>
        <v>photography</v>
      </c>
      <c r="R626" s="7" t="str">
        <f t="shared" si="56"/>
        <v>photography books</v>
      </c>
      <c r="S626" s="13">
        <f t="shared" si="57"/>
        <v>42029.25</v>
      </c>
      <c r="T626" s="13">
        <f t="shared" si="58"/>
        <v>42035.25</v>
      </c>
      <c r="U626" s="21">
        <v>42029</v>
      </c>
    </row>
    <row r="627" spans="1:21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12">
        <f t="shared" si="59"/>
        <v>77.373333333333335</v>
      </c>
      <c r="G627" t="s">
        <v>14</v>
      </c>
      <c r="H627">
        <v>62</v>
      </c>
      <c r="I627" s="6">
        <f t="shared" si="54"/>
        <v>30.703703703703702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s="7" t="str">
        <f t="shared" si="55"/>
        <v>theater</v>
      </c>
      <c r="R627" s="7" t="str">
        <f t="shared" si="56"/>
        <v>plays</v>
      </c>
      <c r="S627" s="13">
        <f t="shared" si="57"/>
        <v>43857.25</v>
      </c>
      <c r="T627" s="13">
        <f t="shared" si="58"/>
        <v>43871.25</v>
      </c>
      <c r="U627" s="21">
        <v>43857</v>
      </c>
    </row>
    <row r="628" spans="1:21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12">
        <f t="shared" si="59"/>
        <v>206.32812500000003</v>
      </c>
      <c r="G628" t="s">
        <v>20</v>
      </c>
      <c r="H628">
        <v>189</v>
      </c>
      <c r="I628" s="6">
        <f t="shared" si="54"/>
        <v>85.746753246753244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s="7" t="str">
        <f t="shared" si="55"/>
        <v>theater</v>
      </c>
      <c r="R628" s="7" t="str">
        <f t="shared" si="56"/>
        <v>plays</v>
      </c>
      <c r="S628" s="13">
        <f t="shared" si="57"/>
        <v>40449.208333333336</v>
      </c>
      <c r="T628" s="13">
        <f t="shared" si="58"/>
        <v>40458.208333333336</v>
      </c>
      <c r="U628" s="21">
        <v>40449</v>
      </c>
    </row>
    <row r="629" spans="1:21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12">
        <f t="shared" si="59"/>
        <v>694.25</v>
      </c>
      <c r="G629" t="s">
        <v>20</v>
      </c>
      <c r="H629">
        <v>154</v>
      </c>
      <c r="I629" s="6">
        <f t="shared" si="54"/>
        <v>115.70833333333333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s="7" t="str">
        <f t="shared" si="55"/>
        <v>food</v>
      </c>
      <c r="R629" s="7" t="str">
        <f t="shared" si="56"/>
        <v>food trucks</v>
      </c>
      <c r="S629" s="13">
        <f t="shared" si="57"/>
        <v>40345.208333333336</v>
      </c>
      <c r="T629" s="13">
        <f t="shared" si="58"/>
        <v>40369.208333333336</v>
      </c>
      <c r="U629" s="21">
        <v>40345</v>
      </c>
    </row>
    <row r="630" spans="1:21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12">
        <f t="shared" si="59"/>
        <v>151.78947368421052</v>
      </c>
      <c r="G630" t="s">
        <v>20</v>
      </c>
      <c r="H630">
        <v>96</v>
      </c>
      <c r="I630" s="6">
        <f t="shared" si="54"/>
        <v>3.8453333333333335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s="7" t="str">
        <f t="shared" si="55"/>
        <v>music</v>
      </c>
      <c r="R630" s="7" t="str">
        <f t="shared" si="56"/>
        <v>indie rock</v>
      </c>
      <c r="S630" s="13">
        <f t="shared" si="57"/>
        <v>40455.208333333336</v>
      </c>
      <c r="T630" s="13">
        <f t="shared" si="58"/>
        <v>40458.208333333336</v>
      </c>
      <c r="U630" s="21">
        <v>40455</v>
      </c>
    </row>
    <row r="631" spans="1:21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12">
        <f t="shared" si="59"/>
        <v>64.58207217694995</v>
      </c>
      <c r="G631" t="s">
        <v>14</v>
      </c>
      <c r="H631">
        <v>750</v>
      </c>
      <c r="I631" s="6">
        <f t="shared" si="54"/>
        <v>637.65517241379314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s="7" t="str">
        <f t="shared" si="55"/>
        <v>theater</v>
      </c>
      <c r="R631" s="7" t="str">
        <f t="shared" si="56"/>
        <v>plays</v>
      </c>
      <c r="S631" s="13">
        <f t="shared" si="57"/>
        <v>42557.208333333328</v>
      </c>
      <c r="T631" s="13">
        <f t="shared" si="58"/>
        <v>42559.208333333328</v>
      </c>
      <c r="U631" s="21">
        <v>42557</v>
      </c>
    </row>
    <row r="632" spans="1:21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12">
        <f t="shared" si="59"/>
        <v>62.873684210526314</v>
      </c>
      <c r="G632" t="s">
        <v>74</v>
      </c>
      <c r="H632">
        <v>87</v>
      </c>
      <c r="I632" s="6">
        <f t="shared" si="54"/>
        <v>1.9500489715964739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s="7" t="str">
        <f t="shared" si="55"/>
        <v>theater</v>
      </c>
      <c r="R632" s="7" t="str">
        <f t="shared" si="56"/>
        <v>plays</v>
      </c>
      <c r="S632" s="13">
        <f t="shared" si="57"/>
        <v>43586.208333333328</v>
      </c>
      <c r="T632" s="13">
        <f t="shared" si="58"/>
        <v>43597.208333333328</v>
      </c>
      <c r="U632" s="21">
        <v>43586</v>
      </c>
    </row>
    <row r="633" spans="1:21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12">
        <f t="shared" si="59"/>
        <v>310.39864864864865</v>
      </c>
      <c r="G633" t="s">
        <v>20</v>
      </c>
      <c r="H633">
        <v>3063</v>
      </c>
      <c r="I633" s="6">
        <f t="shared" si="54"/>
        <v>660.99280575539569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s="7" t="str">
        <f t="shared" si="55"/>
        <v>theater</v>
      </c>
      <c r="R633" s="7" t="str">
        <f t="shared" si="56"/>
        <v>plays</v>
      </c>
      <c r="S633" s="13">
        <f t="shared" si="57"/>
        <v>43550.208333333328</v>
      </c>
      <c r="T633" s="13">
        <f t="shared" si="58"/>
        <v>43554.208333333328</v>
      </c>
      <c r="U633" s="21">
        <v>43550</v>
      </c>
    </row>
    <row r="634" spans="1:21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12">
        <f t="shared" si="59"/>
        <v>42.859916782246884</v>
      </c>
      <c r="G634" t="s">
        <v>47</v>
      </c>
      <c r="H634">
        <v>278</v>
      </c>
      <c r="I634" s="6">
        <f t="shared" si="54"/>
        <v>294.3047619047619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s="7" t="str">
        <f t="shared" si="55"/>
        <v>theater</v>
      </c>
      <c r="R634" s="7" t="str">
        <f t="shared" si="56"/>
        <v>plays</v>
      </c>
      <c r="S634" s="13">
        <f t="shared" si="57"/>
        <v>41945.208333333336</v>
      </c>
      <c r="T634" s="13">
        <f t="shared" si="58"/>
        <v>41963.25</v>
      </c>
      <c r="U634" s="21">
        <v>41945</v>
      </c>
    </row>
    <row r="635" spans="1:21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12">
        <f t="shared" si="59"/>
        <v>83.119402985074629</v>
      </c>
      <c r="G635" t="s">
        <v>14</v>
      </c>
      <c r="H635">
        <v>105</v>
      </c>
      <c r="I635" s="6">
        <f t="shared" si="54"/>
        <v>3.3588661037394449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s="7" t="str">
        <f t="shared" si="55"/>
        <v>film &amp; video</v>
      </c>
      <c r="R635" s="7" t="str">
        <f t="shared" si="56"/>
        <v>animation</v>
      </c>
      <c r="S635" s="13">
        <f t="shared" si="57"/>
        <v>42315.25</v>
      </c>
      <c r="T635" s="13">
        <f t="shared" si="58"/>
        <v>42319.25</v>
      </c>
      <c r="U635" s="21">
        <v>42315</v>
      </c>
    </row>
    <row r="636" spans="1:21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12">
        <f t="shared" si="59"/>
        <v>78.531302876480552</v>
      </c>
      <c r="G636" t="s">
        <v>74</v>
      </c>
      <c r="H636">
        <v>1658</v>
      </c>
      <c r="I636" s="6">
        <f t="shared" si="54"/>
        <v>40.963812886142982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s="7" t="str">
        <f t="shared" si="55"/>
        <v>film &amp; video</v>
      </c>
      <c r="R636" s="7" t="str">
        <f t="shared" si="56"/>
        <v>television</v>
      </c>
      <c r="S636" s="13">
        <f t="shared" si="57"/>
        <v>42819.208333333328</v>
      </c>
      <c r="T636" s="13">
        <f t="shared" si="58"/>
        <v>42833.208333333328</v>
      </c>
      <c r="U636" s="21">
        <v>42819</v>
      </c>
    </row>
    <row r="637" spans="1:21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12">
        <f t="shared" si="59"/>
        <v>114.09352517985612</v>
      </c>
      <c r="G637" t="s">
        <v>20</v>
      </c>
      <c r="H637">
        <v>2266</v>
      </c>
      <c r="I637" s="6">
        <f t="shared" si="54"/>
        <v>60.902457757296467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s="7" t="str">
        <f t="shared" si="55"/>
        <v>film &amp; video</v>
      </c>
      <c r="R637" s="7" t="str">
        <f t="shared" si="56"/>
        <v>television</v>
      </c>
      <c r="S637" s="13">
        <f t="shared" si="57"/>
        <v>41314.25</v>
      </c>
      <c r="T637" s="13">
        <f t="shared" si="58"/>
        <v>41346.208333333336</v>
      </c>
      <c r="U637" s="21">
        <v>41314</v>
      </c>
    </row>
    <row r="638" spans="1:21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12">
        <f t="shared" si="59"/>
        <v>64.537683358624179</v>
      </c>
      <c r="G638" t="s">
        <v>14</v>
      </c>
      <c r="H638">
        <v>2604</v>
      </c>
      <c r="I638" s="6">
        <f t="shared" si="54"/>
        <v>1962.9384615384615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s="7" t="str">
        <f t="shared" si="55"/>
        <v>film &amp; video</v>
      </c>
      <c r="R638" s="7" t="str">
        <f t="shared" si="56"/>
        <v>animation</v>
      </c>
      <c r="S638" s="13">
        <f t="shared" si="57"/>
        <v>40926.25</v>
      </c>
      <c r="T638" s="13">
        <f t="shared" si="58"/>
        <v>40971.25</v>
      </c>
      <c r="U638" s="21">
        <v>40926</v>
      </c>
    </row>
    <row r="639" spans="1:21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12">
        <f t="shared" si="59"/>
        <v>79.411764705882348</v>
      </c>
      <c r="G639" t="s">
        <v>14</v>
      </c>
      <c r="H639">
        <v>65</v>
      </c>
      <c r="I639" s="6">
        <f t="shared" si="54"/>
        <v>71.808510638297875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s="7" t="str">
        <f t="shared" si="55"/>
        <v>theater</v>
      </c>
      <c r="R639" s="7" t="str">
        <f t="shared" si="56"/>
        <v>plays</v>
      </c>
      <c r="S639" s="13">
        <f t="shared" si="57"/>
        <v>42688.25</v>
      </c>
      <c r="T639" s="13">
        <f t="shared" si="58"/>
        <v>42696.25</v>
      </c>
      <c r="U639" s="21">
        <v>42688</v>
      </c>
    </row>
    <row r="640" spans="1:21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12">
        <f t="shared" si="59"/>
        <v>11.419117647058824</v>
      </c>
      <c r="G640" t="s">
        <v>14</v>
      </c>
      <c r="H640">
        <v>94</v>
      </c>
      <c r="I640" s="6">
        <f t="shared" si="54"/>
        <v>207.06666666666666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s="7" t="str">
        <f t="shared" si="55"/>
        <v>theater</v>
      </c>
      <c r="R640" s="7" t="str">
        <f t="shared" si="56"/>
        <v>plays</v>
      </c>
      <c r="S640" s="13">
        <f t="shared" si="57"/>
        <v>40386.208333333336</v>
      </c>
      <c r="T640" s="13">
        <f t="shared" si="58"/>
        <v>40398.208333333336</v>
      </c>
      <c r="U640" s="21">
        <v>40386</v>
      </c>
    </row>
    <row r="641" spans="1:21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12">
        <f t="shared" si="59"/>
        <v>56.186046511627907</v>
      </c>
      <c r="G641" t="s">
        <v>47</v>
      </c>
      <c r="H641">
        <v>45</v>
      </c>
      <c r="I641" s="6">
        <f t="shared" si="54"/>
        <v>18.801556420233464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s="7" t="str">
        <f t="shared" si="55"/>
        <v>film &amp; video</v>
      </c>
      <c r="R641" s="7" t="str">
        <f t="shared" si="56"/>
        <v>drama</v>
      </c>
      <c r="S641" s="13">
        <f t="shared" si="57"/>
        <v>43309.208333333328</v>
      </c>
      <c r="T641" s="13">
        <f t="shared" si="58"/>
        <v>43309.208333333328</v>
      </c>
      <c r="U641" s="21">
        <v>43309</v>
      </c>
    </row>
    <row r="642" spans="1:21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12">
        <f t="shared" si="59"/>
        <v>16.501669449081803</v>
      </c>
      <c r="G642" t="s">
        <v>14</v>
      </c>
      <c r="H642">
        <v>257</v>
      </c>
      <c r="I642" s="6">
        <f t="shared" si="54"/>
        <v>101.9020618556701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s="7" t="str">
        <f t="shared" si="55"/>
        <v>theater</v>
      </c>
      <c r="R642" s="7" t="str">
        <f t="shared" si="56"/>
        <v>plays</v>
      </c>
      <c r="S642" s="13">
        <f t="shared" si="57"/>
        <v>42387.25</v>
      </c>
      <c r="T642" s="13">
        <f t="shared" si="58"/>
        <v>42390.25</v>
      </c>
      <c r="U642" s="21">
        <v>42387</v>
      </c>
    </row>
    <row r="643" spans="1:21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12">
        <f t="shared" si="59"/>
        <v>119.96808510638297</v>
      </c>
      <c r="G643" t="s">
        <v>20</v>
      </c>
      <c r="H643">
        <v>194</v>
      </c>
      <c r="I643" s="6">
        <f t="shared" ref="I643:I706" si="60">E643/H644</f>
        <v>87.418604651162795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s="7" t="str">
        <f t="shared" ref="Q643:Q706" si="61">LEFT(P643, FIND("/", P643) -1)</f>
        <v>theater</v>
      </c>
      <c r="R643" s="7" t="str">
        <f t="shared" ref="R643:R706" si="62">RIGHT(P643,LEN(P643)-FIND("/",P643))</f>
        <v>plays</v>
      </c>
      <c r="S643" s="13">
        <f t="shared" ref="S643:S706" si="63">(((L643/60)/60)/24)+DATE(1970,1,1)</f>
        <v>42786.25</v>
      </c>
      <c r="T643" s="13">
        <f t="shared" ref="T643:T706" si="64">M643 / 86400 + DATE(1970,1,1)</f>
        <v>42814.208333333328</v>
      </c>
      <c r="U643" s="21">
        <v>42786</v>
      </c>
    </row>
    <row r="644" spans="1:21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12">
        <f t="shared" ref="F644:F707" si="65" xml:space="preserve"> (E644 / D644)*100</f>
        <v>145.45652173913044</v>
      </c>
      <c r="G644" t="s">
        <v>20</v>
      </c>
      <c r="H644">
        <v>129</v>
      </c>
      <c r="I644" s="6">
        <f t="shared" si="60"/>
        <v>35.685333333333332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s="7" t="str">
        <f t="shared" si="61"/>
        <v>technology</v>
      </c>
      <c r="R644" s="7" t="str">
        <f t="shared" si="62"/>
        <v>wearables</v>
      </c>
      <c r="S644" s="13">
        <f t="shared" si="63"/>
        <v>43451.25</v>
      </c>
      <c r="T644" s="13">
        <f t="shared" si="64"/>
        <v>43460.25</v>
      </c>
      <c r="U644" s="21">
        <v>43451</v>
      </c>
    </row>
    <row r="645" spans="1:21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12">
        <f t="shared" si="65"/>
        <v>221.38255033557047</v>
      </c>
      <c r="G645" t="s">
        <v>20</v>
      </c>
      <c r="H645">
        <v>375</v>
      </c>
      <c r="I645" s="6">
        <f t="shared" si="60"/>
        <v>11.265710382513662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s="7" t="str">
        <f t="shared" si="61"/>
        <v>theater</v>
      </c>
      <c r="R645" s="7" t="str">
        <f t="shared" si="62"/>
        <v>plays</v>
      </c>
      <c r="S645" s="13">
        <f t="shared" si="63"/>
        <v>42795.25</v>
      </c>
      <c r="T645" s="13">
        <f t="shared" si="64"/>
        <v>42813.208333333328</v>
      </c>
      <c r="U645" s="21">
        <v>42795</v>
      </c>
    </row>
    <row r="646" spans="1:21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12">
        <f t="shared" si="65"/>
        <v>48.396694214876035</v>
      </c>
      <c r="G646" t="s">
        <v>14</v>
      </c>
      <c r="H646">
        <v>2928</v>
      </c>
      <c r="I646" s="6">
        <f t="shared" si="60"/>
        <v>17.454545454545453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s="7" t="str">
        <f t="shared" si="61"/>
        <v>theater</v>
      </c>
      <c r="R646" s="7" t="str">
        <f t="shared" si="62"/>
        <v>plays</v>
      </c>
      <c r="S646" s="13">
        <f t="shared" si="63"/>
        <v>43452.25</v>
      </c>
      <c r="T646" s="13">
        <f t="shared" si="64"/>
        <v>43468.25</v>
      </c>
      <c r="U646" s="21">
        <v>43452</v>
      </c>
    </row>
    <row r="647" spans="1:21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12">
        <f t="shared" si="65"/>
        <v>92.911504424778755</v>
      </c>
      <c r="G647" t="s">
        <v>14</v>
      </c>
      <c r="H647">
        <v>4697</v>
      </c>
      <c r="I647" s="6">
        <f t="shared" si="60"/>
        <v>61.229159519725556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s="7" t="str">
        <f t="shared" si="61"/>
        <v>music</v>
      </c>
      <c r="R647" s="7" t="str">
        <f t="shared" si="62"/>
        <v>rock</v>
      </c>
      <c r="S647" s="13">
        <f t="shared" si="63"/>
        <v>43369.208333333328</v>
      </c>
      <c r="T647" s="13">
        <f t="shared" si="64"/>
        <v>43390.208333333328</v>
      </c>
      <c r="U647" s="21">
        <v>43369</v>
      </c>
    </row>
    <row r="648" spans="1:21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12">
        <f t="shared" si="65"/>
        <v>88.599797365754824</v>
      </c>
      <c r="G648" t="s">
        <v>14</v>
      </c>
      <c r="H648">
        <v>2915</v>
      </c>
      <c r="I648" s="6">
        <f t="shared" si="60"/>
        <v>4858.2222222222226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s="7" t="str">
        <f t="shared" si="61"/>
        <v>games</v>
      </c>
      <c r="R648" s="7" t="str">
        <f t="shared" si="62"/>
        <v>video games</v>
      </c>
      <c r="S648" s="13">
        <f t="shared" si="63"/>
        <v>41346.208333333336</v>
      </c>
      <c r="T648" s="13">
        <f t="shared" si="64"/>
        <v>41357.208333333336</v>
      </c>
      <c r="U648" s="21">
        <v>41346</v>
      </c>
    </row>
    <row r="649" spans="1:21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12">
        <f t="shared" si="65"/>
        <v>41.4</v>
      </c>
      <c r="G649" t="s">
        <v>14</v>
      </c>
      <c r="H649">
        <v>18</v>
      </c>
      <c r="I649" s="6">
        <f t="shared" si="60"/>
        <v>2.5767634854771786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s="7" t="str">
        <f t="shared" si="61"/>
        <v>publishing</v>
      </c>
      <c r="R649" s="7" t="str">
        <f t="shared" si="62"/>
        <v>translations</v>
      </c>
      <c r="S649" s="13">
        <f t="shared" si="63"/>
        <v>43199.208333333328</v>
      </c>
      <c r="T649" s="13">
        <f t="shared" si="64"/>
        <v>43223.208333333328</v>
      </c>
      <c r="U649" s="21">
        <v>43199</v>
      </c>
    </row>
    <row r="650" spans="1:21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12">
        <f t="shared" si="65"/>
        <v>63.056795131845846</v>
      </c>
      <c r="G650" t="s">
        <v>74</v>
      </c>
      <c r="H650">
        <v>723</v>
      </c>
      <c r="I650" s="6">
        <f t="shared" si="60"/>
        <v>103.27906976744185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s="7" t="str">
        <f t="shared" si="61"/>
        <v>food</v>
      </c>
      <c r="R650" s="7" t="str">
        <f t="shared" si="62"/>
        <v>food trucks</v>
      </c>
      <c r="S650" s="13">
        <f t="shared" si="63"/>
        <v>42922.208333333328</v>
      </c>
      <c r="T650" s="13">
        <f t="shared" si="64"/>
        <v>42940.208333333328</v>
      </c>
      <c r="U650" s="21">
        <v>42922</v>
      </c>
    </row>
    <row r="651" spans="1:21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12">
        <f t="shared" si="65"/>
        <v>48.482333607230892</v>
      </c>
      <c r="G651" t="s">
        <v>14</v>
      </c>
      <c r="H651">
        <v>602</v>
      </c>
      <c r="I651" s="6">
        <f t="shared" si="60"/>
        <v>59003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s="7" t="str">
        <f t="shared" si="61"/>
        <v>theater</v>
      </c>
      <c r="R651" s="7" t="str">
        <f t="shared" si="62"/>
        <v>plays</v>
      </c>
      <c r="S651" s="13">
        <f t="shared" si="63"/>
        <v>40471.208333333336</v>
      </c>
      <c r="T651" s="13">
        <f t="shared" si="64"/>
        <v>40482.208333333336</v>
      </c>
      <c r="U651" s="21">
        <v>40471</v>
      </c>
    </row>
    <row r="652" spans="1:21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12">
        <f t="shared" si="65"/>
        <v>2</v>
      </c>
      <c r="G652" t="s">
        <v>14</v>
      </c>
      <c r="H652">
        <v>1</v>
      </c>
      <c r="I652" s="6">
        <f t="shared" si="60"/>
        <v>5.1706308169596695E-4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s="7" t="str">
        <f t="shared" si="61"/>
        <v>music</v>
      </c>
      <c r="R652" s="7" t="str">
        <f t="shared" si="62"/>
        <v>jazz</v>
      </c>
      <c r="S652" s="13">
        <f t="shared" si="63"/>
        <v>41828.208333333336</v>
      </c>
      <c r="T652" s="13">
        <f t="shared" si="64"/>
        <v>41855.208333333336</v>
      </c>
      <c r="U652" s="21">
        <v>41828</v>
      </c>
    </row>
    <row r="653" spans="1:21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12">
        <f t="shared" si="65"/>
        <v>88.47941026944585</v>
      </c>
      <c r="G653" t="s">
        <v>14</v>
      </c>
      <c r="H653">
        <v>3868</v>
      </c>
      <c r="I653" s="6">
        <f t="shared" si="60"/>
        <v>425.52322738386306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s="7" t="str">
        <f t="shared" si="61"/>
        <v>film &amp; video</v>
      </c>
      <c r="R653" s="7" t="str">
        <f t="shared" si="62"/>
        <v>shorts</v>
      </c>
      <c r="S653" s="13">
        <f t="shared" si="63"/>
        <v>41692.25</v>
      </c>
      <c r="T653" s="13">
        <f t="shared" si="64"/>
        <v>41707.25</v>
      </c>
      <c r="U653" s="21">
        <v>41692</v>
      </c>
    </row>
    <row r="654" spans="1:21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12">
        <f t="shared" si="65"/>
        <v>126.84</v>
      </c>
      <c r="G654" t="s">
        <v>20</v>
      </c>
      <c r="H654">
        <v>409</v>
      </c>
      <c r="I654" s="6">
        <f t="shared" si="60"/>
        <v>54.205128205128204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s="7" t="str">
        <f t="shared" si="61"/>
        <v>technology</v>
      </c>
      <c r="R654" s="7" t="str">
        <f t="shared" si="62"/>
        <v>web</v>
      </c>
      <c r="S654" s="13">
        <f t="shared" si="63"/>
        <v>42587.208333333328</v>
      </c>
      <c r="T654" s="13">
        <f t="shared" si="64"/>
        <v>42630.208333333328</v>
      </c>
      <c r="U654" s="21">
        <v>42587</v>
      </c>
    </row>
    <row r="655" spans="1:21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12">
        <f t="shared" si="65"/>
        <v>2338.833333333333</v>
      </c>
      <c r="G655" t="s">
        <v>20</v>
      </c>
      <c r="H655">
        <v>234</v>
      </c>
      <c r="I655" s="6">
        <f t="shared" si="60"/>
        <v>4.6528514588859418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s="7" t="str">
        <f t="shared" si="61"/>
        <v>technology</v>
      </c>
      <c r="R655" s="7" t="str">
        <f t="shared" si="62"/>
        <v>web</v>
      </c>
      <c r="S655" s="13">
        <f t="shared" si="63"/>
        <v>42468.208333333328</v>
      </c>
      <c r="T655" s="13">
        <f t="shared" si="64"/>
        <v>42470.208333333328</v>
      </c>
      <c r="U655" s="21">
        <v>42468</v>
      </c>
    </row>
    <row r="656" spans="1:21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12">
        <f t="shared" si="65"/>
        <v>508.38857142857148</v>
      </c>
      <c r="G656" t="s">
        <v>20</v>
      </c>
      <c r="H656">
        <v>3016</v>
      </c>
      <c r="I656" s="6">
        <f t="shared" si="60"/>
        <v>674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s="7" t="str">
        <f t="shared" si="61"/>
        <v>music</v>
      </c>
      <c r="R656" s="7" t="str">
        <f t="shared" si="62"/>
        <v>metal</v>
      </c>
      <c r="S656" s="13">
        <f t="shared" si="63"/>
        <v>42240.208333333328</v>
      </c>
      <c r="T656" s="13">
        <f t="shared" si="64"/>
        <v>42245.208333333328</v>
      </c>
      <c r="U656" s="21">
        <v>42240</v>
      </c>
    </row>
    <row r="657" spans="1:21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12">
        <f t="shared" si="65"/>
        <v>191.47826086956522</v>
      </c>
      <c r="G657" t="s">
        <v>20</v>
      </c>
      <c r="H657">
        <v>264</v>
      </c>
      <c r="I657" s="6">
        <f t="shared" si="60"/>
        <v>26.214285714285715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s="7" t="str">
        <f t="shared" si="61"/>
        <v>photography</v>
      </c>
      <c r="R657" s="7" t="str">
        <f t="shared" si="62"/>
        <v>photography books</v>
      </c>
      <c r="S657" s="13">
        <f t="shared" si="63"/>
        <v>42796.25</v>
      </c>
      <c r="T657" s="13">
        <f t="shared" si="64"/>
        <v>42809.208333333328</v>
      </c>
      <c r="U657" s="21">
        <v>42796</v>
      </c>
    </row>
    <row r="658" spans="1:21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12">
        <f t="shared" si="65"/>
        <v>42.127533783783782</v>
      </c>
      <c r="G658" t="s">
        <v>14</v>
      </c>
      <c r="H658">
        <v>504</v>
      </c>
      <c r="I658" s="6">
        <f t="shared" si="60"/>
        <v>3562.7857142857142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s="7" t="str">
        <f t="shared" si="61"/>
        <v>food</v>
      </c>
      <c r="R658" s="7" t="str">
        <f t="shared" si="62"/>
        <v>food trucks</v>
      </c>
      <c r="S658" s="13">
        <f t="shared" si="63"/>
        <v>43097.25</v>
      </c>
      <c r="T658" s="13">
        <f t="shared" si="64"/>
        <v>43102.25</v>
      </c>
      <c r="U658" s="21">
        <v>43097</v>
      </c>
    </row>
    <row r="659" spans="1:21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12">
        <f t="shared" si="65"/>
        <v>8.24</v>
      </c>
      <c r="G659" t="s">
        <v>14</v>
      </c>
      <c r="H659">
        <v>14</v>
      </c>
      <c r="I659" s="6">
        <f t="shared" si="60"/>
        <v>2.1128205128205129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s="7" t="str">
        <f t="shared" si="61"/>
        <v>film &amp; video</v>
      </c>
      <c r="R659" s="7" t="str">
        <f t="shared" si="62"/>
        <v>science fiction</v>
      </c>
      <c r="S659" s="13">
        <f t="shared" si="63"/>
        <v>43096.25</v>
      </c>
      <c r="T659" s="13">
        <f t="shared" si="64"/>
        <v>43112.25</v>
      </c>
      <c r="U659" s="21">
        <v>43096</v>
      </c>
    </row>
    <row r="660" spans="1:21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12">
        <f t="shared" si="65"/>
        <v>60.064638783269963</v>
      </c>
      <c r="G660" t="s">
        <v>74</v>
      </c>
      <c r="H660">
        <v>390</v>
      </c>
      <c r="I660" s="6">
        <f t="shared" si="60"/>
        <v>42.12533333333333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s="7" t="str">
        <f t="shared" si="61"/>
        <v>music</v>
      </c>
      <c r="R660" s="7" t="str">
        <f t="shared" si="62"/>
        <v>rock</v>
      </c>
      <c r="S660" s="13">
        <f t="shared" si="63"/>
        <v>42246.208333333328</v>
      </c>
      <c r="T660" s="13">
        <f t="shared" si="64"/>
        <v>42269.208333333328</v>
      </c>
      <c r="U660" s="21">
        <v>42246</v>
      </c>
    </row>
    <row r="661" spans="1:21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12">
        <f t="shared" si="65"/>
        <v>47.232808616404313</v>
      </c>
      <c r="G661" t="s">
        <v>14</v>
      </c>
      <c r="H661">
        <v>750</v>
      </c>
      <c r="I661" s="6">
        <f t="shared" si="60"/>
        <v>740.38961038961043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s="7" t="str">
        <f t="shared" si="61"/>
        <v>film &amp; video</v>
      </c>
      <c r="R661" s="7" t="str">
        <f t="shared" si="62"/>
        <v>documentary</v>
      </c>
      <c r="S661" s="13">
        <f t="shared" si="63"/>
        <v>40570.25</v>
      </c>
      <c r="T661" s="13">
        <f t="shared" si="64"/>
        <v>40571.25</v>
      </c>
      <c r="U661" s="21">
        <v>40570</v>
      </c>
    </row>
    <row r="662" spans="1:21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12">
        <f t="shared" si="65"/>
        <v>81.736263736263737</v>
      </c>
      <c r="G662" t="s">
        <v>14</v>
      </c>
      <c r="H662">
        <v>77</v>
      </c>
      <c r="I662" s="6">
        <f t="shared" si="60"/>
        <v>9.8909574468085104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s="7" t="str">
        <f t="shared" si="61"/>
        <v>theater</v>
      </c>
      <c r="R662" s="7" t="str">
        <f t="shared" si="62"/>
        <v>plays</v>
      </c>
      <c r="S662" s="13">
        <f t="shared" si="63"/>
        <v>42237.208333333328</v>
      </c>
      <c r="T662" s="13">
        <f t="shared" si="64"/>
        <v>42246.208333333328</v>
      </c>
      <c r="U662" s="21">
        <v>42237</v>
      </c>
    </row>
    <row r="663" spans="1:21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12">
        <f t="shared" si="65"/>
        <v>54.187265917603</v>
      </c>
      <c r="G663" t="s">
        <v>14</v>
      </c>
      <c r="H663">
        <v>752</v>
      </c>
      <c r="I663" s="6">
        <f t="shared" si="60"/>
        <v>441.7709923664122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s="7" t="str">
        <f t="shared" si="61"/>
        <v>music</v>
      </c>
      <c r="R663" s="7" t="str">
        <f t="shared" si="62"/>
        <v>jazz</v>
      </c>
      <c r="S663" s="13">
        <f t="shared" si="63"/>
        <v>40996.208333333336</v>
      </c>
      <c r="T663" s="13">
        <f t="shared" si="64"/>
        <v>41026.208333333336</v>
      </c>
      <c r="U663" s="21">
        <v>40996</v>
      </c>
    </row>
    <row r="664" spans="1:21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12">
        <f t="shared" si="65"/>
        <v>97.868131868131869</v>
      </c>
      <c r="G664" t="s">
        <v>14</v>
      </c>
      <c r="H664">
        <v>131</v>
      </c>
      <c r="I664" s="6">
        <f t="shared" si="60"/>
        <v>102.36781609195403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s="7" t="str">
        <f t="shared" si="61"/>
        <v>theater</v>
      </c>
      <c r="R664" s="7" t="str">
        <f t="shared" si="62"/>
        <v>plays</v>
      </c>
      <c r="S664" s="13">
        <f t="shared" si="63"/>
        <v>43443.25</v>
      </c>
      <c r="T664" s="13">
        <f t="shared" si="64"/>
        <v>43447.25</v>
      </c>
      <c r="U664" s="21">
        <v>43443</v>
      </c>
    </row>
    <row r="665" spans="1:21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12">
        <f t="shared" si="65"/>
        <v>77.239999999999995</v>
      </c>
      <c r="G665" t="s">
        <v>14</v>
      </c>
      <c r="H665">
        <v>87</v>
      </c>
      <c r="I665" s="6">
        <f t="shared" si="60"/>
        <v>7.266227657572907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s="7" t="str">
        <f t="shared" si="61"/>
        <v>theater</v>
      </c>
      <c r="R665" s="7" t="str">
        <f t="shared" si="62"/>
        <v>plays</v>
      </c>
      <c r="S665" s="13">
        <f t="shared" si="63"/>
        <v>40458.208333333336</v>
      </c>
      <c r="T665" s="13">
        <f t="shared" si="64"/>
        <v>40481.208333333336</v>
      </c>
      <c r="U665" s="21">
        <v>40458</v>
      </c>
    </row>
    <row r="666" spans="1:21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12">
        <f t="shared" si="65"/>
        <v>33.464735516372798</v>
      </c>
      <c r="G666" t="s">
        <v>14</v>
      </c>
      <c r="H666">
        <v>1063</v>
      </c>
      <c r="I666" s="6">
        <f t="shared" si="60"/>
        <v>97.6875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s="7" t="str">
        <f t="shared" si="61"/>
        <v>music</v>
      </c>
      <c r="R666" s="7" t="str">
        <f t="shared" si="62"/>
        <v>jazz</v>
      </c>
      <c r="S666" s="13">
        <f t="shared" si="63"/>
        <v>40959.25</v>
      </c>
      <c r="T666" s="13">
        <f t="shared" si="64"/>
        <v>40969.25</v>
      </c>
      <c r="U666" s="21">
        <v>40959</v>
      </c>
    </row>
    <row r="667" spans="1:21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12">
        <f t="shared" si="65"/>
        <v>239.58823529411765</v>
      </c>
      <c r="G667" t="s">
        <v>20</v>
      </c>
      <c r="H667">
        <v>272</v>
      </c>
      <c r="I667" s="6">
        <f t="shared" si="60"/>
        <v>488.76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s="7" t="str">
        <f t="shared" si="61"/>
        <v>film &amp; video</v>
      </c>
      <c r="R667" s="7" t="str">
        <f t="shared" si="62"/>
        <v>documentary</v>
      </c>
      <c r="S667" s="13">
        <f t="shared" si="63"/>
        <v>40733.208333333336</v>
      </c>
      <c r="T667" s="13">
        <f t="shared" si="64"/>
        <v>40747.208333333336</v>
      </c>
      <c r="U667" s="21">
        <v>40733</v>
      </c>
    </row>
    <row r="668" spans="1:21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12">
        <f t="shared" si="65"/>
        <v>64.032258064516128</v>
      </c>
      <c r="G668" t="s">
        <v>74</v>
      </c>
      <c r="H668">
        <v>25</v>
      </c>
      <c r="I668" s="6">
        <f t="shared" si="60"/>
        <v>4.7374701670644388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s="7" t="str">
        <f t="shared" si="61"/>
        <v>theater</v>
      </c>
      <c r="R668" s="7" t="str">
        <f t="shared" si="62"/>
        <v>plays</v>
      </c>
      <c r="S668" s="13">
        <f t="shared" si="63"/>
        <v>41516.208333333336</v>
      </c>
      <c r="T668" s="13">
        <f t="shared" si="64"/>
        <v>41522.208333333336</v>
      </c>
      <c r="U668" s="21">
        <v>41516</v>
      </c>
    </row>
    <row r="669" spans="1:21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12">
        <f t="shared" si="65"/>
        <v>176.15942028985506</v>
      </c>
      <c r="G669" t="s">
        <v>20</v>
      </c>
      <c r="H669">
        <v>419</v>
      </c>
      <c r="I669" s="6">
        <f t="shared" si="60"/>
        <v>159.93421052631578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s="7" t="str">
        <f t="shared" si="61"/>
        <v>journalism</v>
      </c>
      <c r="R669" s="7" t="str">
        <f t="shared" si="62"/>
        <v>audio</v>
      </c>
      <c r="S669" s="13">
        <f t="shared" si="63"/>
        <v>41892.208333333336</v>
      </c>
      <c r="T669" s="13">
        <f t="shared" si="64"/>
        <v>41901.208333333336</v>
      </c>
      <c r="U669" s="21">
        <v>41892</v>
      </c>
    </row>
    <row r="670" spans="1:21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12">
        <f t="shared" si="65"/>
        <v>20.33818181818182</v>
      </c>
      <c r="G670" t="s">
        <v>14</v>
      </c>
      <c r="H670">
        <v>76</v>
      </c>
      <c r="I670" s="6">
        <f t="shared" si="60"/>
        <v>3.4503392967304132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s="7" t="str">
        <f t="shared" si="61"/>
        <v>theater</v>
      </c>
      <c r="R670" s="7" t="str">
        <f t="shared" si="62"/>
        <v>plays</v>
      </c>
      <c r="S670" s="13">
        <f t="shared" si="63"/>
        <v>41122.208333333336</v>
      </c>
      <c r="T670" s="13">
        <f t="shared" si="64"/>
        <v>41134.208333333336</v>
      </c>
      <c r="U670" s="21">
        <v>41122</v>
      </c>
    </row>
    <row r="671" spans="1:21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12">
        <f t="shared" si="65"/>
        <v>358.64754098360658</v>
      </c>
      <c r="G671" t="s">
        <v>20</v>
      </c>
      <c r="H671">
        <v>1621</v>
      </c>
      <c r="I671" s="6">
        <f t="shared" si="60"/>
        <v>158.96457765667574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s="7" t="str">
        <f t="shared" si="61"/>
        <v>theater</v>
      </c>
      <c r="R671" s="7" t="str">
        <f t="shared" si="62"/>
        <v>plays</v>
      </c>
      <c r="S671" s="13">
        <f t="shared" si="63"/>
        <v>42912.208333333328</v>
      </c>
      <c r="T671" s="13">
        <f t="shared" si="64"/>
        <v>42921.208333333328</v>
      </c>
      <c r="U671" s="21">
        <v>42912</v>
      </c>
    </row>
    <row r="672" spans="1:21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12">
        <f t="shared" si="65"/>
        <v>468.85802469135803</v>
      </c>
      <c r="G672" t="s">
        <v>20</v>
      </c>
      <c r="H672">
        <v>1101</v>
      </c>
      <c r="I672" s="6">
        <f t="shared" si="60"/>
        <v>70.787511649580608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s="7" t="str">
        <f t="shared" si="61"/>
        <v>music</v>
      </c>
      <c r="R672" s="7" t="str">
        <f t="shared" si="62"/>
        <v>indie rock</v>
      </c>
      <c r="S672" s="13">
        <f t="shared" si="63"/>
        <v>42425.25</v>
      </c>
      <c r="T672" s="13">
        <f t="shared" si="64"/>
        <v>42437.25</v>
      </c>
      <c r="U672" s="21">
        <v>42425</v>
      </c>
    </row>
    <row r="673" spans="1:21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12">
        <f t="shared" si="65"/>
        <v>122.05635245901641</v>
      </c>
      <c r="G673" t="s">
        <v>20</v>
      </c>
      <c r="H673">
        <v>1073</v>
      </c>
      <c r="I673" s="6">
        <f t="shared" si="60"/>
        <v>26.903116531165313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s="7" t="str">
        <f t="shared" si="61"/>
        <v>theater</v>
      </c>
      <c r="R673" s="7" t="str">
        <f t="shared" si="62"/>
        <v>plays</v>
      </c>
      <c r="S673" s="13">
        <f t="shared" si="63"/>
        <v>40390.208333333336</v>
      </c>
      <c r="T673" s="13">
        <f t="shared" si="64"/>
        <v>40394.208333333336</v>
      </c>
      <c r="U673" s="21">
        <v>40390</v>
      </c>
    </row>
    <row r="674" spans="1:21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12">
        <f t="shared" si="65"/>
        <v>55.931783729156137</v>
      </c>
      <c r="G674" t="s">
        <v>14</v>
      </c>
      <c r="H674">
        <v>4428</v>
      </c>
      <c r="I674" s="6">
        <f t="shared" si="60"/>
        <v>1908.4310344827586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s="7" t="str">
        <f t="shared" si="61"/>
        <v>theater</v>
      </c>
      <c r="R674" s="7" t="str">
        <f t="shared" si="62"/>
        <v>plays</v>
      </c>
      <c r="S674" s="13">
        <f t="shared" si="63"/>
        <v>43180.208333333328</v>
      </c>
      <c r="T674" s="13">
        <f t="shared" si="64"/>
        <v>43190.208333333328</v>
      </c>
      <c r="U674" s="21">
        <v>43180</v>
      </c>
    </row>
    <row r="675" spans="1:21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12">
        <f t="shared" si="65"/>
        <v>43.660714285714285</v>
      </c>
      <c r="G675" t="s">
        <v>14</v>
      </c>
      <c r="H675">
        <v>58</v>
      </c>
      <c r="I675" s="6">
        <f t="shared" si="60"/>
        <v>2.0073891625615765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s="7" t="str">
        <f t="shared" si="61"/>
        <v>music</v>
      </c>
      <c r="R675" s="7" t="str">
        <f t="shared" si="62"/>
        <v>indie rock</v>
      </c>
      <c r="S675" s="13">
        <f t="shared" si="63"/>
        <v>42475.208333333328</v>
      </c>
      <c r="T675" s="13">
        <f t="shared" si="64"/>
        <v>42496.208333333328</v>
      </c>
      <c r="U675" s="21">
        <v>42475</v>
      </c>
    </row>
    <row r="676" spans="1:21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12">
        <f t="shared" si="65"/>
        <v>33.53837141183363</v>
      </c>
      <c r="G676" t="s">
        <v>74</v>
      </c>
      <c r="H676">
        <v>1218</v>
      </c>
      <c r="I676" s="6">
        <f t="shared" si="60"/>
        <v>172.9607250755287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s="7" t="str">
        <f t="shared" si="61"/>
        <v>photography</v>
      </c>
      <c r="R676" s="7" t="str">
        <f t="shared" si="62"/>
        <v>photography books</v>
      </c>
      <c r="S676" s="13">
        <f t="shared" si="63"/>
        <v>40774.208333333336</v>
      </c>
      <c r="T676" s="13">
        <f t="shared" si="64"/>
        <v>40821.208333333336</v>
      </c>
      <c r="U676" s="21">
        <v>40774</v>
      </c>
    </row>
    <row r="677" spans="1:21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12">
        <f t="shared" si="65"/>
        <v>122.97938144329896</v>
      </c>
      <c r="G677" t="s">
        <v>20</v>
      </c>
      <c r="H677">
        <v>331</v>
      </c>
      <c r="I677" s="6">
        <f t="shared" si="60"/>
        <v>10.195726495726495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s="7" t="str">
        <f t="shared" si="61"/>
        <v>journalism</v>
      </c>
      <c r="R677" s="7" t="str">
        <f t="shared" si="62"/>
        <v>audio</v>
      </c>
      <c r="S677" s="13">
        <f t="shared" si="63"/>
        <v>43719.208333333328</v>
      </c>
      <c r="T677" s="13">
        <f t="shared" si="64"/>
        <v>43726.208333333328</v>
      </c>
      <c r="U677" s="21">
        <v>43719</v>
      </c>
    </row>
    <row r="678" spans="1:21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12">
        <f t="shared" si="65"/>
        <v>189.74959871589084</v>
      </c>
      <c r="G678" t="s">
        <v>20</v>
      </c>
      <c r="H678">
        <v>1170</v>
      </c>
      <c r="I678" s="6">
        <f t="shared" si="60"/>
        <v>1064.9909909909909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s="7" t="str">
        <f t="shared" si="61"/>
        <v>photography</v>
      </c>
      <c r="R678" s="7" t="str">
        <f t="shared" si="62"/>
        <v>photography books</v>
      </c>
      <c r="S678" s="13">
        <f t="shared" si="63"/>
        <v>41178.208333333336</v>
      </c>
      <c r="T678" s="13">
        <f t="shared" si="64"/>
        <v>41187.208333333336</v>
      </c>
      <c r="U678" s="21">
        <v>41178</v>
      </c>
    </row>
    <row r="679" spans="1:21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12">
        <f t="shared" si="65"/>
        <v>83.622641509433961</v>
      </c>
      <c r="G679" t="s">
        <v>14</v>
      </c>
      <c r="H679">
        <v>111</v>
      </c>
      <c r="I679" s="6">
        <f t="shared" si="60"/>
        <v>20.613953488372093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s="7" t="str">
        <f t="shared" si="61"/>
        <v>publishing</v>
      </c>
      <c r="R679" s="7" t="str">
        <f t="shared" si="62"/>
        <v>fiction</v>
      </c>
      <c r="S679" s="13">
        <f t="shared" si="63"/>
        <v>42561.208333333328</v>
      </c>
      <c r="T679" s="13">
        <f t="shared" si="64"/>
        <v>42611.208333333328</v>
      </c>
      <c r="U679" s="21">
        <v>42561</v>
      </c>
    </row>
    <row r="680" spans="1:21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12">
        <f t="shared" si="65"/>
        <v>17.968844221105527</v>
      </c>
      <c r="G680" t="s">
        <v>74</v>
      </c>
      <c r="H680">
        <v>215</v>
      </c>
      <c r="I680" s="6">
        <f t="shared" si="60"/>
        <v>49.253443526170798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s="7" t="str">
        <f t="shared" si="61"/>
        <v>film &amp; video</v>
      </c>
      <c r="R680" s="7" t="str">
        <f t="shared" si="62"/>
        <v>drama</v>
      </c>
      <c r="S680" s="13">
        <f t="shared" si="63"/>
        <v>43484.25</v>
      </c>
      <c r="T680" s="13">
        <f t="shared" si="64"/>
        <v>43486.25</v>
      </c>
      <c r="U680" s="21">
        <v>43484</v>
      </c>
    </row>
    <row r="681" spans="1:21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12">
        <f t="shared" si="65"/>
        <v>1036.5</v>
      </c>
      <c r="G681" t="s">
        <v>20</v>
      </c>
      <c r="H681">
        <v>363</v>
      </c>
      <c r="I681" s="6">
        <f t="shared" si="60"/>
        <v>4.9106598984771574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s="7" t="str">
        <f t="shared" si="61"/>
        <v>food</v>
      </c>
      <c r="R681" s="7" t="str">
        <f t="shared" si="62"/>
        <v>food trucks</v>
      </c>
      <c r="S681" s="13">
        <f t="shared" si="63"/>
        <v>43756.208333333328</v>
      </c>
      <c r="T681" s="13">
        <f t="shared" si="64"/>
        <v>43761.208333333328</v>
      </c>
      <c r="U681" s="21">
        <v>43756</v>
      </c>
    </row>
    <row r="682" spans="1:21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12">
        <f t="shared" si="65"/>
        <v>97.405219780219781</v>
      </c>
      <c r="G682" t="s">
        <v>14</v>
      </c>
      <c r="H682">
        <v>2955</v>
      </c>
      <c r="I682" s="6">
        <f t="shared" si="60"/>
        <v>85.589619794809892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s="7" t="str">
        <f t="shared" si="61"/>
        <v>games</v>
      </c>
      <c r="R682" s="7" t="str">
        <f t="shared" si="62"/>
        <v>mobile games</v>
      </c>
      <c r="S682" s="13">
        <f t="shared" si="63"/>
        <v>43813.25</v>
      </c>
      <c r="T682" s="13">
        <f t="shared" si="64"/>
        <v>43815.25</v>
      </c>
      <c r="U682" s="21">
        <v>43813</v>
      </c>
    </row>
    <row r="683" spans="1:21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12">
        <f t="shared" si="65"/>
        <v>86.386203150461711</v>
      </c>
      <c r="G683" t="s">
        <v>14</v>
      </c>
      <c r="H683">
        <v>1657</v>
      </c>
      <c r="I683" s="6">
        <f t="shared" si="60"/>
        <v>1544.0485436893205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s="7" t="str">
        <f t="shared" si="61"/>
        <v>theater</v>
      </c>
      <c r="R683" s="7" t="str">
        <f t="shared" si="62"/>
        <v>plays</v>
      </c>
      <c r="S683" s="13">
        <f t="shared" si="63"/>
        <v>40898.25</v>
      </c>
      <c r="T683" s="13">
        <f t="shared" si="64"/>
        <v>40904.25</v>
      </c>
      <c r="U683" s="21">
        <v>40898</v>
      </c>
    </row>
    <row r="684" spans="1:21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12">
        <f t="shared" si="65"/>
        <v>150.16666666666666</v>
      </c>
      <c r="G684" t="s">
        <v>20</v>
      </c>
      <c r="H684">
        <v>103</v>
      </c>
      <c r="I684" s="6">
        <f t="shared" si="60"/>
        <v>55.163265306122447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s="7" t="str">
        <f t="shared" si="61"/>
        <v>theater</v>
      </c>
      <c r="R684" s="7" t="str">
        <f t="shared" si="62"/>
        <v>plays</v>
      </c>
      <c r="S684" s="13">
        <f t="shared" si="63"/>
        <v>41619.25</v>
      </c>
      <c r="T684" s="13">
        <f t="shared" si="64"/>
        <v>41628.25</v>
      </c>
      <c r="U684" s="21">
        <v>41619</v>
      </c>
    </row>
    <row r="685" spans="1:21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12">
        <f t="shared" si="65"/>
        <v>358.43478260869563</v>
      </c>
      <c r="G685" t="s">
        <v>20</v>
      </c>
      <c r="H685">
        <v>147</v>
      </c>
      <c r="I685" s="6">
        <f t="shared" si="60"/>
        <v>74.945454545454552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s="7" t="str">
        <f t="shared" si="61"/>
        <v>theater</v>
      </c>
      <c r="R685" s="7" t="str">
        <f t="shared" si="62"/>
        <v>plays</v>
      </c>
      <c r="S685" s="13">
        <f t="shared" si="63"/>
        <v>43359.208333333328</v>
      </c>
      <c r="T685" s="13">
        <f t="shared" si="64"/>
        <v>43361.208333333328</v>
      </c>
      <c r="U685" s="21">
        <v>43359</v>
      </c>
    </row>
    <row r="686" spans="1:21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12">
        <f t="shared" si="65"/>
        <v>542.85714285714289</v>
      </c>
      <c r="G686" t="s">
        <v>20</v>
      </c>
      <c r="H686">
        <v>110</v>
      </c>
      <c r="I686" s="6">
        <f t="shared" si="60"/>
        <v>8.2073434125269973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s="7" t="str">
        <f t="shared" si="61"/>
        <v>publishing</v>
      </c>
      <c r="R686" s="7" t="str">
        <f t="shared" si="62"/>
        <v>nonfiction</v>
      </c>
      <c r="S686" s="13">
        <f t="shared" si="63"/>
        <v>40358.208333333336</v>
      </c>
      <c r="T686" s="13">
        <f t="shared" si="64"/>
        <v>40378.208333333336</v>
      </c>
      <c r="U686" s="21">
        <v>40358</v>
      </c>
    </row>
    <row r="687" spans="1:21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12">
        <f t="shared" si="65"/>
        <v>67.500714285714281</v>
      </c>
      <c r="G687" t="s">
        <v>14</v>
      </c>
      <c r="H687">
        <v>926</v>
      </c>
      <c r="I687" s="6">
        <f t="shared" si="60"/>
        <v>705.23134328358208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s="7" t="str">
        <f t="shared" si="61"/>
        <v>theater</v>
      </c>
      <c r="R687" s="7" t="str">
        <f t="shared" si="62"/>
        <v>plays</v>
      </c>
      <c r="S687" s="13">
        <f t="shared" si="63"/>
        <v>42239.208333333328</v>
      </c>
      <c r="T687" s="13">
        <f t="shared" si="64"/>
        <v>42263.208333333328</v>
      </c>
      <c r="U687" s="21">
        <v>42239</v>
      </c>
    </row>
    <row r="688" spans="1:21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12">
        <f t="shared" si="65"/>
        <v>191.74666666666667</v>
      </c>
      <c r="G688" t="s">
        <v>20</v>
      </c>
      <c r="H688">
        <v>134</v>
      </c>
      <c r="I688" s="6">
        <f t="shared" si="60"/>
        <v>53.460966542750931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s="7" t="str">
        <f t="shared" si="61"/>
        <v>technology</v>
      </c>
      <c r="R688" s="7" t="str">
        <f t="shared" si="62"/>
        <v>wearables</v>
      </c>
      <c r="S688" s="13">
        <f t="shared" si="63"/>
        <v>43186.208333333328</v>
      </c>
      <c r="T688" s="13">
        <f t="shared" si="64"/>
        <v>43197.208333333328</v>
      </c>
      <c r="U688" s="21">
        <v>43186</v>
      </c>
    </row>
    <row r="689" spans="1:21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12">
        <f t="shared" si="65"/>
        <v>932</v>
      </c>
      <c r="G689" t="s">
        <v>20</v>
      </c>
      <c r="H689">
        <v>269</v>
      </c>
      <c r="I689" s="6">
        <f t="shared" si="60"/>
        <v>79.885714285714286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s="7" t="str">
        <f t="shared" si="61"/>
        <v>theater</v>
      </c>
      <c r="R689" s="7" t="str">
        <f t="shared" si="62"/>
        <v>plays</v>
      </c>
      <c r="S689" s="13">
        <f t="shared" si="63"/>
        <v>42806.25</v>
      </c>
      <c r="T689" s="13">
        <f t="shared" si="64"/>
        <v>42809.208333333328</v>
      </c>
      <c r="U689" s="21">
        <v>42806</v>
      </c>
    </row>
    <row r="690" spans="1:21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12">
        <f t="shared" si="65"/>
        <v>429.27586206896552</v>
      </c>
      <c r="G690" t="s">
        <v>20</v>
      </c>
      <c r="H690">
        <v>175</v>
      </c>
      <c r="I690" s="6">
        <f t="shared" si="60"/>
        <v>180.42028985507247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s="7" t="str">
        <f t="shared" si="61"/>
        <v>film &amp; video</v>
      </c>
      <c r="R690" s="7" t="str">
        <f t="shared" si="62"/>
        <v>television</v>
      </c>
      <c r="S690" s="13">
        <f t="shared" si="63"/>
        <v>43475.25</v>
      </c>
      <c r="T690" s="13">
        <f t="shared" si="64"/>
        <v>43491.25</v>
      </c>
      <c r="U690" s="21">
        <v>43475</v>
      </c>
    </row>
    <row r="691" spans="1:21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12">
        <f t="shared" si="65"/>
        <v>100.65753424657535</v>
      </c>
      <c r="G691" t="s">
        <v>20</v>
      </c>
      <c r="H691">
        <v>69</v>
      </c>
      <c r="I691" s="6">
        <f t="shared" si="60"/>
        <v>38.673684210526318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s="7" t="str">
        <f t="shared" si="61"/>
        <v>technology</v>
      </c>
      <c r="R691" s="7" t="str">
        <f t="shared" si="62"/>
        <v>web</v>
      </c>
      <c r="S691" s="13">
        <f t="shared" si="63"/>
        <v>41576.208333333336</v>
      </c>
      <c r="T691" s="13">
        <f t="shared" si="64"/>
        <v>41588.25</v>
      </c>
      <c r="U691" s="21">
        <v>41576</v>
      </c>
    </row>
    <row r="692" spans="1:21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12">
        <f t="shared" si="65"/>
        <v>226.61111111111109</v>
      </c>
      <c r="G692" t="s">
        <v>20</v>
      </c>
      <c r="H692">
        <v>190</v>
      </c>
      <c r="I692" s="6">
        <f t="shared" si="60"/>
        <v>34.42194092827004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s="7" t="str">
        <f t="shared" si="61"/>
        <v>film &amp; video</v>
      </c>
      <c r="R692" s="7" t="str">
        <f t="shared" si="62"/>
        <v>documentary</v>
      </c>
      <c r="S692" s="13">
        <f t="shared" si="63"/>
        <v>40874.25</v>
      </c>
      <c r="T692" s="13">
        <f t="shared" si="64"/>
        <v>40880.25</v>
      </c>
      <c r="U692" s="21">
        <v>40874</v>
      </c>
    </row>
    <row r="693" spans="1:21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12">
        <f t="shared" si="65"/>
        <v>142.38</v>
      </c>
      <c r="G693" t="s">
        <v>20</v>
      </c>
      <c r="H693">
        <v>237</v>
      </c>
      <c r="I693" s="6">
        <f t="shared" si="60"/>
        <v>92.454545454545453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s="7" t="str">
        <f t="shared" si="61"/>
        <v>film &amp; video</v>
      </c>
      <c r="R693" s="7" t="str">
        <f t="shared" si="62"/>
        <v>documentary</v>
      </c>
      <c r="S693" s="13">
        <f t="shared" si="63"/>
        <v>41185.208333333336</v>
      </c>
      <c r="T693" s="13">
        <f t="shared" si="64"/>
        <v>41202.208333333336</v>
      </c>
      <c r="U693" s="21">
        <v>41185</v>
      </c>
    </row>
    <row r="694" spans="1:21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12">
        <f t="shared" si="65"/>
        <v>90.633333333333326</v>
      </c>
      <c r="G694" t="s">
        <v>14</v>
      </c>
      <c r="H694">
        <v>77</v>
      </c>
      <c r="I694" s="6">
        <f t="shared" si="60"/>
        <v>3.110983981693364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s="7" t="str">
        <f t="shared" si="61"/>
        <v>music</v>
      </c>
      <c r="R694" s="7" t="str">
        <f t="shared" si="62"/>
        <v>rock</v>
      </c>
      <c r="S694" s="13">
        <f t="shared" si="63"/>
        <v>43655.208333333328</v>
      </c>
      <c r="T694" s="13">
        <f t="shared" si="64"/>
        <v>43673.208333333328</v>
      </c>
      <c r="U694" s="21">
        <v>43655</v>
      </c>
    </row>
    <row r="695" spans="1:21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12">
        <f t="shared" si="65"/>
        <v>63.966740576496676</v>
      </c>
      <c r="G695" t="s">
        <v>14</v>
      </c>
      <c r="H695">
        <v>1748</v>
      </c>
      <c r="I695" s="6">
        <f t="shared" si="60"/>
        <v>1460.7088607594937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s="7" t="str">
        <f t="shared" si="61"/>
        <v>theater</v>
      </c>
      <c r="R695" s="7" t="str">
        <f t="shared" si="62"/>
        <v>plays</v>
      </c>
      <c r="S695" s="13">
        <f t="shared" si="63"/>
        <v>43025.208333333328</v>
      </c>
      <c r="T695" s="13">
        <f t="shared" si="64"/>
        <v>43042.208333333328</v>
      </c>
      <c r="U695" s="21">
        <v>43025</v>
      </c>
    </row>
    <row r="696" spans="1:21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12">
        <f t="shared" si="65"/>
        <v>84.131868131868131</v>
      </c>
      <c r="G696" t="s">
        <v>14</v>
      </c>
      <c r="H696">
        <v>79</v>
      </c>
      <c r="I696" s="6">
        <f t="shared" si="60"/>
        <v>39.061224489795919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s="7" t="str">
        <f t="shared" si="61"/>
        <v>theater</v>
      </c>
      <c r="R696" s="7" t="str">
        <f t="shared" si="62"/>
        <v>plays</v>
      </c>
      <c r="S696" s="13">
        <f t="shared" si="63"/>
        <v>43066.25</v>
      </c>
      <c r="T696" s="13">
        <f t="shared" si="64"/>
        <v>43103.25</v>
      </c>
      <c r="U696" s="21">
        <v>43066</v>
      </c>
    </row>
    <row r="697" spans="1:21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12">
        <f t="shared" si="65"/>
        <v>133.93478260869566</v>
      </c>
      <c r="G697" t="s">
        <v>20</v>
      </c>
      <c r="H697">
        <v>196</v>
      </c>
      <c r="I697" s="6">
        <f t="shared" si="60"/>
        <v>13.860517435320585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s="7" t="str">
        <f t="shared" si="61"/>
        <v>music</v>
      </c>
      <c r="R697" s="7" t="str">
        <f t="shared" si="62"/>
        <v>rock</v>
      </c>
      <c r="S697" s="13">
        <f t="shared" si="63"/>
        <v>42322.25</v>
      </c>
      <c r="T697" s="13">
        <f t="shared" si="64"/>
        <v>42338.25</v>
      </c>
      <c r="U697" s="21">
        <v>42322</v>
      </c>
    </row>
    <row r="698" spans="1:21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12">
        <f t="shared" si="65"/>
        <v>59.042047531992694</v>
      </c>
      <c r="G698" t="s">
        <v>14</v>
      </c>
      <c r="H698">
        <v>889</v>
      </c>
      <c r="I698" s="6">
        <f t="shared" si="60"/>
        <v>13.281425633995887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s="7" t="str">
        <f t="shared" si="61"/>
        <v>theater</v>
      </c>
      <c r="R698" s="7" t="str">
        <f t="shared" si="62"/>
        <v>plays</v>
      </c>
      <c r="S698" s="13">
        <f t="shared" si="63"/>
        <v>42114.208333333328</v>
      </c>
      <c r="T698" s="13">
        <f t="shared" si="64"/>
        <v>42115.208333333328</v>
      </c>
      <c r="U698" s="21">
        <v>42114</v>
      </c>
    </row>
    <row r="699" spans="1:21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12">
        <f t="shared" si="65"/>
        <v>152.80062063615205</v>
      </c>
      <c r="G699" t="s">
        <v>20</v>
      </c>
      <c r="H699">
        <v>7295</v>
      </c>
      <c r="I699" s="6">
        <f t="shared" si="60"/>
        <v>68.081576218458352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s="7" t="str">
        <f t="shared" si="61"/>
        <v>music</v>
      </c>
      <c r="R699" s="7" t="str">
        <f t="shared" si="62"/>
        <v>electric music</v>
      </c>
      <c r="S699" s="13">
        <f t="shared" si="63"/>
        <v>43190.208333333328</v>
      </c>
      <c r="T699" s="13">
        <f t="shared" si="64"/>
        <v>43192.208333333328</v>
      </c>
      <c r="U699" s="21">
        <v>43190</v>
      </c>
    </row>
    <row r="700" spans="1:21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12">
        <f t="shared" si="65"/>
        <v>446.69121140142522</v>
      </c>
      <c r="G700" t="s">
        <v>20</v>
      </c>
      <c r="H700">
        <v>2893</v>
      </c>
      <c r="I700" s="6">
        <f t="shared" si="60"/>
        <v>3358.1607142857142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s="7" t="str">
        <f t="shared" si="61"/>
        <v>technology</v>
      </c>
      <c r="R700" s="7" t="str">
        <f t="shared" si="62"/>
        <v>wearables</v>
      </c>
      <c r="S700" s="13">
        <f t="shared" si="63"/>
        <v>40871.25</v>
      </c>
      <c r="T700" s="13">
        <f t="shared" si="64"/>
        <v>40885.25</v>
      </c>
      <c r="U700" s="21">
        <v>40871</v>
      </c>
    </row>
    <row r="701" spans="1:21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12">
        <f t="shared" si="65"/>
        <v>84.391891891891888</v>
      </c>
      <c r="G701" t="s">
        <v>14</v>
      </c>
      <c r="H701">
        <v>56</v>
      </c>
      <c r="I701" s="6">
        <f t="shared" si="60"/>
        <v>6245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s="7" t="str">
        <f t="shared" si="61"/>
        <v>film &amp; video</v>
      </c>
      <c r="R701" s="7" t="str">
        <f t="shared" si="62"/>
        <v>drama</v>
      </c>
      <c r="S701" s="13">
        <f t="shared" si="63"/>
        <v>43641.208333333328</v>
      </c>
      <c r="T701" s="13">
        <f t="shared" si="64"/>
        <v>43642.208333333328</v>
      </c>
      <c r="U701" s="21">
        <v>43641</v>
      </c>
    </row>
    <row r="702" spans="1:21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12">
        <f t="shared" si="65"/>
        <v>3</v>
      </c>
      <c r="G702" t="s">
        <v>14</v>
      </c>
      <c r="H702">
        <v>1</v>
      </c>
      <c r="I702" s="6">
        <f t="shared" si="60"/>
        <v>3.6585365853658539E-3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s="7" t="str">
        <f t="shared" si="61"/>
        <v>technology</v>
      </c>
      <c r="R702" s="7" t="str">
        <f t="shared" si="62"/>
        <v>wearables</v>
      </c>
      <c r="S702" s="13">
        <f t="shared" si="63"/>
        <v>40203.25</v>
      </c>
      <c r="T702" s="13">
        <f t="shared" si="64"/>
        <v>40218.25</v>
      </c>
      <c r="U702" s="21">
        <v>40203</v>
      </c>
    </row>
    <row r="703" spans="1:21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12">
        <f t="shared" si="65"/>
        <v>175.02692307692308</v>
      </c>
      <c r="G703" t="s">
        <v>20</v>
      </c>
      <c r="H703">
        <v>820</v>
      </c>
      <c r="I703" s="6">
        <f t="shared" si="60"/>
        <v>1096.5542168674699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s="7" t="str">
        <f t="shared" si="61"/>
        <v>theater</v>
      </c>
      <c r="R703" s="7" t="str">
        <f t="shared" si="62"/>
        <v>plays</v>
      </c>
      <c r="S703" s="13">
        <f t="shared" si="63"/>
        <v>40629.208333333336</v>
      </c>
      <c r="T703" s="13">
        <f t="shared" si="64"/>
        <v>40636.208333333336</v>
      </c>
      <c r="U703" s="21">
        <v>40629</v>
      </c>
    </row>
    <row r="704" spans="1:21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12">
        <f t="shared" si="65"/>
        <v>54.137931034482754</v>
      </c>
      <c r="G704" t="s">
        <v>14</v>
      </c>
      <c r="H704">
        <v>83</v>
      </c>
      <c r="I704" s="6">
        <f t="shared" si="60"/>
        <v>2.311089303238469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s="7" t="str">
        <f t="shared" si="61"/>
        <v>technology</v>
      </c>
      <c r="R704" s="7" t="str">
        <f t="shared" si="62"/>
        <v>wearables</v>
      </c>
      <c r="S704" s="13">
        <f t="shared" si="63"/>
        <v>41477.208333333336</v>
      </c>
      <c r="T704" s="13">
        <f t="shared" si="64"/>
        <v>41482.208333333336</v>
      </c>
      <c r="U704" s="21">
        <v>41477</v>
      </c>
    </row>
    <row r="705" spans="1:21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12">
        <f t="shared" si="65"/>
        <v>311.87381703470032</v>
      </c>
      <c r="G705" t="s">
        <v>20</v>
      </c>
      <c r="H705">
        <v>2038</v>
      </c>
      <c r="I705" s="6">
        <f t="shared" si="60"/>
        <v>1704.5517241379309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s="7" t="str">
        <f t="shared" si="61"/>
        <v>publishing</v>
      </c>
      <c r="R705" s="7" t="str">
        <f t="shared" si="62"/>
        <v>translations</v>
      </c>
      <c r="S705" s="13">
        <f t="shared" si="63"/>
        <v>41020.208333333336</v>
      </c>
      <c r="T705" s="13">
        <f t="shared" si="64"/>
        <v>41037.208333333336</v>
      </c>
      <c r="U705" s="21">
        <v>41020</v>
      </c>
    </row>
    <row r="706" spans="1:21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12">
        <f t="shared" si="65"/>
        <v>122.78160919540231</v>
      </c>
      <c r="G706" t="s">
        <v>20</v>
      </c>
      <c r="H706">
        <v>116</v>
      </c>
      <c r="I706" s="6">
        <f t="shared" si="60"/>
        <v>5.2750617283950616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s="7" t="str">
        <f t="shared" si="61"/>
        <v>film &amp; video</v>
      </c>
      <c r="R706" s="7" t="str">
        <f t="shared" si="62"/>
        <v>animation</v>
      </c>
      <c r="S706" s="13">
        <f t="shared" si="63"/>
        <v>42555.208333333328</v>
      </c>
      <c r="T706" s="13">
        <f t="shared" si="64"/>
        <v>42570.208333333328</v>
      </c>
      <c r="U706" s="21">
        <v>42555</v>
      </c>
    </row>
    <row r="707" spans="1:21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12">
        <f t="shared" si="65"/>
        <v>99.026517383618156</v>
      </c>
      <c r="G707" t="s">
        <v>14</v>
      </c>
      <c r="H707">
        <v>2025</v>
      </c>
      <c r="I707" s="6">
        <f t="shared" ref="I707:I770" si="66">E707/H708</f>
        <v>124.94275092936803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s="7" t="str">
        <f t="shared" ref="Q707:Q770" si="67">LEFT(P707, FIND("/", P707) -1)</f>
        <v>publishing</v>
      </c>
      <c r="R707" s="7" t="str">
        <f t="shared" ref="R707:R770" si="68">RIGHT(P707,LEN(P707)-FIND("/",P707))</f>
        <v>nonfiction</v>
      </c>
      <c r="S707" s="13">
        <f t="shared" ref="S707:S770" si="69">(((L707/60)/60)/24)+DATE(1970,1,1)</f>
        <v>41619.25</v>
      </c>
      <c r="T707" s="13">
        <f t="shared" ref="T707:T770" si="70">M707 / 86400 + DATE(1970,1,1)</f>
        <v>41623.25</v>
      </c>
      <c r="U707" s="21">
        <v>41619</v>
      </c>
    </row>
    <row r="708" spans="1:21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12">
        <f t="shared" ref="F708:F771" si="71" xml:space="preserve"> (E708 / D708)*100</f>
        <v>127.84686346863469</v>
      </c>
      <c r="G708" t="s">
        <v>20</v>
      </c>
      <c r="H708">
        <v>1345</v>
      </c>
      <c r="I708" s="6">
        <f t="shared" si="66"/>
        <v>824.91666666666663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s="7" t="str">
        <f t="shared" si="67"/>
        <v>technology</v>
      </c>
      <c r="R708" s="7" t="str">
        <f t="shared" si="68"/>
        <v>web</v>
      </c>
      <c r="S708" s="13">
        <f t="shared" si="69"/>
        <v>43471.25</v>
      </c>
      <c r="T708" s="13">
        <f t="shared" si="70"/>
        <v>43479.25</v>
      </c>
      <c r="U708" s="21">
        <v>43471</v>
      </c>
    </row>
    <row r="709" spans="1:21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12">
        <f t="shared" si="71"/>
        <v>158.61643835616439</v>
      </c>
      <c r="G709" t="s">
        <v>20</v>
      </c>
      <c r="H709">
        <v>168</v>
      </c>
      <c r="I709" s="6">
        <f t="shared" si="66"/>
        <v>84.518248175182478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s="7" t="str">
        <f t="shared" si="67"/>
        <v>film &amp; video</v>
      </c>
      <c r="R709" s="7" t="str">
        <f t="shared" si="68"/>
        <v>drama</v>
      </c>
      <c r="S709" s="13">
        <f t="shared" si="69"/>
        <v>43442.25</v>
      </c>
      <c r="T709" s="13">
        <f t="shared" si="70"/>
        <v>43478.25</v>
      </c>
      <c r="U709" s="21">
        <v>43442</v>
      </c>
    </row>
    <row r="710" spans="1:21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12">
        <f t="shared" si="71"/>
        <v>707.05882352941171</v>
      </c>
      <c r="G710" t="s">
        <v>20</v>
      </c>
      <c r="H710">
        <v>137</v>
      </c>
      <c r="I710" s="6">
        <f t="shared" si="66"/>
        <v>64.623655913978496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s="7" t="str">
        <f t="shared" si="67"/>
        <v>theater</v>
      </c>
      <c r="R710" s="7" t="str">
        <f t="shared" si="68"/>
        <v>plays</v>
      </c>
      <c r="S710" s="13">
        <f t="shared" si="69"/>
        <v>42877.208333333328</v>
      </c>
      <c r="T710" s="13">
        <f t="shared" si="70"/>
        <v>42887.208333333328</v>
      </c>
      <c r="U710" s="21">
        <v>42877</v>
      </c>
    </row>
    <row r="711" spans="1:21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12">
        <f t="shared" si="71"/>
        <v>142.38775510204081</v>
      </c>
      <c r="G711" t="s">
        <v>20</v>
      </c>
      <c r="H711">
        <v>186</v>
      </c>
      <c r="I711" s="6">
        <f t="shared" si="66"/>
        <v>111.63200000000001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s="7" t="str">
        <f t="shared" si="67"/>
        <v>theater</v>
      </c>
      <c r="R711" s="7" t="str">
        <f t="shared" si="68"/>
        <v>plays</v>
      </c>
      <c r="S711" s="13">
        <f t="shared" si="69"/>
        <v>41018.208333333336</v>
      </c>
      <c r="T711" s="13">
        <f t="shared" si="70"/>
        <v>41025.208333333336</v>
      </c>
      <c r="U711" s="21">
        <v>41018</v>
      </c>
    </row>
    <row r="712" spans="1:21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12">
        <f t="shared" si="71"/>
        <v>147.86046511627907</v>
      </c>
      <c r="G712" t="s">
        <v>20</v>
      </c>
      <c r="H712">
        <v>125</v>
      </c>
      <c r="I712" s="6">
        <f t="shared" si="66"/>
        <v>454.14285714285717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s="7" t="str">
        <f t="shared" si="67"/>
        <v>theater</v>
      </c>
      <c r="R712" s="7" t="str">
        <f t="shared" si="68"/>
        <v>plays</v>
      </c>
      <c r="S712" s="13">
        <f t="shared" si="69"/>
        <v>43295.208333333328</v>
      </c>
      <c r="T712" s="13">
        <f t="shared" si="70"/>
        <v>43302.208333333328</v>
      </c>
      <c r="U712" s="21">
        <v>43295</v>
      </c>
    </row>
    <row r="713" spans="1:21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12">
        <f t="shared" si="71"/>
        <v>20.322580645161288</v>
      </c>
      <c r="G713" t="s">
        <v>14</v>
      </c>
      <c r="H713">
        <v>14</v>
      </c>
      <c r="I713" s="6">
        <f t="shared" si="66"/>
        <v>6.2376237623762378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s="7" t="str">
        <f t="shared" si="67"/>
        <v>theater</v>
      </c>
      <c r="R713" s="7" t="str">
        <f t="shared" si="68"/>
        <v>plays</v>
      </c>
      <c r="S713" s="13">
        <f t="shared" si="69"/>
        <v>42393.25</v>
      </c>
      <c r="T713" s="13">
        <f t="shared" si="70"/>
        <v>42395.25</v>
      </c>
      <c r="U713" s="21">
        <v>42393</v>
      </c>
    </row>
    <row r="714" spans="1:21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12">
        <f t="shared" si="71"/>
        <v>1840.625</v>
      </c>
      <c r="G714" t="s">
        <v>20</v>
      </c>
      <c r="H714">
        <v>202</v>
      </c>
      <c r="I714" s="6">
        <f t="shared" si="66"/>
        <v>142.96116504854368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s="7" t="str">
        <f t="shared" si="67"/>
        <v>theater</v>
      </c>
      <c r="R714" s="7" t="str">
        <f t="shared" si="68"/>
        <v>plays</v>
      </c>
      <c r="S714" s="13">
        <f t="shared" si="69"/>
        <v>42559.208333333328</v>
      </c>
      <c r="T714" s="13">
        <f t="shared" si="70"/>
        <v>42600.208333333328</v>
      </c>
      <c r="U714" s="21">
        <v>42559</v>
      </c>
    </row>
    <row r="715" spans="1:21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12">
        <f t="shared" si="71"/>
        <v>161.94202898550725</v>
      </c>
      <c r="G715" t="s">
        <v>20</v>
      </c>
      <c r="H715">
        <v>103</v>
      </c>
      <c r="I715" s="6">
        <f t="shared" si="66"/>
        <v>6.2599439775910364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s="7" t="str">
        <f t="shared" si="67"/>
        <v>publishing</v>
      </c>
      <c r="R715" s="7" t="str">
        <f t="shared" si="68"/>
        <v>radio &amp; podcasts</v>
      </c>
      <c r="S715" s="13">
        <f t="shared" si="69"/>
        <v>42604.208333333328</v>
      </c>
      <c r="T715" s="13">
        <f t="shared" si="70"/>
        <v>42616.208333333328</v>
      </c>
      <c r="U715" s="21">
        <v>42604</v>
      </c>
    </row>
    <row r="716" spans="1:21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12">
        <f t="shared" si="71"/>
        <v>472.82077922077923</v>
      </c>
      <c r="G716" t="s">
        <v>20</v>
      </c>
      <c r="H716">
        <v>1785</v>
      </c>
      <c r="I716" s="6">
        <f t="shared" si="66"/>
        <v>277.4939024390244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s="7" t="str">
        <f t="shared" si="67"/>
        <v>music</v>
      </c>
      <c r="R716" s="7" t="str">
        <f t="shared" si="68"/>
        <v>rock</v>
      </c>
      <c r="S716" s="13">
        <f t="shared" si="69"/>
        <v>41870.208333333336</v>
      </c>
      <c r="T716" s="13">
        <f t="shared" si="70"/>
        <v>41871.208333333336</v>
      </c>
      <c r="U716" s="21">
        <v>41870</v>
      </c>
    </row>
    <row r="717" spans="1:21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12">
        <f t="shared" si="71"/>
        <v>24.466101694915253</v>
      </c>
      <c r="G717" t="s">
        <v>14</v>
      </c>
      <c r="H717">
        <v>656</v>
      </c>
      <c r="I717" s="6">
        <f t="shared" si="66"/>
        <v>183.88535031847132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s="7" t="str">
        <f t="shared" si="67"/>
        <v>games</v>
      </c>
      <c r="R717" s="7" t="str">
        <f t="shared" si="68"/>
        <v>mobile games</v>
      </c>
      <c r="S717" s="13">
        <f t="shared" si="69"/>
        <v>40397.208333333336</v>
      </c>
      <c r="T717" s="13">
        <f t="shared" si="70"/>
        <v>40402.208333333336</v>
      </c>
      <c r="U717" s="21">
        <v>40397</v>
      </c>
    </row>
    <row r="718" spans="1:21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12">
        <f t="shared" si="71"/>
        <v>517.65</v>
      </c>
      <c r="G718" t="s">
        <v>20</v>
      </c>
      <c r="H718">
        <v>157</v>
      </c>
      <c r="I718" s="6">
        <f t="shared" si="66"/>
        <v>18.654054054054054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s="7" t="str">
        <f t="shared" si="67"/>
        <v>theater</v>
      </c>
      <c r="R718" s="7" t="str">
        <f t="shared" si="68"/>
        <v>plays</v>
      </c>
      <c r="S718" s="13">
        <f t="shared" si="69"/>
        <v>41465.208333333336</v>
      </c>
      <c r="T718" s="13">
        <f t="shared" si="70"/>
        <v>41493.208333333336</v>
      </c>
      <c r="U718" s="21">
        <v>41465</v>
      </c>
    </row>
    <row r="719" spans="1:21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12">
        <f t="shared" si="71"/>
        <v>247.64285714285714</v>
      </c>
      <c r="G719" t="s">
        <v>20</v>
      </c>
      <c r="H719">
        <v>555</v>
      </c>
      <c r="I719" s="6">
        <f t="shared" si="66"/>
        <v>46.693602693602692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s="7" t="str">
        <f t="shared" si="67"/>
        <v>film &amp; video</v>
      </c>
      <c r="R719" s="7" t="str">
        <f t="shared" si="68"/>
        <v>documentary</v>
      </c>
      <c r="S719" s="13">
        <f t="shared" si="69"/>
        <v>40777.208333333336</v>
      </c>
      <c r="T719" s="13">
        <f t="shared" si="70"/>
        <v>40798.208333333336</v>
      </c>
      <c r="U719" s="21">
        <v>40777</v>
      </c>
    </row>
    <row r="720" spans="1:21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12">
        <f t="shared" si="71"/>
        <v>100.20481927710843</v>
      </c>
      <c r="G720" t="s">
        <v>20</v>
      </c>
      <c r="H720">
        <v>297</v>
      </c>
      <c r="I720" s="6">
        <f t="shared" si="66"/>
        <v>67.617886178861795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s="7" t="str">
        <f t="shared" si="67"/>
        <v>technology</v>
      </c>
      <c r="R720" s="7" t="str">
        <f t="shared" si="68"/>
        <v>wearables</v>
      </c>
      <c r="S720" s="13">
        <f t="shared" si="69"/>
        <v>41442.208333333336</v>
      </c>
      <c r="T720" s="13">
        <f t="shared" si="70"/>
        <v>41468.208333333336</v>
      </c>
      <c r="U720" s="21">
        <v>41442</v>
      </c>
    </row>
    <row r="721" spans="1:21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12">
        <f t="shared" si="71"/>
        <v>153</v>
      </c>
      <c r="G721" t="s">
        <v>20</v>
      </c>
      <c r="H721">
        <v>123</v>
      </c>
      <c r="I721" s="6">
        <f t="shared" si="66"/>
        <v>277.81578947368422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s="7" t="str">
        <f t="shared" si="67"/>
        <v>publishing</v>
      </c>
      <c r="R721" s="7" t="str">
        <f t="shared" si="68"/>
        <v>fiction</v>
      </c>
      <c r="S721" s="13">
        <f t="shared" si="69"/>
        <v>41058.208333333336</v>
      </c>
      <c r="T721" s="13">
        <f t="shared" si="70"/>
        <v>41069.208333333336</v>
      </c>
      <c r="U721" s="21">
        <v>41058</v>
      </c>
    </row>
    <row r="722" spans="1:21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12">
        <f t="shared" si="71"/>
        <v>37.091954022988503</v>
      </c>
      <c r="G722" t="s">
        <v>74</v>
      </c>
      <c r="H722">
        <v>38</v>
      </c>
      <c r="I722" s="6">
        <f t="shared" si="66"/>
        <v>53.783333333333331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s="7" t="str">
        <f t="shared" si="67"/>
        <v>theater</v>
      </c>
      <c r="R722" s="7" t="str">
        <f t="shared" si="68"/>
        <v>plays</v>
      </c>
      <c r="S722" s="13">
        <f t="shared" si="69"/>
        <v>43152.25</v>
      </c>
      <c r="T722" s="13">
        <f t="shared" si="70"/>
        <v>43166.25</v>
      </c>
      <c r="U722" s="21">
        <v>43152</v>
      </c>
    </row>
    <row r="723" spans="1:21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12">
        <f t="shared" si="71"/>
        <v>4.392394822006473</v>
      </c>
      <c r="G723" t="s">
        <v>74</v>
      </c>
      <c r="H723">
        <v>60</v>
      </c>
      <c r="I723" s="6">
        <f t="shared" si="66"/>
        <v>1.7882081686429512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s="7" t="str">
        <f t="shared" si="67"/>
        <v>music</v>
      </c>
      <c r="R723" s="7" t="str">
        <f t="shared" si="68"/>
        <v>rock</v>
      </c>
      <c r="S723" s="13">
        <f t="shared" si="69"/>
        <v>43194.208333333328</v>
      </c>
      <c r="T723" s="13">
        <f t="shared" si="70"/>
        <v>43200.208333333328</v>
      </c>
      <c r="U723" s="21">
        <v>43194</v>
      </c>
    </row>
    <row r="724" spans="1:21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12">
        <f t="shared" si="71"/>
        <v>156.50721649484535</v>
      </c>
      <c r="G724" t="s">
        <v>20</v>
      </c>
      <c r="H724">
        <v>3036</v>
      </c>
      <c r="I724" s="6">
        <f t="shared" si="66"/>
        <v>527.125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s="7" t="str">
        <f t="shared" si="67"/>
        <v>film &amp; video</v>
      </c>
      <c r="R724" s="7" t="str">
        <f t="shared" si="68"/>
        <v>documentary</v>
      </c>
      <c r="S724" s="13">
        <f t="shared" si="69"/>
        <v>43045.25</v>
      </c>
      <c r="T724" s="13">
        <f t="shared" si="70"/>
        <v>43072.25</v>
      </c>
      <c r="U724" s="21">
        <v>43045</v>
      </c>
    </row>
    <row r="725" spans="1:21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12">
        <f t="shared" si="71"/>
        <v>270.40816326530609</v>
      </c>
      <c r="G725" t="s">
        <v>20</v>
      </c>
      <c r="H725">
        <v>144</v>
      </c>
      <c r="I725" s="6">
        <f t="shared" si="66"/>
        <v>109.50413223140495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s="7" t="str">
        <f t="shared" si="67"/>
        <v>theater</v>
      </c>
      <c r="R725" s="7" t="str">
        <f t="shared" si="68"/>
        <v>plays</v>
      </c>
      <c r="S725" s="13">
        <f t="shared" si="69"/>
        <v>42431.25</v>
      </c>
      <c r="T725" s="13">
        <f t="shared" si="70"/>
        <v>42452.208333333328</v>
      </c>
      <c r="U725" s="21">
        <v>42431</v>
      </c>
    </row>
    <row r="726" spans="1:21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12">
        <f t="shared" si="71"/>
        <v>134.05952380952382</v>
      </c>
      <c r="G726" t="s">
        <v>20</v>
      </c>
      <c r="H726">
        <v>121</v>
      </c>
      <c r="I726" s="6">
        <f t="shared" si="66"/>
        <v>7.0557644110275692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s="7" t="str">
        <f t="shared" si="67"/>
        <v>theater</v>
      </c>
      <c r="R726" s="7" t="str">
        <f t="shared" si="68"/>
        <v>plays</v>
      </c>
      <c r="S726" s="13">
        <f t="shared" si="69"/>
        <v>41934.208333333336</v>
      </c>
      <c r="T726" s="13">
        <f t="shared" si="70"/>
        <v>41936.208333333336</v>
      </c>
      <c r="U726" s="21">
        <v>41934</v>
      </c>
    </row>
    <row r="727" spans="1:21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12">
        <f t="shared" si="71"/>
        <v>50.398033126293996</v>
      </c>
      <c r="G727" t="s">
        <v>14</v>
      </c>
      <c r="H727">
        <v>1596</v>
      </c>
      <c r="I727" s="6">
        <f t="shared" si="66"/>
        <v>185.81870229007635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s="7" t="str">
        <f t="shared" si="67"/>
        <v>games</v>
      </c>
      <c r="R727" s="7" t="str">
        <f t="shared" si="68"/>
        <v>mobile games</v>
      </c>
      <c r="S727" s="13">
        <f t="shared" si="69"/>
        <v>41958.25</v>
      </c>
      <c r="T727" s="13">
        <f t="shared" si="70"/>
        <v>41960.25</v>
      </c>
      <c r="U727" s="21">
        <v>41958</v>
      </c>
    </row>
    <row r="728" spans="1:21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12">
        <f t="shared" si="71"/>
        <v>88.815837937384899</v>
      </c>
      <c r="G728" t="s">
        <v>74</v>
      </c>
      <c r="H728">
        <v>524</v>
      </c>
      <c r="I728" s="6">
        <f t="shared" si="66"/>
        <v>266.44751381215468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s="7" t="str">
        <f t="shared" si="67"/>
        <v>theater</v>
      </c>
      <c r="R728" s="7" t="str">
        <f t="shared" si="68"/>
        <v>plays</v>
      </c>
      <c r="S728" s="13">
        <f t="shared" si="69"/>
        <v>40476.208333333336</v>
      </c>
      <c r="T728" s="13">
        <f t="shared" si="70"/>
        <v>40482.208333333336</v>
      </c>
      <c r="U728" s="21">
        <v>40476</v>
      </c>
    </row>
    <row r="729" spans="1:21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12">
        <f t="shared" si="71"/>
        <v>165</v>
      </c>
      <c r="G729" t="s">
        <v>20</v>
      </c>
      <c r="H729">
        <v>181</v>
      </c>
      <c r="I729" s="6">
        <f t="shared" si="66"/>
        <v>1468.5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s="7" t="str">
        <f t="shared" si="67"/>
        <v>technology</v>
      </c>
      <c r="R729" s="7" t="str">
        <f t="shared" si="68"/>
        <v>web</v>
      </c>
      <c r="S729" s="13">
        <f t="shared" si="69"/>
        <v>43485.25</v>
      </c>
      <c r="T729" s="13">
        <f t="shared" si="70"/>
        <v>43543.208333333328</v>
      </c>
      <c r="U729" s="21">
        <v>43485</v>
      </c>
    </row>
    <row r="730" spans="1:21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12">
        <f t="shared" si="71"/>
        <v>17.5</v>
      </c>
      <c r="G730" t="s">
        <v>14</v>
      </c>
      <c r="H730">
        <v>10</v>
      </c>
      <c r="I730" s="6">
        <f t="shared" si="66"/>
        <v>6.0245901639344259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s="7" t="str">
        <f t="shared" si="67"/>
        <v>theater</v>
      </c>
      <c r="R730" s="7" t="str">
        <f t="shared" si="68"/>
        <v>plays</v>
      </c>
      <c r="S730" s="13">
        <f t="shared" si="69"/>
        <v>42515.208333333328</v>
      </c>
      <c r="T730" s="13">
        <f t="shared" si="70"/>
        <v>42526.208333333328</v>
      </c>
      <c r="U730" s="21">
        <v>42515</v>
      </c>
    </row>
    <row r="731" spans="1:21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12">
        <f t="shared" si="71"/>
        <v>185.66071428571428</v>
      </c>
      <c r="G731" t="s">
        <v>20</v>
      </c>
      <c r="H731">
        <v>122</v>
      </c>
      <c r="I731" s="6">
        <f t="shared" si="66"/>
        <v>9.7077497665732952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s="7" t="str">
        <f t="shared" si="67"/>
        <v>film &amp; video</v>
      </c>
      <c r="R731" s="7" t="str">
        <f t="shared" si="68"/>
        <v>drama</v>
      </c>
      <c r="S731" s="13">
        <f t="shared" si="69"/>
        <v>41309.25</v>
      </c>
      <c r="T731" s="13">
        <f t="shared" si="70"/>
        <v>41311.25</v>
      </c>
      <c r="U731" s="21">
        <v>41309</v>
      </c>
    </row>
    <row r="732" spans="1:21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12">
        <f t="shared" si="71"/>
        <v>412.6631944444444</v>
      </c>
      <c r="G732" t="s">
        <v>20</v>
      </c>
      <c r="H732">
        <v>1071</v>
      </c>
      <c r="I732" s="6">
        <f t="shared" si="66"/>
        <v>542.68036529680364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s="7" t="str">
        <f t="shared" si="67"/>
        <v>technology</v>
      </c>
      <c r="R732" s="7" t="str">
        <f t="shared" si="68"/>
        <v>wearables</v>
      </c>
      <c r="S732" s="13">
        <f t="shared" si="69"/>
        <v>42147.208333333328</v>
      </c>
      <c r="T732" s="13">
        <f t="shared" si="70"/>
        <v>42153.208333333328</v>
      </c>
      <c r="U732" s="21">
        <v>42147</v>
      </c>
    </row>
    <row r="733" spans="1:21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12">
        <f t="shared" si="71"/>
        <v>90.25</v>
      </c>
      <c r="G733" t="s">
        <v>74</v>
      </c>
      <c r="H733">
        <v>219</v>
      </c>
      <c r="I733" s="6">
        <f t="shared" si="66"/>
        <v>6.4406779661016946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s="7" t="str">
        <f t="shared" si="67"/>
        <v>technology</v>
      </c>
      <c r="R733" s="7" t="str">
        <f t="shared" si="68"/>
        <v>web</v>
      </c>
      <c r="S733" s="13">
        <f t="shared" si="69"/>
        <v>42939.208333333328</v>
      </c>
      <c r="T733" s="13">
        <f t="shared" si="70"/>
        <v>42940.208333333328</v>
      </c>
      <c r="U733" s="21">
        <v>42939</v>
      </c>
    </row>
    <row r="734" spans="1:21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12">
        <f t="shared" si="71"/>
        <v>91.984615384615381</v>
      </c>
      <c r="G734" t="s">
        <v>14</v>
      </c>
      <c r="H734">
        <v>1121</v>
      </c>
      <c r="I734" s="6">
        <f t="shared" si="66"/>
        <v>109.81836734693877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s="7" t="str">
        <f t="shared" si="67"/>
        <v>music</v>
      </c>
      <c r="R734" s="7" t="str">
        <f t="shared" si="68"/>
        <v>rock</v>
      </c>
      <c r="S734" s="13">
        <f t="shared" si="69"/>
        <v>42816.208333333328</v>
      </c>
      <c r="T734" s="13">
        <f t="shared" si="70"/>
        <v>42839.208333333328</v>
      </c>
      <c r="U734" s="21">
        <v>42816</v>
      </c>
    </row>
    <row r="735" spans="1:21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12">
        <f t="shared" si="71"/>
        <v>527.00632911392404</v>
      </c>
      <c r="G735" t="s">
        <v>20</v>
      </c>
      <c r="H735">
        <v>980</v>
      </c>
      <c r="I735" s="6">
        <f t="shared" si="66"/>
        <v>155.34888059701493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s="7" t="str">
        <f t="shared" si="67"/>
        <v>music</v>
      </c>
      <c r="R735" s="7" t="str">
        <f t="shared" si="68"/>
        <v>metal</v>
      </c>
      <c r="S735" s="13">
        <f t="shared" si="69"/>
        <v>41844.208333333336</v>
      </c>
      <c r="T735" s="13">
        <f t="shared" si="70"/>
        <v>41857.208333333336</v>
      </c>
      <c r="U735" s="21">
        <v>41844</v>
      </c>
    </row>
    <row r="736" spans="1:21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12">
        <f t="shared" si="71"/>
        <v>319.14285714285711</v>
      </c>
      <c r="G736" t="s">
        <v>20</v>
      </c>
      <c r="H736">
        <v>536</v>
      </c>
      <c r="I736" s="6">
        <f t="shared" si="66"/>
        <v>6.7322953289804115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s="7" t="str">
        <f t="shared" si="67"/>
        <v>theater</v>
      </c>
      <c r="R736" s="7" t="str">
        <f t="shared" si="68"/>
        <v>plays</v>
      </c>
      <c r="S736" s="13">
        <f t="shared" si="69"/>
        <v>42763.25</v>
      </c>
      <c r="T736" s="13">
        <f t="shared" si="70"/>
        <v>42775.25</v>
      </c>
      <c r="U736" s="21">
        <v>42763</v>
      </c>
    </row>
    <row r="737" spans="1:21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12">
        <f t="shared" si="71"/>
        <v>354.18867924528303</v>
      </c>
      <c r="G737" t="s">
        <v>20</v>
      </c>
      <c r="H737">
        <v>1991</v>
      </c>
      <c r="I737" s="6">
        <f t="shared" si="66"/>
        <v>4531.1724137931033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s="7" t="str">
        <f t="shared" si="67"/>
        <v>photography</v>
      </c>
      <c r="R737" s="7" t="str">
        <f t="shared" si="68"/>
        <v>photography books</v>
      </c>
      <c r="S737" s="13">
        <f t="shared" si="69"/>
        <v>42459.208333333328</v>
      </c>
      <c r="T737" s="13">
        <f t="shared" si="70"/>
        <v>42466.208333333328</v>
      </c>
      <c r="U737" s="21">
        <v>42459</v>
      </c>
    </row>
    <row r="738" spans="1:21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12">
        <f t="shared" si="71"/>
        <v>32.896103896103895</v>
      </c>
      <c r="G738" t="s">
        <v>74</v>
      </c>
      <c r="H738">
        <v>29</v>
      </c>
      <c r="I738" s="6">
        <f t="shared" si="66"/>
        <v>14.072222222222223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s="7" t="str">
        <f t="shared" si="67"/>
        <v>publishing</v>
      </c>
      <c r="R738" s="7" t="str">
        <f t="shared" si="68"/>
        <v>nonfiction</v>
      </c>
      <c r="S738" s="13">
        <f t="shared" si="69"/>
        <v>42055.25</v>
      </c>
      <c r="T738" s="13">
        <f t="shared" si="70"/>
        <v>42059.25</v>
      </c>
      <c r="U738" s="21">
        <v>42055</v>
      </c>
    </row>
    <row r="739" spans="1:21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12">
        <f t="shared" si="71"/>
        <v>135.8918918918919</v>
      </c>
      <c r="G739" t="s">
        <v>20</v>
      </c>
      <c r="H739">
        <v>180</v>
      </c>
      <c r="I739" s="6">
        <f t="shared" si="66"/>
        <v>335.2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s="7" t="str">
        <f t="shared" si="67"/>
        <v>music</v>
      </c>
      <c r="R739" s="7" t="str">
        <f t="shared" si="68"/>
        <v>indie rock</v>
      </c>
      <c r="S739" s="13">
        <f t="shared" si="69"/>
        <v>42685.25</v>
      </c>
      <c r="T739" s="13">
        <f t="shared" si="70"/>
        <v>42697.25</v>
      </c>
      <c r="U739" s="21">
        <v>42685</v>
      </c>
    </row>
    <row r="740" spans="1:21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12">
        <f t="shared" si="71"/>
        <v>2.0843373493975905</v>
      </c>
      <c r="G740" t="s">
        <v>14</v>
      </c>
      <c r="H740">
        <v>15</v>
      </c>
      <c r="I740" s="6">
        <f t="shared" si="66"/>
        <v>8.1518324607329848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s="7" t="str">
        <f t="shared" si="67"/>
        <v>theater</v>
      </c>
      <c r="R740" s="7" t="str">
        <f t="shared" si="68"/>
        <v>plays</v>
      </c>
      <c r="S740" s="13">
        <f t="shared" si="69"/>
        <v>41959.25</v>
      </c>
      <c r="T740" s="13">
        <f t="shared" si="70"/>
        <v>41981.25</v>
      </c>
      <c r="U740" s="21">
        <v>41959</v>
      </c>
    </row>
    <row r="741" spans="1:21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12">
        <f t="shared" si="71"/>
        <v>61</v>
      </c>
      <c r="G741" t="s">
        <v>14</v>
      </c>
      <c r="H741">
        <v>191</v>
      </c>
      <c r="I741" s="6">
        <f t="shared" si="66"/>
        <v>381.25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s="7" t="str">
        <f t="shared" si="67"/>
        <v>music</v>
      </c>
      <c r="R741" s="7" t="str">
        <f t="shared" si="68"/>
        <v>indie rock</v>
      </c>
      <c r="S741" s="13">
        <f t="shared" si="69"/>
        <v>41089.208333333336</v>
      </c>
      <c r="T741" s="13">
        <f t="shared" si="70"/>
        <v>41090.208333333336</v>
      </c>
      <c r="U741" s="21">
        <v>41089</v>
      </c>
    </row>
    <row r="742" spans="1:21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12">
        <f t="shared" si="71"/>
        <v>30.037735849056602</v>
      </c>
      <c r="G742" t="s">
        <v>14</v>
      </c>
      <c r="H742">
        <v>16</v>
      </c>
      <c r="I742" s="6">
        <f t="shared" si="66"/>
        <v>12.246153846153845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s="7" t="str">
        <f t="shared" si="67"/>
        <v>theater</v>
      </c>
      <c r="R742" s="7" t="str">
        <f t="shared" si="68"/>
        <v>plays</v>
      </c>
      <c r="S742" s="13">
        <f t="shared" si="69"/>
        <v>42769.25</v>
      </c>
      <c r="T742" s="13">
        <f t="shared" si="70"/>
        <v>42772.25</v>
      </c>
      <c r="U742" s="21">
        <v>42769</v>
      </c>
    </row>
    <row r="743" spans="1:21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12">
        <f t="shared" si="71"/>
        <v>1179.1666666666665</v>
      </c>
      <c r="G743" t="s">
        <v>20</v>
      </c>
      <c r="H743">
        <v>130</v>
      </c>
      <c r="I743" s="6">
        <f t="shared" si="66"/>
        <v>115.98360655737704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s="7" t="str">
        <f t="shared" si="67"/>
        <v>theater</v>
      </c>
      <c r="R743" s="7" t="str">
        <f t="shared" si="68"/>
        <v>plays</v>
      </c>
      <c r="S743" s="13">
        <f t="shared" si="69"/>
        <v>40321.208333333336</v>
      </c>
      <c r="T743" s="13">
        <f t="shared" si="70"/>
        <v>40322.208333333336</v>
      </c>
      <c r="U743" s="21">
        <v>40321</v>
      </c>
    </row>
    <row r="744" spans="1:21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12">
        <f t="shared" si="71"/>
        <v>1126.0833333333335</v>
      </c>
      <c r="G744" t="s">
        <v>20</v>
      </c>
      <c r="H744">
        <v>122</v>
      </c>
      <c r="I744" s="6">
        <f t="shared" si="66"/>
        <v>794.88235294117646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s="7" t="str">
        <f t="shared" si="67"/>
        <v>music</v>
      </c>
      <c r="R744" s="7" t="str">
        <f t="shared" si="68"/>
        <v>electric music</v>
      </c>
      <c r="S744" s="13">
        <f t="shared" si="69"/>
        <v>40197.25</v>
      </c>
      <c r="T744" s="13">
        <f t="shared" si="70"/>
        <v>40239.25</v>
      </c>
      <c r="U744" s="21">
        <v>40197</v>
      </c>
    </row>
    <row r="745" spans="1:21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12">
        <f t="shared" si="71"/>
        <v>12.923076923076923</v>
      </c>
      <c r="G745" t="s">
        <v>14</v>
      </c>
      <c r="H745">
        <v>17</v>
      </c>
      <c r="I745" s="6">
        <f t="shared" si="66"/>
        <v>3.6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s="7" t="str">
        <f t="shared" si="67"/>
        <v>theater</v>
      </c>
      <c r="R745" s="7" t="str">
        <f t="shared" si="68"/>
        <v>plays</v>
      </c>
      <c r="S745" s="13">
        <f t="shared" si="69"/>
        <v>42298.208333333328</v>
      </c>
      <c r="T745" s="13">
        <f t="shared" si="70"/>
        <v>42304.208333333328</v>
      </c>
      <c r="U745" s="21">
        <v>42298</v>
      </c>
    </row>
    <row r="746" spans="1:21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12">
        <f t="shared" si="71"/>
        <v>712</v>
      </c>
      <c r="G746" t="s">
        <v>20</v>
      </c>
      <c r="H746">
        <v>140</v>
      </c>
      <c r="I746" s="6">
        <f t="shared" si="66"/>
        <v>418.8235294117647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s="7" t="str">
        <f t="shared" si="67"/>
        <v>theater</v>
      </c>
      <c r="R746" s="7" t="str">
        <f t="shared" si="68"/>
        <v>plays</v>
      </c>
      <c r="S746" s="13">
        <f t="shared" si="69"/>
        <v>43322.208333333328</v>
      </c>
      <c r="T746" s="13">
        <f t="shared" si="70"/>
        <v>43324.208333333328</v>
      </c>
      <c r="U746" s="21">
        <v>43322</v>
      </c>
    </row>
    <row r="747" spans="1:21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12">
        <f t="shared" si="71"/>
        <v>30.304347826086957</v>
      </c>
      <c r="G747" t="s">
        <v>14</v>
      </c>
      <c r="H747">
        <v>34</v>
      </c>
      <c r="I747" s="6">
        <f t="shared" si="66"/>
        <v>0.61717827626918531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s="7" t="str">
        <f t="shared" si="67"/>
        <v>technology</v>
      </c>
      <c r="R747" s="7" t="str">
        <f t="shared" si="68"/>
        <v>wearables</v>
      </c>
      <c r="S747" s="13">
        <f t="shared" si="69"/>
        <v>40328.208333333336</v>
      </c>
      <c r="T747" s="13">
        <f t="shared" si="70"/>
        <v>40355.208333333336</v>
      </c>
      <c r="U747" s="21">
        <v>40328</v>
      </c>
    </row>
    <row r="748" spans="1:21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12">
        <f t="shared" si="71"/>
        <v>212.50896057347671</v>
      </c>
      <c r="G748" t="s">
        <v>20</v>
      </c>
      <c r="H748">
        <v>3388</v>
      </c>
      <c r="I748" s="6">
        <f t="shared" si="66"/>
        <v>423.5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s="7" t="str">
        <f t="shared" si="67"/>
        <v>technology</v>
      </c>
      <c r="R748" s="7" t="str">
        <f t="shared" si="68"/>
        <v>web</v>
      </c>
      <c r="S748" s="13">
        <f t="shared" si="69"/>
        <v>40825.208333333336</v>
      </c>
      <c r="T748" s="13">
        <f t="shared" si="70"/>
        <v>40830.208333333336</v>
      </c>
      <c r="U748" s="21">
        <v>40825</v>
      </c>
    </row>
    <row r="749" spans="1:21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12">
        <f t="shared" si="71"/>
        <v>228.85714285714286</v>
      </c>
      <c r="G749" t="s">
        <v>20</v>
      </c>
      <c r="H749">
        <v>280</v>
      </c>
      <c r="I749" s="6">
        <f t="shared" si="66"/>
        <v>18.263843648208468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s="7" t="str">
        <f t="shared" si="67"/>
        <v>theater</v>
      </c>
      <c r="R749" s="7" t="str">
        <f t="shared" si="68"/>
        <v>plays</v>
      </c>
      <c r="S749" s="13">
        <f t="shared" si="69"/>
        <v>40423.208333333336</v>
      </c>
      <c r="T749" s="13">
        <f t="shared" si="70"/>
        <v>40434.208333333336</v>
      </c>
      <c r="U749" s="21">
        <v>40423</v>
      </c>
    </row>
    <row r="750" spans="1:21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12">
        <f t="shared" si="71"/>
        <v>34.959979476654695</v>
      </c>
      <c r="G750" t="s">
        <v>74</v>
      </c>
      <c r="H750">
        <v>614</v>
      </c>
      <c r="I750" s="6">
        <f t="shared" si="66"/>
        <v>186.16666666666666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s="7" t="str">
        <f t="shared" si="67"/>
        <v>film &amp; video</v>
      </c>
      <c r="R750" s="7" t="str">
        <f t="shared" si="68"/>
        <v>animation</v>
      </c>
      <c r="S750" s="13">
        <f t="shared" si="69"/>
        <v>40238.25</v>
      </c>
      <c r="T750" s="13">
        <f t="shared" si="70"/>
        <v>40263.208333333336</v>
      </c>
      <c r="U750" s="21">
        <v>40238</v>
      </c>
    </row>
    <row r="751" spans="1:21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12">
        <f t="shared" si="71"/>
        <v>157.29069767441862</v>
      </c>
      <c r="G751" t="s">
        <v>20</v>
      </c>
      <c r="H751">
        <v>366</v>
      </c>
      <c r="I751" s="6">
        <f t="shared" si="66"/>
        <v>13527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s="7" t="str">
        <f t="shared" si="67"/>
        <v>technology</v>
      </c>
      <c r="R751" s="7" t="str">
        <f t="shared" si="68"/>
        <v>wearables</v>
      </c>
      <c r="S751" s="13">
        <f t="shared" si="69"/>
        <v>41920.208333333336</v>
      </c>
      <c r="T751" s="13">
        <f t="shared" si="70"/>
        <v>41932.208333333336</v>
      </c>
      <c r="U751" s="21">
        <v>41920</v>
      </c>
    </row>
    <row r="752" spans="1:21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12">
        <f t="shared" si="71"/>
        <v>1</v>
      </c>
      <c r="G752" t="s">
        <v>14</v>
      </c>
      <c r="H752">
        <v>1</v>
      </c>
      <c r="I752" s="6">
        <f t="shared" si="66"/>
        <v>3.7037037037037038E-3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s="7" t="str">
        <f t="shared" si="67"/>
        <v>music</v>
      </c>
      <c r="R752" s="7" t="str">
        <f t="shared" si="68"/>
        <v>electric music</v>
      </c>
      <c r="S752" s="13">
        <f t="shared" si="69"/>
        <v>40360.208333333336</v>
      </c>
      <c r="T752" s="13">
        <f t="shared" si="70"/>
        <v>40385.208333333336</v>
      </c>
      <c r="U752" s="21">
        <v>40360</v>
      </c>
    </row>
    <row r="753" spans="1:21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12">
        <f t="shared" si="71"/>
        <v>232.30555555555554</v>
      </c>
      <c r="G753" t="s">
        <v>20</v>
      </c>
      <c r="H753">
        <v>270</v>
      </c>
      <c r="I753" s="6">
        <f t="shared" si="66"/>
        <v>73.359649122807014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s="7" t="str">
        <f t="shared" si="67"/>
        <v>publishing</v>
      </c>
      <c r="R753" s="7" t="str">
        <f t="shared" si="68"/>
        <v>nonfiction</v>
      </c>
      <c r="S753" s="13">
        <f t="shared" si="69"/>
        <v>42446.208333333328</v>
      </c>
      <c r="T753" s="13">
        <f t="shared" si="70"/>
        <v>42461.208333333328</v>
      </c>
      <c r="U753" s="21">
        <v>42446</v>
      </c>
    </row>
    <row r="754" spans="1:21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12">
        <f t="shared" si="71"/>
        <v>92.448275862068968</v>
      </c>
      <c r="G754" t="s">
        <v>74</v>
      </c>
      <c r="H754">
        <v>114</v>
      </c>
      <c r="I754" s="6">
        <f t="shared" si="66"/>
        <v>39.138686131386862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s="7" t="str">
        <f t="shared" si="67"/>
        <v>theater</v>
      </c>
      <c r="R754" s="7" t="str">
        <f t="shared" si="68"/>
        <v>plays</v>
      </c>
      <c r="S754" s="13">
        <f t="shared" si="69"/>
        <v>40395.208333333336</v>
      </c>
      <c r="T754" s="13">
        <f t="shared" si="70"/>
        <v>40413.208333333336</v>
      </c>
      <c r="U754" s="21">
        <v>40395</v>
      </c>
    </row>
    <row r="755" spans="1:21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12">
        <f t="shared" si="71"/>
        <v>256.70212765957444</v>
      </c>
      <c r="G755" t="s">
        <v>20</v>
      </c>
      <c r="H755">
        <v>137</v>
      </c>
      <c r="I755" s="6">
        <f t="shared" si="66"/>
        <v>3.7644305772230888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s="7" t="str">
        <f t="shared" si="67"/>
        <v>photography</v>
      </c>
      <c r="R755" s="7" t="str">
        <f t="shared" si="68"/>
        <v>photography books</v>
      </c>
      <c r="S755" s="13">
        <f t="shared" si="69"/>
        <v>40321.208333333336</v>
      </c>
      <c r="T755" s="13">
        <f t="shared" si="70"/>
        <v>40336.208333333336</v>
      </c>
      <c r="U755" s="21">
        <v>40321</v>
      </c>
    </row>
    <row r="756" spans="1:21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12">
        <f t="shared" si="71"/>
        <v>168.47017045454547</v>
      </c>
      <c r="G756" t="s">
        <v>20</v>
      </c>
      <c r="H756">
        <v>3205</v>
      </c>
      <c r="I756" s="6">
        <f t="shared" si="66"/>
        <v>411.81597222222223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s="7" t="str">
        <f t="shared" si="67"/>
        <v>theater</v>
      </c>
      <c r="R756" s="7" t="str">
        <f t="shared" si="68"/>
        <v>plays</v>
      </c>
      <c r="S756" s="13">
        <f t="shared" si="69"/>
        <v>41210.208333333336</v>
      </c>
      <c r="T756" s="13">
        <f t="shared" si="70"/>
        <v>41263.25</v>
      </c>
      <c r="U756" s="21">
        <v>41210</v>
      </c>
    </row>
    <row r="757" spans="1:21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12">
        <f t="shared" si="71"/>
        <v>166.57777777777778</v>
      </c>
      <c r="G757" t="s">
        <v>20</v>
      </c>
      <c r="H757">
        <v>288</v>
      </c>
      <c r="I757" s="6">
        <f t="shared" si="66"/>
        <v>50.648648648648646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s="7" t="str">
        <f t="shared" si="67"/>
        <v>theater</v>
      </c>
      <c r="R757" s="7" t="str">
        <f t="shared" si="68"/>
        <v>plays</v>
      </c>
      <c r="S757" s="13">
        <f t="shared" si="69"/>
        <v>43096.25</v>
      </c>
      <c r="T757" s="13">
        <f t="shared" si="70"/>
        <v>43108.25</v>
      </c>
      <c r="U757" s="21">
        <v>43096</v>
      </c>
    </row>
    <row r="758" spans="1:21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12">
        <f t="shared" si="71"/>
        <v>772.07692307692309</v>
      </c>
      <c r="G758" t="s">
        <v>20</v>
      </c>
      <c r="H758">
        <v>148</v>
      </c>
      <c r="I758" s="6">
        <f t="shared" si="66"/>
        <v>88.043859649122808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s="7" t="str">
        <f t="shared" si="67"/>
        <v>theater</v>
      </c>
      <c r="R758" s="7" t="str">
        <f t="shared" si="68"/>
        <v>plays</v>
      </c>
      <c r="S758" s="13">
        <f t="shared" si="69"/>
        <v>42024.25</v>
      </c>
      <c r="T758" s="13">
        <f t="shared" si="70"/>
        <v>42030.25</v>
      </c>
      <c r="U758" s="21">
        <v>42024</v>
      </c>
    </row>
    <row r="759" spans="1:21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12">
        <f t="shared" si="71"/>
        <v>406.85714285714283</v>
      </c>
      <c r="G759" t="s">
        <v>20</v>
      </c>
      <c r="H759">
        <v>114</v>
      </c>
      <c r="I759" s="6">
        <f t="shared" si="66"/>
        <v>3.7523056653491436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s="7" t="str">
        <f t="shared" si="67"/>
        <v>film &amp; video</v>
      </c>
      <c r="R759" s="7" t="str">
        <f t="shared" si="68"/>
        <v>drama</v>
      </c>
      <c r="S759" s="13">
        <f t="shared" si="69"/>
        <v>40675.208333333336</v>
      </c>
      <c r="T759" s="13">
        <f t="shared" si="70"/>
        <v>40679.208333333336</v>
      </c>
      <c r="U759" s="21">
        <v>40675</v>
      </c>
    </row>
    <row r="760" spans="1:21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12">
        <f t="shared" si="71"/>
        <v>564.20608108108115</v>
      </c>
      <c r="G760" t="s">
        <v>20</v>
      </c>
      <c r="H760">
        <v>1518</v>
      </c>
      <c r="I760" s="6">
        <f t="shared" si="66"/>
        <v>131.08712715855572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s="7" t="str">
        <f t="shared" si="67"/>
        <v>music</v>
      </c>
      <c r="R760" s="7" t="str">
        <f t="shared" si="68"/>
        <v>rock</v>
      </c>
      <c r="S760" s="13">
        <f t="shared" si="69"/>
        <v>41936.208333333336</v>
      </c>
      <c r="T760" s="13">
        <f t="shared" si="70"/>
        <v>41945.208333333336</v>
      </c>
      <c r="U760" s="21">
        <v>41936</v>
      </c>
    </row>
    <row r="761" spans="1:21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12">
        <f t="shared" si="71"/>
        <v>68.426865671641792</v>
      </c>
      <c r="G761" t="s">
        <v>14</v>
      </c>
      <c r="H761">
        <v>1274</v>
      </c>
      <c r="I761" s="6">
        <f t="shared" si="66"/>
        <v>545.78571428571433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s="7" t="str">
        <f t="shared" si="67"/>
        <v>music</v>
      </c>
      <c r="R761" s="7" t="str">
        <f t="shared" si="68"/>
        <v>electric music</v>
      </c>
      <c r="S761" s="13">
        <f t="shared" si="69"/>
        <v>43136.25</v>
      </c>
      <c r="T761" s="13">
        <f t="shared" si="70"/>
        <v>43166.25</v>
      </c>
      <c r="U761" s="21">
        <v>43136</v>
      </c>
    </row>
    <row r="762" spans="1:21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12">
        <f t="shared" si="71"/>
        <v>34.351966873706004</v>
      </c>
      <c r="G762" t="s">
        <v>14</v>
      </c>
      <c r="H762">
        <v>210</v>
      </c>
      <c r="I762" s="6">
        <f t="shared" si="66"/>
        <v>99.951807228915669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s="7" t="str">
        <f t="shared" si="67"/>
        <v>games</v>
      </c>
      <c r="R762" s="7" t="str">
        <f t="shared" si="68"/>
        <v>video games</v>
      </c>
      <c r="S762" s="13">
        <f t="shared" si="69"/>
        <v>43678.208333333328</v>
      </c>
      <c r="T762" s="13">
        <f t="shared" si="70"/>
        <v>43707.208333333328</v>
      </c>
      <c r="U762" s="21">
        <v>43678</v>
      </c>
    </row>
    <row r="763" spans="1:21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12">
        <f t="shared" si="71"/>
        <v>655.4545454545455</v>
      </c>
      <c r="G763" t="s">
        <v>20</v>
      </c>
      <c r="H763">
        <v>166</v>
      </c>
      <c r="I763" s="6">
        <f t="shared" si="66"/>
        <v>144.19999999999999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s="7" t="str">
        <f t="shared" si="67"/>
        <v>music</v>
      </c>
      <c r="R763" s="7" t="str">
        <f t="shared" si="68"/>
        <v>rock</v>
      </c>
      <c r="S763" s="13">
        <f t="shared" si="69"/>
        <v>42938.208333333328</v>
      </c>
      <c r="T763" s="13">
        <f t="shared" si="70"/>
        <v>42943.208333333328</v>
      </c>
      <c r="U763" s="21">
        <v>42938</v>
      </c>
    </row>
    <row r="764" spans="1:21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12">
        <f t="shared" si="71"/>
        <v>177.25714285714284</v>
      </c>
      <c r="G764" t="s">
        <v>20</v>
      </c>
      <c r="H764">
        <v>100</v>
      </c>
      <c r="I764" s="6">
        <f t="shared" si="66"/>
        <v>26.4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s="7" t="str">
        <f t="shared" si="67"/>
        <v>music</v>
      </c>
      <c r="R764" s="7" t="str">
        <f t="shared" si="68"/>
        <v>jazz</v>
      </c>
      <c r="S764" s="13">
        <f t="shared" si="69"/>
        <v>41241.25</v>
      </c>
      <c r="T764" s="13">
        <f t="shared" si="70"/>
        <v>41252.25</v>
      </c>
      <c r="U764" s="21">
        <v>41241</v>
      </c>
    </row>
    <row r="765" spans="1:21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12">
        <f t="shared" si="71"/>
        <v>113.17857142857144</v>
      </c>
      <c r="G765" t="s">
        <v>20</v>
      </c>
      <c r="H765">
        <v>235</v>
      </c>
      <c r="I765" s="6">
        <f t="shared" si="66"/>
        <v>42.824324324324323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s="7" t="str">
        <f t="shared" si="67"/>
        <v>theater</v>
      </c>
      <c r="R765" s="7" t="str">
        <f t="shared" si="68"/>
        <v>plays</v>
      </c>
      <c r="S765" s="13">
        <f t="shared" si="69"/>
        <v>41037.208333333336</v>
      </c>
      <c r="T765" s="13">
        <f t="shared" si="70"/>
        <v>41072.208333333336</v>
      </c>
      <c r="U765" s="21">
        <v>41037</v>
      </c>
    </row>
    <row r="766" spans="1:21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12">
        <f t="shared" si="71"/>
        <v>728.18181818181824</v>
      </c>
      <c r="G766" t="s">
        <v>20</v>
      </c>
      <c r="H766">
        <v>148</v>
      </c>
      <c r="I766" s="6">
        <f t="shared" si="66"/>
        <v>40.454545454545453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s="7" t="str">
        <f t="shared" si="67"/>
        <v>music</v>
      </c>
      <c r="R766" s="7" t="str">
        <f t="shared" si="68"/>
        <v>rock</v>
      </c>
      <c r="S766" s="13">
        <f t="shared" si="69"/>
        <v>40676.208333333336</v>
      </c>
      <c r="T766" s="13">
        <f t="shared" si="70"/>
        <v>40684.208333333336</v>
      </c>
      <c r="U766" s="21">
        <v>40676</v>
      </c>
    </row>
    <row r="767" spans="1:21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12">
        <f t="shared" si="71"/>
        <v>208.33333333333334</v>
      </c>
      <c r="G767" t="s">
        <v>20</v>
      </c>
      <c r="H767">
        <v>198</v>
      </c>
      <c r="I767" s="6">
        <f t="shared" si="66"/>
        <v>32.762096774193552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s="7" t="str">
        <f t="shared" si="67"/>
        <v>music</v>
      </c>
      <c r="R767" s="7" t="str">
        <f t="shared" si="68"/>
        <v>indie rock</v>
      </c>
      <c r="S767" s="13">
        <f t="shared" si="69"/>
        <v>42840.208333333328</v>
      </c>
      <c r="T767" s="13">
        <f t="shared" si="70"/>
        <v>42865.208333333328</v>
      </c>
      <c r="U767" s="21">
        <v>42840</v>
      </c>
    </row>
    <row r="768" spans="1:21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12">
        <f t="shared" si="71"/>
        <v>31.171232876712331</v>
      </c>
      <c r="G768" t="s">
        <v>14</v>
      </c>
      <c r="H768">
        <v>248</v>
      </c>
      <c r="I768" s="6">
        <f t="shared" si="66"/>
        <v>26.614035087719298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s="7" t="str">
        <f t="shared" si="67"/>
        <v>film &amp; video</v>
      </c>
      <c r="R768" s="7" t="str">
        <f t="shared" si="68"/>
        <v>science fiction</v>
      </c>
      <c r="S768" s="13">
        <f t="shared" si="69"/>
        <v>43362.208333333328</v>
      </c>
      <c r="T768" s="13">
        <f t="shared" si="70"/>
        <v>43363.208333333328</v>
      </c>
      <c r="U768" s="21">
        <v>43362</v>
      </c>
    </row>
    <row r="769" spans="1:21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12">
        <f t="shared" si="71"/>
        <v>56.967078189300416</v>
      </c>
      <c r="G769" t="s">
        <v>14</v>
      </c>
      <c r="H769">
        <v>513</v>
      </c>
      <c r="I769" s="6">
        <f t="shared" si="66"/>
        <v>369.14666666666665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s="7" t="str">
        <f t="shared" si="67"/>
        <v>publishing</v>
      </c>
      <c r="R769" s="7" t="str">
        <f t="shared" si="68"/>
        <v>translations</v>
      </c>
      <c r="S769" s="13">
        <f t="shared" si="69"/>
        <v>42283.208333333328</v>
      </c>
      <c r="T769" s="13">
        <f t="shared" si="70"/>
        <v>42328.25</v>
      </c>
      <c r="U769" s="21">
        <v>42283</v>
      </c>
    </row>
    <row r="770" spans="1:21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12">
        <f t="shared" si="71"/>
        <v>231</v>
      </c>
      <c r="G770" t="s">
        <v>20</v>
      </c>
      <c r="H770">
        <v>150</v>
      </c>
      <c r="I770" s="6">
        <f t="shared" si="66"/>
        <v>3.2516129032258063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s="7" t="str">
        <f t="shared" si="67"/>
        <v>theater</v>
      </c>
      <c r="R770" s="7" t="str">
        <f t="shared" si="68"/>
        <v>plays</v>
      </c>
      <c r="S770" s="13">
        <f t="shared" si="69"/>
        <v>41619.25</v>
      </c>
      <c r="T770" s="13">
        <f t="shared" si="70"/>
        <v>41634.25</v>
      </c>
      <c r="U770" s="21">
        <v>41619</v>
      </c>
    </row>
    <row r="771" spans="1:21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12">
        <f t="shared" si="71"/>
        <v>86.867834394904463</v>
      </c>
      <c r="G771" t="s">
        <v>14</v>
      </c>
      <c r="H771">
        <v>3410</v>
      </c>
      <c r="I771" s="6">
        <f t="shared" ref="I771:I834" si="72">E771/H772</f>
        <v>505.12037037037038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s="7" t="str">
        <f t="shared" ref="Q771:Q834" si="73">LEFT(P771, FIND("/", P771) -1)</f>
        <v>games</v>
      </c>
      <c r="R771" s="7" t="str">
        <f t="shared" ref="R771:R834" si="74">RIGHT(P771,LEN(P771)-FIND("/",P771))</f>
        <v>video games</v>
      </c>
      <c r="S771" s="13">
        <f t="shared" ref="S771:S834" si="75">(((L771/60)/60)/24)+DATE(1970,1,1)</f>
        <v>41501.208333333336</v>
      </c>
      <c r="T771" s="13">
        <f t="shared" ref="T771:T834" si="76">M771 / 86400 + DATE(1970,1,1)</f>
        <v>41527.208333333336</v>
      </c>
      <c r="U771" s="21">
        <v>41501</v>
      </c>
    </row>
    <row r="772" spans="1:21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12">
        <f t="shared" ref="F772:F835" si="77" xml:space="preserve"> (E772 / D772)*100</f>
        <v>270.74418604651163</v>
      </c>
      <c r="G772" t="s">
        <v>20</v>
      </c>
      <c r="H772">
        <v>216</v>
      </c>
      <c r="I772" s="6">
        <f t="shared" si="72"/>
        <v>447.76923076923077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s="7" t="str">
        <f t="shared" si="73"/>
        <v>theater</v>
      </c>
      <c r="R772" s="7" t="str">
        <f t="shared" si="74"/>
        <v>plays</v>
      </c>
      <c r="S772" s="13">
        <f t="shared" si="75"/>
        <v>41743.208333333336</v>
      </c>
      <c r="T772" s="13">
        <f t="shared" si="76"/>
        <v>41750.208333333336</v>
      </c>
      <c r="U772" s="21">
        <v>41743</v>
      </c>
    </row>
    <row r="773" spans="1:21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12">
        <f t="shared" si="77"/>
        <v>49.446428571428569</v>
      </c>
      <c r="G773" t="s">
        <v>74</v>
      </c>
      <c r="H773">
        <v>26</v>
      </c>
      <c r="I773" s="6">
        <f t="shared" si="72"/>
        <v>0.53882078225335672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s="7" t="str">
        <f t="shared" si="73"/>
        <v>theater</v>
      </c>
      <c r="R773" s="7" t="str">
        <f t="shared" si="74"/>
        <v>plays</v>
      </c>
      <c r="S773" s="13">
        <f t="shared" si="75"/>
        <v>43491.25</v>
      </c>
      <c r="T773" s="13">
        <f t="shared" si="76"/>
        <v>43518.25</v>
      </c>
      <c r="U773" s="21">
        <v>43491</v>
      </c>
    </row>
    <row r="774" spans="1:21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12">
        <f t="shared" si="77"/>
        <v>113.3596256684492</v>
      </c>
      <c r="G774" t="s">
        <v>20</v>
      </c>
      <c r="H774">
        <v>5139</v>
      </c>
      <c r="I774" s="6">
        <f t="shared" si="72"/>
        <v>72.072248193795161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s="7" t="str">
        <f t="shared" si="73"/>
        <v>music</v>
      </c>
      <c r="R774" s="7" t="str">
        <f t="shared" si="74"/>
        <v>indie rock</v>
      </c>
      <c r="S774" s="13">
        <f t="shared" si="75"/>
        <v>43505.25</v>
      </c>
      <c r="T774" s="13">
        <f t="shared" si="76"/>
        <v>43509.25</v>
      </c>
      <c r="U774" s="21">
        <v>43505</v>
      </c>
    </row>
    <row r="775" spans="1:21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12">
        <f t="shared" si="77"/>
        <v>190.55555555555554</v>
      </c>
      <c r="G775" t="s">
        <v>20</v>
      </c>
      <c r="H775">
        <v>2353</v>
      </c>
      <c r="I775" s="6">
        <f t="shared" si="72"/>
        <v>1297.2435897435898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s="7" t="str">
        <f t="shared" si="73"/>
        <v>theater</v>
      </c>
      <c r="R775" s="7" t="str">
        <f t="shared" si="74"/>
        <v>plays</v>
      </c>
      <c r="S775" s="13">
        <f t="shared" si="75"/>
        <v>42838.208333333328</v>
      </c>
      <c r="T775" s="13">
        <f t="shared" si="76"/>
        <v>42848.208333333328</v>
      </c>
      <c r="U775" s="21">
        <v>42838</v>
      </c>
    </row>
    <row r="776" spans="1:21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12">
        <f t="shared" si="77"/>
        <v>135.5</v>
      </c>
      <c r="G776" t="s">
        <v>20</v>
      </c>
      <c r="H776">
        <v>78</v>
      </c>
      <c r="I776" s="6">
        <f t="shared" si="72"/>
        <v>677.5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s="7" t="str">
        <f t="shared" si="73"/>
        <v>technology</v>
      </c>
      <c r="R776" s="7" t="str">
        <f t="shared" si="74"/>
        <v>web</v>
      </c>
      <c r="S776" s="13">
        <f t="shared" si="75"/>
        <v>42513.208333333328</v>
      </c>
      <c r="T776" s="13">
        <f t="shared" si="76"/>
        <v>42554.208333333328</v>
      </c>
      <c r="U776" s="21">
        <v>42513</v>
      </c>
    </row>
    <row r="777" spans="1:21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12">
        <f t="shared" si="77"/>
        <v>10.297872340425531</v>
      </c>
      <c r="G777" t="s">
        <v>14</v>
      </c>
      <c r="H777">
        <v>10</v>
      </c>
      <c r="I777" s="6">
        <f t="shared" si="72"/>
        <v>0.43980009086778737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s="7" t="str">
        <f t="shared" si="73"/>
        <v>music</v>
      </c>
      <c r="R777" s="7" t="str">
        <f t="shared" si="74"/>
        <v>rock</v>
      </c>
      <c r="S777" s="13">
        <f t="shared" si="75"/>
        <v>41949.25</v>
      </c>
      <c r="T777" s="13">
        <f t="shared" si="76"/>
        <v>41959.25</v>
      </c>
      <c r="U777" s="21">
        <v>41949</v>
      </c>
    </row>
    <row r="778" spans="1:21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12">
        <f t="shared" si="77"/>
        <v>65.544223826714799</v>
      </c>
      <c r="G778" t="s">
        <v>14</v>
      </c>
      <c r="H778">
        <v>2201</v>
      </c>
      <c r="I778" s="6">
        <f t="shared" si="72"/>
        <v>107.43047337278107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s="7" t="str">
        <f t="shared" si="73"/>
        <v>theater</v>
      </c>
      <c r="R778" s="7" t="str">
        <f t="shared" si="74"/>
        <v>plays</v>
      </c>
      <c r="S778" s="13">
        <f t="shared" si="75"/>
        <v>43650.208333333328</v>
      </c>
      <c r="T778" s="13">
        <f t="shared" si="76"/>
        <v>43668.208333333328</v>
      </c>
      <c r="U778" s="21">
        <v>43650</v>
      </c>
    </row>
    <row r="779" spans="1:21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12">
        <f t="shared" si="77"/>
        <v>49.026652452025587</v>
      </c>
      <c r="G779" t="s">
        <v>14</v>
      </c>
      <c r="H779">
        <v>676</v>
      </c>
      <c r="I779" s="6">
        <f t="shared" si="72"/>
        <v>264.29310344827587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s="7" t="str">
        <f t="shared" si="73"/>
        <v>theater</v>
      </c>
      <c r="R779" s="7" t="str">
        <f t="shared" si="74"/>
        <v>plays</v>
      </c>
      <c r="S779" s="13">
        <f t="shared" si="75"/>
        <v>40809.208333333336</v>
      </c>
      <c r="T779" s="13">
        <f t="shared" si="76"/>
        <v>40838.208333333336</v>
      </c>
      <c r="U779" s="21">
        <v>40809</v>
      </c>
    </row>
    <row r="780" spans="1:21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12">
        <f t="shared" si="77"/>
        <v>787.92307692307691</v>
      </c>
      <c r="G780" t="s">
        <v>20</v>
      </c>
      <c r="H780">
        <v>174</v>
      </c>
      <c r="I780" s="6">
        <f t="shared" si="72"/>
        <v>12.326113116726836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s="7" t="str">
        <f t="shared" si="73"/>
        <v>film &amp; video</v>
      </c>
      <c r="R780" s="7" t="str">
        <f t="shared" si="74"/>
        <v>animation</v>
      </c>
      <c r="S780" s="13">
        <f t="shared" si="75"/>
        <v>40768.208333333336</v>
      </c>
      <c r="T780" s="13">
        <f t="shared" si="76"/>
        <v>40773.208333333336</v>
      </c>
      <c r="U780" s="21">
        <v>40768</v>
      </c>
    </row>
    <row r="781" spans="1:21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12">
        <f t="shared" si="77"/>
        <v>80.306347746090154</v>
      </c>
      <c r="G781" t="s">
        <v>14</v>
      </c>
      <c r="H781">
        <v>831</v>
      </c>
      <c r="I781" s="6">
        <f t="shared" si="72"/>
        <v>532.27439024390242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s="7" t="str">
        <f t="shared" si="73"/>
        <v>theater</v>
      </c>
      <c r="R781" s="7" t="str">
        <f t="shared" si="74"/>
        <v>plays</v>
      </c>
      <c r="S781" s="13">
        <f t="shared" si="75"/>
        <v>42230.208333333328</v>
      </c>
      <c r="T781" s="13">
        <f t="shared" si="76"/>
        <v>42239.208333333328</v>
      </c>
      <c r="U781" s="21">
        <v>42230</v>
      </c>
    </row>
    <row r="782" spans="1:21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12">
        <f t="shared" si="77"/>
        <v>106.29411764705883</v>
      </c>
      <c r="G782" t="s">
        <v>20</v>
      </c>
      <c r="H782">
        <v>164</v>
      </c>
      <c r="I782" s="6">
        <f t="shared" si="72"/>
        <v>96.803571428571431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s="7" t="str">
        <f t="shared" si="73"/>
        <v>film &amp; video</v>
      </c>
      <c r="R782" s="7" t="str">
        <f t="shared" si="74"/>
        <v>drama</v>
      </c>
      <c r="S782" s="13">
        <f t="shared" si="75"/>
        <v>42573.208333333328</v>
      </c>
      <c r="T782" s="13">
        <f t="shared" si="76"/>
        <v>42592.208333333328</v>
      </c>
      <c r="U782" s="21">
        <v>42573</v>
      </c>
    </row>
    <row r="783" spans="1:21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12">
        <f t="shared" si="77"/>
        <v>50.735632183908038</v>
      </c>
      <c r="G783" t="s">
        <v>74</v>
      </c>
      <c r="H783">
        <v>56</v>
      </c>
      <c r="I783" s="6">
        <f t="shared" si="72"/>
        <v>27.41614906832298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s="7" t="str">
        <f t="shared" si="73"/>
        <v>theater</v>
      </c>
      <c r="R783" s="7" t="str">
        <f t="shared" si="74"/>
        <v>plays</v>
      </c>
      <c r="S783" s="13">
        <f t="shared" si="75"/>
        <v>40482.208333333336</v>
      </c>
      <c r="T783" s="13">
        <f t="shared" si="76"/>
        <v>40533.25</v>
      </c>
      <c r="U783" s="21">
        <v>40482</v>
      </c>
    </row>
    <row r="784" spans="1:21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12">
        <f t="shared" si="77"/>
        <v>215.31372549019611</v>
      </c>
      <c r="G784" t="s">
        <v>20</v>
      </c>
      <c r="H784">
        <v>161</v>
      </c>
      <c r="I784" s="6">
        <f t="shared" si="72"/>
        <v>79.572463768115938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s="7" t="str">
        <f t="shared" si="73"/>
        <v>film &amp; video</v>
      </c>
      <c r="R784" s="7" t="str">
        <f t="shared" si="74"/>
        <v>animation</v>
      </c>
      <c r="S784" s="13">
        <f t="shared" si="75"/>
        <v>40603.25</v>
      </c>
      <c r="T784" s="13">
        <f t="shared" si="76"/>
        <v>40631.208333333336</v>
      </c>
      <c r="U784" s="21">
        <v>40603</v>
      </c>
    </row>
    <row r="785" spans="1:21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12">
        <f t="shared" si="77"/>
        <v>141.22972972972974</v>
      </c>
      <c r="G785" t="s">
        <v>20</v>
      </c>
      <c r="H785">
        <v>138</v>
      </c>
      <c r="I785" s="6">
        <f t="shared" si="72"/>
        <v>3.1593107617896008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s="7" t="str">
        <f t="shared" si="73"/>
        <v>music</v>
      </c>
      <c r="R785" s="7" t="str">
        <f t="shared" si="74"/>
        <v>rock</v>
      </c>
      <c r="S785" s="13">
        <f t="shared" si="75"/>
        <v>41625.25</v>
      </c>
      <c r="T785" s="13">
        <f t="shared" si="76"/>
        <v>41632.25</v>
      </c>
      <c r="U785" s="21">
        <v>41625</v>
      </c>
    </row>
    <row r="786" spans="1:21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12">
        <f t="shared" si="77"/>
        <v>115.33745781777279</v>
      </c>
      <c r="G786" t="s">
        <v>20</v>
      </c>
      <c r="H786">
        <v>3308</v>
      </c>
      <c r="I786" s="6">
        <f t="shared" si="72"/>
        <v>807.36220472440948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s="7" t="str">
        <f t="shared" si="73"/>
        <v>technology</v>
      </c>
      <c r="R786" s="7" t="str">
        <f t="shared" si="74"/>
        <v>web</v>
      </c>
      <c r="S786" s="13">
        <f t="shared" si="75"/>
        <v>42435.25</v>
      </c>
      <c r="T786" s="13">
        <f t="shared" si="76"/>
        <v>42446.208333333328</v>
      </c>
      <c r="U786" s="21">
        <v>42435</v>
      </c>
    </row>
    <row r="787" spans="1:21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12">
        <f t="shared" si="77"/>
        <v>193.11940298507463</v>
      </c>
      <c r="G787" t="s">
        <v>20</v>
      </c>
      <c r="H787">
        <v>127</v>
      </c>
      <c r="I787" s="6">
        <f t="shared" si="72"/>
        <v>62.507246376811594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s="7" t="str">
        <f t="shared" si="73"/>
        <v>film &amp; video</v>
      </c>
      <c r="R787" s="7" t="str">
        <f t="shared" si="74"/>
        <v>animation</v>
      </c>
      <c r="S787" s="13">
        <f t="shared" si="75"/>
        <v>43582.208333333328</v>
      </c>
      <c r="T787" s="13">
        <f t="shared" si="76"/>
        <v>43616.208333333328</v>
      </c>
      <c r="U787" s="21">
        <v>43582</v>
      </c>
    </row>
    <row r="788" spans="1:21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12">
        <f t="shared" si="77"/>
        <v>729.73333333333335</v>
      </c>
      <c r="G788" t="s">
        <v>20</v>
      </c>
      <c r="H788">
        <v>207</v>
      </c>
      <c r="I788" s="6">
        <f t="shared" si="72"/>
        <v>12.742724097788125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s="7" t="str">
        <f t="shared" si="73"/>
        <v>music</v>
      </c>
      <c r="R788" s="7" t="str">
        <f t="shared" si="74"/>
        <v>jazz</v>
      </c>
      <c r="S788" s="13">
        <f t="shared" si="75"/>
        <v>43186.208333333328</v>
      </c>
      <c r="T788" s="13">
        <f t="shared" si="76"/>
        <v>43193.208333333328</v>
      </c>
      <c r="U788" s="21">
        <v>43186</v>
      </c>
    </row>
    <row r="789" spans="1:21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2">
        <f t="shared" si="77"/>
        <v>99.66339869281046</v>
      </c>
      <c r="G789" t="s">
        <v>14</v>
      </c>
      <c r="H789">
        <v>859</v>
      </c>
      <c r="I789" s="6">
        <f t="shared" si="72"/>
        <v>1967.5483870967741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s="7" t="str">
        <f t="shared" si="73"/>
        <v>music</v>
      </c>
      <c r="R789" s="7" t="str">
        <f t="shared" si="74"/>
        <v>rock</v>
      </c>
      <c r="S789" s="13">
        <f t="shared" si="75"/>
        <v>40684.208333333336</v>
      </c>
      <c r="T789" s="13">
        <f t="shared" si="76"/>
        <v>40693.208333333336</v>
      </c>
      <c r="U789" s="21">
        <v>40684</v>
      </c>
    </row>
    <row r="790" spans="1:21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12">
        <f t="shared" si="77"/>
        <v>88.166666666666671</v>
      </c>
      <c r="G790" t="s">
        <v>47</v>
      </c>
      <c r="H790">
        <v>31</v>
      </c>
      <c r="I790" s="6">
        <f t="shared" si="72"/>
        <v>70.533333333333331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s="7" t="str">
        <f t="shared" si="73"/>
        <v>film &amp; video</v>
      </c>
      <c r="R790" s="7" t="str">
        <f t="shared" si="74"/>
        <v>animation</v>
      </c>
      <c r="S790" s="13">
        <f t="shared" si="75"/>
        <v>41202.208333333336</v>
      </c>
      <c r="T790" s="13">
        <f t="shared" si="76"/>
        <v>41223.25</v>
      </c>
      <c r="U790" s="21">
        <v>41202</v>
      </c>
    </row>
    <row r="791" spans="1:21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12">
        <f t="shared" si="77"/>
        <v>37.233333333333334</v>
      </c>
      <c r="G791" t="s">
        <v>14</v>
      </c>
      <c r="H791">
        <v>45</v>
      </c>
      <c r="I791" s="6">
        <f t="shared" si="72"/>
        <v>3.0107816711590298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s="7" t="str">
        <f t="shared" si="73"/>
        <v>theater</v>
      </c>
      <c r="R791" s="7" t="str">
        <f t="shared" si="74"/>
        <v>plays</v>
      </c>
      <c r="S791" s="13">
        <f t="shared" si="75"/>
        <v>41786.208333333336</v>
      </c>
      <c r="T791" s="13">
        <f t="shared" si="76"/>
        <v>41823.208333333336</v>
      </c>
      <c r="U791" s="21">
        <v>41786</v>
      </c>
    </row>
    <row r="792" spans="1:21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12">
        <f t="shared" si="77"/>
        <v>30.540075309306079</v>
      </c>
      <c r="G792" t="s">
        <v>74</v>
      </c>
      <c r="H792">
        <v>1113</v>
      </c>
      <c r="I792" s="6">
        <f t="shared" si="72"/>
        <v>9462.3333333333339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s="7" t="str">
        <f t="shared" si="73"/>
        <v>theater</v>
      </c>
      <c r="R792" s="7" t="str">
        <f t="shared" si="74"/>
        <v>plays</v>
      </c>
      <c r="S792" s="13">
        <f t="shared" si="75"/>
        <v>40223.25</v>
      </c>
      <c r="T792" s="13">
        <f t="shared" si="76"/>
        <v>40229.25</v>
      </c>
      <c r="U792" s="21">
        <v>40223</v>
      </c>
    </row>
    <row r="793" spans="1:21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12">
        <f t="shared" si="77"/>
        <v>25.714285714285712</v>
      </c>
      <c r="G793" t="s">
        <v>14</v>
      </c>
      <c r="H793">
        <v>6</v>
      </c>
      <c r="I793" s="6">
        <f t="shared" si="72"/>
        <v>77.142857142857139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s="7" t="str">
        <f t="shared" si="73"/>
        <v>food</v>
      </c>
      <c r="R793" s="7" t="str">
        <f t="shared" si="74"/>
        <v>food trucks</v>
      </c>
      <c r="S793" s="13">
        <f t="shared" si="75"/>
        <v>42715.25</v>
      </c>
      <c r="T793" s="13">
        <f t="shared" si="76"/>
        <v>42731.25</v>
      </c>
      <c r="U793" s="21">
        <v>42715</v>
      </c>
    </row>
    <row r="794" spans="1:21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12">
        <f t="shared" si="77"/>
        <v>34</v>
      </c>
      <c r="G794" t="s">
        <v>14</v>
      </c>
      <c r="H794">
        <v>7</v>
      </c>
      <c r="I794" s="6">
        <f t="shared" si="72"/>
        <v>3.7569060773480665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s="7" t="str">
        <f t="shared" si="73"/>
        <v>theater</v>
      </c>
      <c r="R794" s="7" t="str">
        <f t="shared" si="74"/>
        <v>plays</v>
      </c>
      <c r="S794" s="13">
        <f t="shared" si="75"/>
        <v>41451.208333333336</v>
      </c>
      <c r="T794" s="13">
        <f t="shared" si="76"/>
        <v>41479.208333333336</v>
      </c>
      <c r="U794" s="21">
        <v>41451</v>
      </c>
    </row>
    <row r="795" spans="1:21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12">
        <f t="shared" si="77"/>
        <v>1185.909090909091</v>
      </c>
      <c r="G795" t="s">
        <v>20</v>
      </c>
      <c r="H795">
        <v>181</v>
      </c>
      <c r="I795" s="6">
        <f t="shared" si="72"/>
        <v>118.59090909090909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s="7" t="str">
        <f t="shared" si="73"/>
        <v>publishing</v>
      </c>
      <c r="R795" s="7" t="str">
        <f t="shared" si="74"/>
        <v>nonfiction</v>
      </c>
      <c r="S795" s="13">
        <f t="shared" si="75"/>
        <v>41450.208333333336</v>
      </c>
      <c r="T795" s="13">
        <f t="shared" si="76"/>
        <v>41454.208333333336</v>
      </c>
      <c r="U795" s="21">
        <v>41450</v>
      </c>
    </row>
    <row r="796" spans="1:21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12">
        <f t="shared" si="77"/>
        <v>125.39393939393939</v>
      </c>
      <c r="G796" t="s">
        <v>20</v>
      </c>
      <c r="H796">
        <v>110</v>
      </c>
      <c r="I796" s="6">
        <f t="shared" si="72"/>
        <v>266.96774193548384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s="7" t="str">
        <f t="shared" si="73"/>
        <v>music</v>
      </c>
      <c r="R796" s="7" t="str">
        <f t="shared" si="74"/>
        <v>rock</v>
      </c>
      <c r="S796" s="13">
        <f t="shared" si="75"/>
        <v>43091.25</v>
      </c>
      <c r="T796" s="13">
        <f t="shared" si="76"/>
        <v>43103.25</v>
      </c>
      <c r="U796" s="21">
        <v>43091</v>
      </c>
    </row>
    <row r="797" spans="1:21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12">
        <f t="shared" si="77"/>
        <v>14.394366197183098</v>
      </c>
      <c r="G797" t="s">
        <v>14</v>
      </c>
      <c r="H797">
        <v>31</v>
      </c>
      <c r="I797" s="6">
        <f t="shared" si="72"/>
        <v>13.102564102564102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s="7" t="str">
        <f t="shared" si="73"/>
        <v>film &amp; video</v>
      </c>
      <c r="R797" s="7" t="str">
        <f t="shared" si="74"/>
        <v>drama</v>
      </c>
      <c r="S797" s="13">
        <f t="shared" si="75"/>
        <v>42675.208333333328</v>
      </c>
      <c r="T797" s="13">
        <f t="shared" si="76"/>
        <v>42678.208333333328</v>
      </c>
      <c r="U797" s="21">
        <v>42675</v>
      </c>
    </row>
    <row r="798" spans="1:21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12">
        <f t="shared" si="77"/>
        <v>54.807692307692314</v>
      </c>
      <c r="G798" t="s">
        <v>14</v>
      </c>
      <c r="H798">
        <v>78</v>
      </c>
      <c r="I798" s="6">
        <f t="shared" si="72"/>
        <v>23.108108108108109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s="7" t="str">
        <f t="shared" si="73"/>
        <v>games</v>
      </c>
      <c r="R798" s="7" t="str">
        <f t="shared" si="74"/>
        <v>mobile games</v>
      </c>
      <c r="S798" s="13">
        <f t="shared" si="75"/>
        <v>41859.208333333336</v>
      </c>
      <c r="T798" s="13">
        <f t="shared" si="76"/>
        <v>41866.208333333336</v>
      </c>
      <c r="U798" s="21">
        <v>41859</v>
      </c>
    </row>
    <row r="799" spans="1:21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12">
        <f t="shared" si="77"/>
        <v>109.63157894736841</v>
      </c>
      <c r="G799" t="s">
        <v>20</v>
      </c>
      <c r="H799">
        <v>185</v>
      </c>
      <c r="I799" s="6">
        <f t="shared" si="72"/>
        <v>68.859504132231407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s="7" t="str">
        <f t="shared" si="73"/>
        <v>technology</v>
      </c>
      <c r="R799" s="7" t="str">
        <f t="shared" si="74"/>
        <v>web</v>
      </c>
      <c r="S799" s="13">
        <f t="shared" si="75"/>
        <v>43464.25</v>
      </c>
      <c r="T799" s="13">
        <f t="shared" si="76"/>
        <v>43487.25</v>
      </c>
      <c r="U799" s="21">
        <v>43464</v>
      </c>
    </row>
    <row r="800" spans="1:21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12">
        <f t="shared" si="77"/>
        <v>188.47058823529412</v>
      </c>
      <c r="G800" t="s">
        <v>20</v>
      </c>
      <c r="H800">
        <v>121</v>
      </c>
      <c r="I800" s="6">
        <f t="shared" si="72"/>
        <v>5.231020408163265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s="7" t="str">
        <f t="shared" si="73"/>
        <v>theater</v>
      </c>
      <c r="R800" s="7" t="str">
        <f t="shared" si="74"/>
        <v>plays</v>
      </c>
      <c r="S800" s="13">
        <f t="shared" si="75"/>
        <v>41060.208333333336</v>
      </c>
      <c r="T800" s="13">
        <f t="shared" si="76"/>
        <v>41088.208333333336</v>
      </c>
      <c r="U800" s="21">
        <v>41060</v>
      </c>
    </row>
    <row r="801" spans="1:21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12">
        <f t="shared" si="77"/>
        <v>87.008284023668637</v>
      </c>
      <c r="G801" t="s">
        <v>14</v>
      </c>
      <c r="H801">
        <v>1225</v>
      </c>
      <c r="I801" s="6">
        <f t="shared" si="72"/>
        <v>73522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s="7" t="str">
        <f t="shared" si="73"/>
        <v>theater</v>
      </c>
      <c r="R801" s="7" t="str">
        <f t="shared" si="74"/>
        <v>plays</v>
      </c>
      <c r="S801" s="13">
        <f t="shared" si="75"/>
        <v>42399.25</v>
      </c>
      <c r="T801" s="13">
        <f t="shared" si="76"/>
        <v>42403.25</v>
      </c>
      <c r="U801" s="21">
        <v>42399</v>
      </c>
    </row>
    <row r="802" spans="1:21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12">
        <f t="shared" si="77"/>
        <v>1</v>
      </c>
      <c r="G802" t="s">
        <v>14</v>
      </c>
      <c r="H802">
        <v>1</v>
      </c>
      <c r="I802" s="6">
        <f t="shared" si="72"/>
        <v>9.433962264150943E-3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s="7" t="str">
        <f t="shared" si="73"/>
        <v>music</v>
      </c>
      <c r="R802" s="7" t="str">
        <f t="shared" si="74"/>
        <v>rock</v>
      </c>
      <c r="S802" s="13">
        <f t="shared" si="75"/>
        <v>42167.208333333328</v>
      </c>
      <c r="T802" s="13">
        <f t="shared" si="76"/>
        <v>42171.208333333328</v>
      </c>
      <c r="U802" s="21">
        <v>42167</v>
      </c>
    </row>
    <row r="803" spans="1:21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12">
        <f t="shared" si="77"/>
        <v>202.9130434782609</v>
      </c>
      <c r="G803" t="s">
        <v>20</v>
      </c>
      <c r="H803">
        <v>106</v>
      </c>
      <c r="I803" s="6">
        <f t="shared" si="72"/>
        <v>32.866197183098592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s="7" t="str">
        <f t="shared" si="73"/>
        <v>photography</v>
      </c>
      <c r="R803" s="7" t="str">
        <f t="shared" si="74"/>
        <v>photography books</v>
      </c>
      <c r="S803" s="13">
        <f t="shared" si="75"/>
        <v>43830.25</v>
      </c>
      <c r="T803" s="13">
        <f t="shared" si="76"/>
        <v>43852.25</v>
      </c>
      <c r="U803" s="21">
        <v>43830</v>
      </c>
    </row>
    <row r="804" spans="1:21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12">
        <f t="shared" si="77"/>
        <v>197.03225806451613</v>
      </c>
      <c r="G804" t="s">
        <v>20</v>
      </c>
      <c r="H804">
        <v>142</v>
      </c>
      <c r="I804" s="6">
        <f t="shared" si="72"/>
        <v>52.429184549356222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s="7" t="str">
        <f t="shared" si="73"/>
        <v>photography</v>
      </c>
      <c r="R804" s="7" t="str">
        <f t="shared" si="74"/>
        <v>photography books</v>
      </c>
      <c r="S804" s="13">
        <f t="shared" si="75"/>
        <v>43650.208333333328</v>
      </c>
      <c r="T804" s="13">
        <f t="shared" si="76"/>
        <v>43652.208333333328</v>
      </c>
      <c r="U804" s="21">
        <v>43650</v>
      </c>
    </row>
    <row r="805" spans="1:21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12">
        <f t="shared" si="77"/>
        <v>107</v>
      </c>
      <c r="G805" t="s">
        <v>20</v>
      </c>
      <c r="H805">
        <v>233</v>
      </c>
      <c r="I805" s="6">
        <f t="shared" si="72"/>
        <v>29.940366972477065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s="7" t="str">
        <f t="shared" si="73"/>
        <v>theater</v>
      </c>
      <c r="R805" s="7" t="str">
        <f t="shared" si="74"/>
        <v>plays</v>
      </c>
      <c r="S805" s="13">
        <f t="shared" si="75"/>
        <v>43492.25</v>
      </c>
      <c r="T805" s="13">
        <f t="shared" si="76"/>
        <v>43526.25</v>
      </c>
      <c r="U805" s="21">
        <v>43492</v>
      </c>
    </row>
    <row r="806" spans="1:21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12">
        <f t="shared" si="77"/>
        <v>268.73076923076923</v>
      </c>
      <c r="G806" t="s">
        <v>20</v>
      </c>
      <c r="H806">
        <v>218</v>
      </c>
      <c r="I806" s="6">
        <f t="shared" si="72"/>
        <v>104.28358208955224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s="7" t="str">
        <f t="shared" si="73"/>
        <v>music</v>
      </c>
      <c r="R806" s="7" t="str">
        <f t="shared" si="74"/>
        <v>rock</v>
      </c>
      <c r="S806" s="13">
        <f t="shared" si="75"/>
        <v>43102.25</v>
      </c>
      <c r="T806" s="13">
        <f t="shared" si="76"/>
        <v>43122.25</v>
      </c>
      <c r="U806" s="21">
        <v>43102</v>
      </c>
    </row>
    <row r="807" spans="1:21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12">
        <f t="shared" si="77"/>
        <v>50.845360824742272</v>
      </c>
      <c r="G807" t="s">
        <v>14</v>
      </c>
      <c r="H807">
        <v>67</v>
      </c>
      <c r="I807" s="6">
        <f t="shared" si="72"/>
        <v>64.89473684210526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s="7" t="str">
        <f t="shared" si="73"/>
        <v>film &amp; video</v>
      </c>
      <c r="R807" s="7" t="str">
        <f t="shared" si="74"/>
        <v>documentary</v>
      </c>
      <c r="S807" s="13">
        <f t="shared" si="75"/>
        <v>41958.25</v>
      </c>
      <c r="T807" s="13">
        <f t="shared" si="76"/>
        <v>42009.25</v>
      </c>
      <c r="U807" s="21">
        <v>41958</v>
      </c>
    </row>
    <row r="808" spans="1:21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12">
        <f t="shared" si="77"/>
        <v>1180.2857142857142</v>
      </c>
      <c r="G808" t="s">
        <v>20</v>
      </c>
      <c r="H808">
        <v>76</v>
      </c>
      <c r="I808" s="6">
        <f t="shared" si="72"/>
        <v>192.13953488372093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s="7" t="str">
        <f t="shared" si="73"/>
        <v>film &amp; video</v>
      </c>
      <c r="R808" s="7" t="str">
        <f t="shared" si="74"/>
        <v>drama</v>
      </c>
      <c r="S808" s="13">
        <f t="shared" si="75"/>
        <v>40973.25</v>
      </c>
      <c r="T808" s="13">
        <f t="shared" si="76"/>
        <v>40997.208333333336</v>
      </c>
      <c r="U808" s="21">
        <v>40973</v>
      </c>
    </row>
    <row r="809" spans="1:21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12">
        <f t="shared" si="77"/>
        <v>264</v>
      </c>
      <c r="G809" t="s">
        <v>20</v>
      </c>
      <c r="H809">
        <v>43</v>
      </c>
      <c r="I809" s="6">
        <f t="shared" si="72"/>
        <v>97.263157894736835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s="7" t="str">
        <f t="shared" si="73"/>
        <v>theater</v>
      </c>
      <c r="R809" s="7" t="str">
        <f t="shared" si="74"/>
        <v>plays</v>
      </c>
      <c r="S809" s="13">
        <f t="shared" si="75"/>
        <v>43753.208333333328</v>
      </c>
      <c r="T809" s="13">
        <f t="shared" si="76"/>
        <v>43797.25</v>
      </c>
      <c r="U809" s="21">
        <v>43753</v>
      </c>
    </row>
    <row r="810" spans="1:21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12">
        <f t="shared" si="77"/>
        <v>30.44230769230769</v>
      </c>
      <c r="G810" t="s">
        <v>14</v>
      </c>
      <c r="H810">
        <v>19</v>
      </c>
      <c r="I810" s="6">
        <f t="shared" si="72"/>
        <v>0.75094876660341559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s="7" t="str">
        <f t="shared" si="73"/>
        <v>food</v>
      </c>
      <c r="R810" s="7" t="str">
        <f t="shared" si="74"/>
        <v>food trucks</v>
      </c>
      <c r="S810" s="13">
        <f t="shared" si="75"/>
        <v>42507.208333333328</v>
      </c>
      <c r="T810" s="13">
        <f t="shared" si="76"/>
        <v>42524.208333333328</v>
      </c>
      <c r="U810" s="21">
        <v>42507</v>
      </c>
    </row>
    <row r="811" spans="1:21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12">
        <f t="shared" si="77"/>
        <v>62.880681818181813</v>
      </c>
      <c r="G811" t="s">
        <v>14</v>
      </c>
      <c r="H811">
        <v>2108</v>
      </c>
      <c r="I811" s="6">
        <f t="shared" si="72"/>
        <v>400.61538461538464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s="7" t="str">
        <f t="shared" si="73"/>
        <v>film &amp; video</v>
      </c>
      <c r="R811" s="7" t="str">
        <f t="shared" si="74"/>
        <v>documentary</v>
      </c>
      <c r="S811" s="13">
        <f t="shared" si="75"/>
        <v>41135.208333333336</v>
      </c>
      <c r="T811" s="13">
        <f t="shared" si="76"/>
        <v>41136.208333333336</v>
      </c>
      <c r="U811" s="21">
        <v>41135</v>
      </c>
    </row>
    <row r="812" spans="1:21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12">
        <f t="shared" si="77"/>
        <v>193.125</v>
      </c>
      <c r="G812" t="s">
        <v>20</v>
      </c>
      <c r="H812">
        <v>221</v>
      </c>
      <c r="I812" s="6">
        <f t="shared" si="72"/>
        <v>18.203240058910161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s="7" t="str">
        <f t="shared" si="73"/>
        <v>theater</v>
      </c>
      <c r="R812" s="7" t="str">
        <f t="shared" si="74"/>
        <v>plays</v>
      </c>
      <c r="S812" s="13">
        <f t="shared" si="75"/>
        <v>43067.25</v>
      </c>
      <c r="T812" s="13">
        <f t="shared" si="76"/>
        <v>43077.25</v>
      </c>
      <c r="U812" s="21">
        <v>43067</v>
      </c>
    </row>
    <row r="813" spans="1:21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12">
        <f t="shared" si="77"/>
        <v>77.102702702702715</v>
      </c>
      <c r="G813" t="s">
        <v>14</v>
      </c>
      <c r="H813">
        <v>679</v>
      </c>
      <c r="I813" s="6">
        <f t="shared" si="72"/>
        <v>25.42602495543672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s="7" t="str">
        <f t="shared" si="73"/>
        <v>games</v>
      </c>
      <c r="R813" s="7" t="str">
        <f t="shared" si="74"/>
        <v>video games</v>
      </c>
      <c r="S813" s="13">
        <f t="shared" si="75"/>
        <v>42378.25</v>
      </c>
      <c r="T813" s="13">
        <f t="shared" si="76"/>
        <v>42380.25</v>
      </c>
      <c r="U813" s="21">
        <v>42378</v>
      </c>
    </row>
    <row r="814" spans="1:21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12">
        <f t="shared" si="77"/>
        <v>225.52763819095478</v>
      </c>
      <c r="G814" t="s">
        <v>20</v>
      </c>
      <c r="H814">
        <v>2805</v>
      </c>
      <c r="I814" s="6">
        <f t="shared" si="72"/>
        <v>1980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s="7" t="str">
        <f t="shared" si="73"/>
        <v>publishing</v>
      </c>
      <c r="R814" s="7" t="str">
        <f t="shared" si="74"/>
        <v>nonfiction</v>
      </c>
      <c r="S814" s="13">
        <f t="shared" si="75"/>
        <v>43206.208333333328</v>
      </c>
      <c r="T814" s="13">
        <f t="shared" si="76"/>
        <v>43211.208333333328</v>
      </c>
      <c r="U814" s="21">
        <v>43206</v>
      </c>
    </row>
    <row r="815" spans="1:21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2">
        <f t="shared" si="77"/>
        <v>239.40625</v>
      </c>
      <c r="G815" t="s">
        <v>20</v>
      </c>
      <c r="H815">
        <v>68</v>
      </c>
      <c r="I815" s="6">
        <f t="shared" si="72"/>
        <v>212.80555555555554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s="7" t="str">
        <f t="shared" si="73"/>
        <v>games</v>
      </c>
      <c r="R815" s="7" t="str">
        <f t="shared" si="74"/>
        <v>video games</v>
      </c>
      <c r="S815" s="13">
        <f t="shared" si="75"/>
        <v>41148.208333333336</v>
      </c>
      <c r="T815" s="13">
        <f t="shared" si="76"/>
        <v>41158.208333333336</v>
      </c>
      <c r="U815" s="21">
        <v>41148</v>
      </c>
    </row>
    <row r="816" spans="1:21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12">
        <f t="shared" si="77"/>
        <v>92.1875</v>
      </c>
      <c r="G816" t="s">
        <v>14</v>
      </c>
      <c r="H816">
        <v>36</v>
      </c>
      <c r="I816" s="6">
        <f t="shared" si="72"/>
        <v>16.120218579234972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s="7" t="str">
        <f t="shared" si="73"/>
        <v>music</v>
      </c>
      <c r="R816" s="7" t="str">
        <f t="shared" si="74"/>
        <v>rock</v>
      </c>
      <c r="S816" s="13">
        <f t="shared" si="75"/>
        <v>42517.208333333328</v>
      </c>
      <c r="T816" s="13">
        <f t="shared" si="76"/>
        <v>42519.208333333328</v>
      </c>
      <c r="U816" s="21">
        <v>42517</v>
      </c>
    </row>
    <row r="817" spans="1:21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12">
        <f t="shared" si="77"/>
        <v>130.23333333333335</v>
      </c>
      <c r="G817" t="s">
        <v>20</v>
      </c>
      <c r="H817">
        <v>183</v>
      </c>
      <c r="I817" s="6">
        <f t="shared" si="72"/>
        <v>88.127819548872182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s="7" t="str">
        <f t="shared" si="73"/>
        <v>music</v>
      </c>
      <c r="R817" s="7" t="str">
        <f t="shared" si="74"/>
        <v>rock</v>
      </c>
      <c r="S817" s="13">
        <f t="shared" si="75"/>
        <v>43068.25</v>
      </c>
      <c r="T817" s="13">
        <f t="shared" si="76"/>
        <v>43094.25</v>
      </c>
      <c r="U817" s="21">
        <v>43068</v>
      </c>
    </row>
    <row r="818" spans="1:21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12">
        <f t="shared" si="77"/>
        <v>615.21739130434787</v>
      </c>
      <c r="G818" t="s">
        <v>20</v>
      </c>
      <c r="H818">
        <v>133</v>
      </c>
      <c r="I818" s="6">
        <f t="shared" si="72"/>
        <v>5.6850140618722378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s="7" t="str">
        <f t="shared" si="73"/>
        <v>theater</v>
      </c>
      <c r="R818" s="7" t="str">
        <f t="shared" si="74"/>
        <v>plays</v>
      </c>
      <c r="S818" s="13">
        <f t="shared" si="75"/>
        <v>41680.25</v>
      </c>
      <c r="T818" s="13">
        <f t="shared" si="76"/>
        <v>41682.25</v>
      </c>
      <c r="U818" s="21">
        <v>41680</v>
      </c>
    </row>
    <row r="819" spans="1:21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12">
        <f t="shared" si="77"/>
        <v>368.79532163742692</v>
      </c>
      <c r="G819" t="s">
        <v>20</v>
      </c>
      <c r="H819">
        <v>2489</v>
      </c>
      <c r="I819" s="6">
        <f t="shared" si="72"/>
        <v>2741.913043478261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s="7" t="str">
        <f t="shared" si="73"/>
        <v>publishing</v>
      </c>
      <c r="R819" s="7" t="str">
        <f t="shared" si="74"/>
        <v>nonfiction</v>
      </c>
      <c r="S819" s="13">
        <f t="shared" si="75"/>
        <v>43589.208333333328</v>
      </c>
      <c r="T819" s="13">
        <f t="shared" si="76"/>
        <v>43617.208333333328</v>
      </c>
      <c r="U819" s="21">
        <v>43589</v>
      </c>
    </row>
    <row r="820" spans="1:21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12">
        <f t="shared" si="77"/>
        <v>1094.8571428571429</v>
      </c>
      <c r="G820" t="s">
        <v>20</v>
      </c>
      <c r="H820">
        <v>69</v>
      </c>
      <c r="I820" s="6">
        <f t="shared" si="72"/>
        <v>163.06382978723406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s="7" t="str">
        <f t="shared" si="73"/>
        <v>theater</v>
      </c>
      <c r="R820" s="7" t="str">
        <f t="shared" si="74"/>
        <v>plays</v>
      </c>
      <c r="S820" s="13">
        <f t="shared" si="75"/>
        <v>43486.25</v>
      </c>
      <c r="T820" s="13">
        <f t="shared" si="76"/>
        <v>43499.25</v>
      </c>
      <c r="U820" s="21">
        <v>43486</v>
      </c>
    </row>
    <row r="821" spans="1:21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12">
        <f t="shared" si="77"/>
        <v>50.662921348314605</v>
      </c>
      <c r="G821" t="s">
        <v>14</v>
      </c>
      <c r="H821">
        <v>47</v>
      </c>
      <c r="I821" s="6">
        <f t="shared" si="72"/>
        <v>16.161290322580644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s="7" t="str">
        <f t="shared" si="73"/>
        <v>games</v>
      </c>
      <c r="R821" s="7" t="str">
        <f t="shared" si="74"/>
        <v>video games</v>
      </c>
      <c r="S821" s="13">
        <f t="shared" si="75"/>
        <v>41237.25</v>
      </c>
      <c r="T821" s="13">
        <f t="shared" si="76"/>
        <v>41252.25</v>
      </c>
      <c r="U821" s="21">
        <v>41237</v>
      </c>
    </row>
    <row r="822" spans="1:21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12">
        <f t="shared" si="77"/>
        <v>800.6</v>
      </c>
      <c r="G822" t="s">
        <v>20</v>
      </c>
      <c r="H822">
        <v>279</v>
      </c>
      <c r="I822" s="6">
        <f t="shared" si="72"/>
        <v>57.185714285714283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s="7" t="str">
        <f t="shared" si="73"/>
        <v>music</v>
      </c>
      <c r="R822" s="7" t="str">
        <f t="shared" si="74"/>
        <v>rock</v>
      </c>
      <c r="S822" s="13">
        <f t="shared" si="75"/>
        <v>43310.208333333328</v>
      </c>
      <c r="T822" s="13">
        <f t="shared" si="76"/>
        <v>43323.208333333328</v>
      </c>
      <c r="U822" s="21">
        <v>43310</v>
      </c>
    </row>
    <row r="823" spans="1:21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12">
        <f t="shared" si="77"/>
        <v>291.28571428571428</v>
      </c>
      <c r="G823" t="s">
        <v>20</v>
      </c>
      <c r="H823">
        <v>210</v>
      </c>
      <c r="I823" s="6">
        <f t="shared" si="72"/>
        <v>6.7966666666666669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s="7" t="str">
        <f t="shared" si="73"/>
        <v>film &amp; video</v>
      </c>
      <c r="R823" s="7" t="str">
        <f t="shared" si="74"/>
        <v>documentary</v>
      </c>
      <c r="S823" s="13">
        <f t="shared" si="75"/>
        <v>42794.25</v>
      </c>
      <c r="T823" s="13">
        <f t="shared" si="76"/>
        <v>42807.208333333328</v>
      </c>
      <c r="U823" s="21">
        <v>42794</v>
      </c>
    </row>
    <row r="824" spans="1:21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12">
        <f t="shared" si="77"/>
        <v>349.9666666666667</v>
      </c>
      <c r="G824" t="s">
        <v>20</v>
      </c>
      <c r="H824">
        <v>2100</v>
      </c>
      <c r="I824" s="6">
        <f t="shared" si="72"/>
        <v>749.92857142857144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s="7" t="str">
        <f t="shared" si="73"/>
        <v>music</v>
      </c>
      <c r="R824" s="7" t="str">
        <f t="shared" si="74"/>
        <v>rock</v>
      </c>
      <c r="S824" s="13">
        <f t="shared" si="75"/>
        <v>41698.25</v>
      </c>
      <c r="T824" s="13">
        <f t="shared" si="76"/>
        <v>41715.208333333336</v>
      </c>
      <c r="U824" s="21">
        <v>41698</v>
      </c>
    </row>
    <row r="825" spans="1:21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12">
        <f t="shared" si="77"/>
        <v>357.07317073170731</v>
      </c>
      <c r="G825" t="s">
        <v>20</v>
      </c>
      <c r="H825">
        <v>252</v>
      </c>
      <c r="I825" s="6">
        <f t="shared" si="72"/>
        <v>11.4375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s="7" t="str">
        <f t="shared" si="73"/>
        <v>music</v>
      </c>
      <c r="R825" s="7" t="str">
        <f t="shared" si="74"/>
        <v>rock</v>
      </c>
      <c r="S825" s="13">
        <f t="shared" si="75"/>
        <v>41892.208333333336</v>
      </c>
      <c r="T825" s="13">
        <f t="shared" si="76"/>
        <v>41917.208333333336</v>
      </c>
      <c r="U825" s="21">
        <v>41892</v>
      </c>
    </row>
    <row r="826" spans="1:21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12">
        <f t="shared" si="77"/>
        <v>126.48941176470588</v>
      </c>
      <c r="G826" t="s">
        <v>20</v>
      </c>
      <c r="H826">
        <v>1280</v>
      </c>
      <c r="I826" s="6">
        <f t="shared" si="72"/>
        <v>684.81528662420385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s="7" t="str">
        <f t="shared" si="73"/>
        <v>publishing</v>
      </c>
      <c r="R826" s="7" t="str">
        <f t="shared" si="74"/>
        <v>nonfiction</v>
      </c>
      <c r="S826" s="13">
        <f t="shared" si="75"/>
        <v>40348.208333333336</v>
      </c>
      <c r="T826" s="13">
        <f t="shared" si="76"/>
        <v>40380.208333333336</v>
      </c>
      <c r="U826" s="21">
        <v>40348</v>
      </c>
    </row>
    <row r="827" spans="1:21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12">
        <f t="shared" si="77"/>
        <v>387.5</v>
      </c>
      <c r="G827" t="s">
        <v>20</v>
      </c>
      <c r="H827">
        <v>157</v>
      </c>
      <c r="I827" s="6">
        <f t="shared" si="72"/>
        <v>71.907216494845358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s="7" t="str">
        <f t="shared" si="73"/>
        <v>film &amp; video</v>
      </c>
      <c r="R827" s="7" t="str">
        <f t="shared" si="74"/>
        <v>shorts</v>
      </c>
      <c r="S827" s="13">
        <f t="shared" si="75"/>
        <v>42941.208333333328</v>
      </c>
      <c r="T827" s="13">
        <f t="shared" si="76"/>
        <v>42953.208333333328</v>
      </c>
      <c r="U827" s="21">
        <v>42941</v>
      </c>
    </row>
    <row r="828" spans="1:21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12">
        <f t="shared" si="77"/>
        <v>457.03571428571428</v>
      </c>
      <c r="G828" t="s">
        <v>20</v>
      </c>
      <c r="H828">
        <v>194</v>
      </c>
      <c r="I828" s="6">
        <f t="shared" si="72"/>
        <v>156.0609756097561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s="7" t="str">
        <f t="shared" si="73"/>
        <v>theater</v>
      </c>
      <c r="R828" s="7" t="str">
        <f t="shared" si="74"/>
        <v>plays</v>
      </c>
      <c r="S828" s="13">
        <f t="shared" si="75"/>
        <v>40525.25</v>
      </c>
      <c r="T828" s="13">
        <f t="shared" si="76"/>
        <v>40553.25</v>
      </c>
      <c r="U828" s="21">
        <v>40525</v>
      </c>
    </row>
    <row r="829" spans="1:21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12">
        <f t="shared" si="77"/>
        <v>266.69565217391306</v>
      </c>
      <c r="G829" t="s">
        <v>20</v>
      </c>
      <c r="H829">
        <v>82</v>
      </c>
      <c r="I829" s="6">
        <f t="shared" si="72"/>
        <v>87.628571428571433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s="7" t="str">
        <f t="shared" si="73"/>
        <v>film &amp; video</v>
      </c>
      <c r="R829" s="7" t="str">
        <f t="shared" si="74"/>
        <v>drama</v>
      </c>
      <c r="S829" s="13">
        <f t="shared" si="75"/>
        <v>40666.208333333336</v>
      </c>
      <c r="T829" s="13">
        <f t="shared" si="76"/>
        <v>40678.208333333336</v>
      </c>
      <c r="U829" s="21">
        <v>40666</v>
      </c>
    </row>
    <row r="830" spans="1:21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12">
        <f t="shared" si="77"/>
        <v>69</v>
      </c>
      <c r="G830" t="s">
        <v>14</v>
      </c>
      <c r="H830">
        <v>70</v>
      </c>
      <c r="I830" s="6">
        <f t="shared" si="72"/>
        <v>31.811688311688311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s="7" t="str">
        <f t="shared" si="73"/>
        <v>theater</v>
      </c>
      <c r="R830" s="7" t="str">
        <f t="shared" si="74"/>
        <v>plays</v>
      </c>
      <c r="S830" s="13">
        <f t="shared" si="75"/>
        <v>43340.208333333328</v>
      </c>
      <c r="T830" s="13">
        <f t="shared" si="76"/>
        <v>43365.208333333328</v>
      </c>
      <c r="U830" s="21">
        <v>43340</v>
      </c>
    </row>
    <row r="831" spans="1:21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12">
        <f t="shared" si="77"/>
        <v>51.34375</v>
      </c>
      <c r="G831" t="s">
        <v>14</v>
      </c>
      <c r="H831">
        <v>154</v>
      </c>
      <c r="I831" s="6">
        <f t="shared" si="72"/>
        <v>224.04545454545453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s="7" t="str">
        <f t="shared" si="73"/>
        <v>theater</v>
      </c>
      <c r="R831" s="7" t="str">
        <f t="shared" si="74"/>
        <v>plays</v>
      </c>
      <c r="S831" s="13">
        <f t="shared" si="75"/>
        <v>42164.208333333328</v>
      </c>
      <c r="T831" s="13">
        <f t="shared" si="76"/>
        <v>42179.208333333328</v>
      </c>
      <c r="U831" s="21">
        <v>42164</v>
      </c>
    </row>
    <row r="832" spans="1:21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12">
        <f t="shared" si="77"/>
        <v>1.1710526315789473</v>
      </c>
      <c r="G832" t="s">
        <v>14</v>
      </c>
      <c r="H832">
        <v>22</v>
      </c>
      <c r="I832" s="6">
        <f t="shared" si="72"/>
        <v>0.33640444129459013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s="7" t="str">
        <f t="shared" si="73"/>
        <v>theater</v>
      </c>
      <c r="R832" s="7" t="str">
        <f t="shared" si="74"/>
        <v>plays</v>
      </c>
      <c r="S832" s="13">
        <f t="shared" si="75"/>
        <v>43103.25</v>
      </c>
      <c r="T832" s="13">
        <f t="shared" si="76"/>
        <v>43162.25</v>
      </c>
      <c r="U832" s="21">
        <v>43103</v>
      </c>
    </row>
    <row r="833" spans="1:21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12">
        <f t="shared" si="77"/>
        <v>108.97734294541709</v>
      </c>
      <c r="G833" t="s">
        <v>20</v>
      </c>
      <c r="H833">
        <v>4233</v>
      </c>
      <c r="I833" s="6">
        <f t="shared" si="72"/>
        <v>81.58596761757903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s="7" t="str">
        <f t="shared" si="73"/>
        <v>photography</v>
      </c>
      <c r="R833" s="7" t="str">
        <f t="shared" si="74"/>
        <v>photography books</v>
      </c>
      <c r="S833" s="13">
        <f t="shared" si="75"/>
        <v>40994.208333333336</v>
      </c>
      <c r="T833" s="13">
        <f t="shared" si="76"/>
        <v>41028.208333333336</v>
      </c>
      <c r="U833" s="21">
        <v>40994</v>
      </c>
    </row>
    <row r="834" spans="1:21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12">
        <f t="shared" si="77"/>
        <v>315.17592592592592</v>
      </c>
      <c r="G834" t="s">
        <v>20</v>
      </c>
      <c r="H834">
        <v>1297</v>
      </c>
      <c r="I834" s="6">
        <f t="shared" si="72"/>
        <v>825.18787878787884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s="7" t="str">
        <f t="shared" si="73"/>
        <v>publishing</v>
      </c>
      <c r="R834" s="7" t="str">
        <f t="shared" si="74"/>
        <v>translations</v>
      </c>
      <c r="S834" s="13">
        <f t="shared" si="75"/>
        <v>42299.208333333328</v>
      </c>
      <c r="T834" s="13">
        <f t="shared" si="76"/>
        <v>42333.25</v>
      </c>
      <c r="U834" s="21">
        <v>42299</v>
      </c>
    </row>
    <row r="835" spans="1:21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12">
        <f t="shared" si="77"/>
        <v>157.69117647058823</v>
      </c>
      <c r="G835" t="s">
        <v>20</v>
      </c>
      <c r="H835">
        <v>165</v>
      </c>
      <c r="I835" s="6">
        <f t="shared" ref="I835:I898" si="78">E835/H836</f>
        <v>90.109243697478988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s="7" t="str">
        <f t="shared" ref="Q835:Q898" si="79">LEFT(P835, FIND("/", P835) -1)</f>
        <v>publishing</v>
      </c>
      <c r="R835" s="7" t="str">
        <f t="shared" ref="R835:R898" si="80">RIGHT(P835,LEN(P835)-FIND("/",P835))</f>
        <v>translations</v>
      </c>
      <c r="S835" s="13">
        <f t="shared" ref="S835:S898" si="81">(((L835/60)/60)/24)+DATE(1970,1,1)</f>
        <v>40588.25</v>
      </c>
      <c r="T835" s="13">
        <f t="shared" ref="T835:T898" si="82">M835 / 86400 + DATE(1970,1,1)</f>
        <v>40599.25</v>
      </c>
      <c r="U835" s="21">
        <v>40588</v>
      </c>
    </row>
    <row r="836" spans="1:21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12">
        <f t="shared" ref="F836:F899" si="83" xml:space="preserve"> (E836 / D836)*100</f>
        <v>153.8082191780822</v>
      </c>
      <c r="G836" t="s">
        <v>20</v>
      </c>
      <c r="H836">
        <v>119</v>
      </c>
      <c r="I836" s="6">
        <f t="shared" si="78"/>
        <v>6.3868031854379979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s="7" t="str">
        <f t="shared" si="79"/>
        <v>theater</v>
      </c>
      <c r="R836" s="7" t="str">
        <f t="shared" si="80"/>
        <v>plays</v>
      </c>
      <c r="S836" s="13">
        <f t="shared" si="81"/>
        <v>41448.208333333336</v>
      </c>
      <c r="T836" s="13">
        <f t="shared" si="82"/>
        <v>41454.208333333336</v>
      </c>
      <c r="U836" s="21">
        <v>41448</v>
      </c>
    </row>
    <row r="837" spans="1:21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12">
        <f t="shared" si="83"/>
        <v>89.738979118329468</v>
      </c>
      <c r="G837" t="s">
        <v>14</v>
      </c>
      <c r="H837">
        <v>1758</v>
      </c>
      <c r="I837" s="6">
        <f t="shared" si="78"/>
        <v>822.92553191489367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s="7" t="str">
        <f t="shared" si="79"/>
        <v>technology</v>
      </c>
      <c r="R837" s="7" t="str">
        <f t="shared" si="80"/>
        <v>web</v>
      </c>
      <c r="S837" s="13">
        <f t="shared" si="81"/>
        <v>42063.25</v>
      </c>
      <c r="T837" s="13">
        <f t="shared" si="82"/>
        <v>42069.25</v>
      </c>
      <c r="U837" s="21">
        <v>42063</v>
      </c>
    </row>
    <row r="838" spans="1:21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12">
        <f t="shared" si="83"/>
        <v>75.135802469135797</v>
      </c>
      <c r="G838" t="s">
        <v>14</v>
      </c>
      <c r="H838">
        <v>94</v>
      </c>
      <c r="I838" s="6">
        <f t="shared" si="78"/>
        <v>3.3867557039510294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s="7" t="str">
        <f t="shared" si="79"/>
        <v>music</v>
      </c>
      <c r="R838" s="7" t="str">
        <f t="shared" si="80"/>
        <v>indie rock</v>
      </c>
      <c r="S838" s="13">
        <f t="shared" si="81"/>
        <v>40214.25</v>
      </c>
      <c r="T838" s="13">
        <f t="shared" si="82"/>
        <v>40225.25</v>
      </c>
      <c r="U838" s="21">
        <v>40214</v>
      </c>
    </row>
    <row r="839" spans="1:21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12">
        <f t="shared" si="83"/>
        <v>852.88135593220341</v>
      </c>
      <c r="G839" t="s">
        <v>20</v>
      </c>
      <c r="H839">
        <v>1797</v>
      </c>
      <c r="I839" s="6">
        <f t="shared" si="78"/>
        <v>578.39080459770116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s="7" t="str">
        <f t="shared" si="79"/>
        <v>music</v>
      </c>
      <c r="R839" s="7" t="str">
        <f t="shared" si="80"/>
        <v>jazz</v>
      </c>
      <c r="S839" s="13">
        <f t="shared" si="81"/>
        <v>40629.208333333336</v>
      </c>
      <c r="T839" s="13">
        <f t="shared" si="82"/>
        <v>40683.208333333336</v>
      </c>
      <c r="U839" s="21">
        <v>40629</v>
      </c>
    </row>
    <row r="840" spans="1:21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12">
        <f t="shared" si="83"/>
        <v>138.90625</v>
      </c>
      <c r="G840" t="s">
        <v>20</v>
      </c>
      <c r="H840">
        <v>261</v>
      </c>
      <c r="I840" s="6">
        <f t="shared" si="78"/>
        <v>56.624203821656053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s="7" t="str">
        <f t="shared" si="79"/>
        <v>theater</v>
      </c>
      <c r="R840" s="7" t="str">
        <f t="shared" si="80"/>
        <v>plays</v>
      </c>
      <c r="S840" s="13">
        <f t="shared" si="81"/>
        <v>43370.208333333328</v>
      </c>
      <c r="T840" s="13">
        <f t="shared" si="82"/>
        <v>43379.208333333328</v>
      </c>
      <c r="U840" s="21">
        <v>43370</v>
      </c>
    </row>
    <row r="841" spans="1:21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12">
        <f t="shared" si="83"/>
        <v>190.18181818181819</v>
      </c>
      <c r="G841" t="s">
        <v>20</v>
      </c>
      <c r="H841">
        <v>157</v>
      </c>
      <c r="I841" s="6">
        <f t="shared" si="78"/>
        <v>4.1449193320124538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s="7" t="str">
        <f t="shared" si="79"/>
        <v>film &amp; video</v>
      </c>
      <c r="R841" s="7" t="str">
        <f t="shared" si="80"/>
        <v>documentary</v>
      </c>
      <c r="S841" s="13">
        <f t="shared" si="81"/>
        <v>41715.208333333336</v>
      </c>
      <c r="T841" s="13">
        <f t="shared" si="82"/>
        <v>41760.208333333336</v>
      </c>
      <c r="U841" s="21">
        <v>41715</v>
      </c>
    </row>
    <row r="842" spans="1:21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12">
        <f t="shared" si="83"/>
        <v>100.24333619948409</v>
      </c>
      <c r="G842" t="s">
        <v>20</v>
      </c>
      <c r="H842">
        <v>3533</v>
      </c>
      <c r="I842" s="6">
        <f t="shared" si="78"/>
        <v>752.14838709677417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s="7" t="str">
        <f t="shared" si="79"/>
        <v>theater</v>
      </c>
      <c r="R842" s="7" t="str">
        <f t="shared" si="80"/>
        <v>plays</v>
      </c>
      <c r="S842" s="13">
        <f t="shared" si="81"/>
        <v>41836.208333333336</v>
      </c>
      <c r="T842" s="13">
        <f t="shared" si="82"/>
        <v>41838.208333333336</v>
      </c>
      <c r="U842" s="21">
        <v>41836</v>
      </c>
    </row>
    <row r="843" spans="1:21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12">
        <f t="shared" si="83"/>
        <v>142.75824175824175</v>
      </c>
      <c r="G843" t="s">
        <v>20</v>
      </c>
      <c r="H843">
        <v>155</v>
      </c>
      <c r="I843" s="6">
        <f t="shared" si="78"/>
        <v>98.416666666666671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s="7" t="str">
        <f t="shared" si="79"/>
        <v>technology</v>
      </c>
      <c r="R843" s="7" t="str">
        <f t="shared" si="80"/>
        <v>web</v>
      </c>
      <c r="S843" s="13">
        <f t="shared" si="81"/>
        <v>42419.25</v>
      </c>
      <c r="T843" s="13">
        <f t="shared" si="82"/>
        <v>42435.25</v>
      </c>
      <c r="U843" s="21">
        <v>42419</v>
      </c>
    </row>
    <row r="844" spans="1:21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12">
        <f t="shared" si="83"/>
        <v>563.13333333333333</v>
      </c>
      <c r="G844" t="s">
        <v>20</v>
      </c>
      <c r="H844">
        <v>132</v>
      </c>
      <c r="I844" s="6">
        <f t="shared" si="78"/>
        <v>255.96969696969697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s="7" t="str">
        <f t="shared" si="79"/>
        <v>technology</v>
      </c>
      <c r="R844" s="7" t="str">
        <f t="shared" si="80"/>
        <v>wearables</v>
      </c>
      <c r="S844" s="13">
        <f t="shared" si="81"/>
        <v>43266.208333333328</v>
      </c>
      <c r="T844" s="13">
        <f t="shared" si="82"/>
        <v>43269.208333333328</v>
      </c>
      <c r="U844" s="21">
        <v>43266</v>
      </c>
    </row>
    <row r="845" spans="1:21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12">
        <f t="shared" si="83"/>
        <v>30.715909090909086</v>
      </c>
      <c r="G845" t="s">
        <v>14</v>
      </c>
      <c r="H845">
        <v>33</v>
      </c>
      <c r="I845" s="6">
        <f t="shared" si="78"/>
        <v>28.75531914893617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s="7" t="str">
        <f t="shared" si="79"/>
        <v>photography</v>
      </c>
      <c r="R845" s="7" t="str">
        <f t="shared" si="80"/>
        <v>photography books</v>
      </c>
      <c r="S845" s="13">
        <f t="shared" si="81"/>
        <v>43338.208333333328</v>
      </c>
      <c r="T845" s="13">
        <f t="shared" si="82"/>
        <v>43344.208333333328</v>
      </c>
      <c r="U845" s="21">
        <v>43338</v>
      </c>
    </row>
    <row r="846" spans="1:21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12">
        <f t="shared" si="83"/>
        <v>99.39772727272728</v>
      </c>
      <c r="G846" t="s">
        <v>74</v>
      </c>
      <c r="H846">
        <v>94</v>
      </c>
      <c r="I846" s="6">
        <f t="shared" si="78"/>
        <v>6.4601181683899558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s="7" t="str">
        <f t="shared" si="79"/>
        <v>film &amp; video</v>
      </c>
      <c r="R846" s="7" t="str">
        <f t="shared" si="80"/>
        <v>documentary</v>
      </c>
      <c r="S846" s="13">
        <f t="shared" si="81"/>
        <v>40930.25</v>
      </c>
      <c r="T846" s="13">
        <f t="shared" si="82"/>
        <v>40933.25</v>
      </c>
      <c r="U846" s="21">
        <v>40930</v>
      </c>
    </row>
    <row r="847" spans="1:21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12">
        <f t="shared" si="83"/>
        <v>197.54935622317598</v>
      </c>
      <c r="G847" t="s">
        <v>20</v>
      </c>
      <c r="H847">
        <v>1354</v>
      </c>
      <c r="I847" s="6">
        <f t="shared" si="78"/>
        <v>2876.8125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s="7" t="str">
        <f t="shared" si="79"/>
        <v>technology</v>
      </c>
      <c r="R847" s="7" t="str">
        <f t="shared" si="80"/>
        <v>web</v>
      </c>
      <c r="S847" s="13">
        <f t="shared" si="81"/>
        <v>43235.208333333328</v>
      </c>
      <c r="T847" s="13">
        <f t="shared" si="82"/>
        <v>43272.208333333328</v>
      </c>
      <c r="U847" s="21">
        <v>43235</v>
      </c>
    </row>
    <row r="848" spans="1:21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12">
        <f t="shared" si="83"/>
        <v>508.5</v>
      </c>
      <c r="G848" t="s">
        <v>20</v>
      </c>
      <c r="H848">
        <v>48</v>
      </c>
      <c r="I848" s="6">
        <f t="shared" si="78"/>
        <v>46.227272727272727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s="7" t="str">
        <f t="shared" si="79"/>
        <v>technology</v>
      </c>
      <c r="R848" s="7" t="str">
        <f t="shared" si="80"/>
        <v>web</v>
      </c>
      <c r="S848" s="13">
        <f t="shared" si="81"/>
        <v>43302.208333333328</v>
      </c>
      <c r="T848" s="13">
        <f t="shared" si="82"/>
        <v>43338.208333333328</v>
      </c>
      <c r="U848" s="21">
        <v>43302</v>
      </c>
    </row>
    <row r="849" spans="1:21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12">
        <f t="shared" si="83"/>
        <v>237.74468085106383</v>
      </c>
      <c r="G849" t="s">
        <v>20</v>
      </c>
      <c r="H849">
        <v>110</v>
      </c>
      <c r="I849" s="6">
        <f t="shared" si="78"/>
        <v>64.965116279069761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s="7" t="str">
        <f t="shared" si="79"/>
        <v>food</v>
      </c>
      <c r="R849" s="7" t="str">
        <f t="shared" si="80"/>
        <v>food trucks</v>
      </c>
      <c r="S849" s="13">
        <f t="shared" si="81"/>
        <v>43107.25</v>
      </c>
      <c r="T849" s="13">
        <f t="shared" si="82"/>
        <v>43110.25</v>
      </c>
      <c r="U849" s="21">
        <v>43107</v>
      </c>
    </row>
    <row r="850" spans="1:21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12">
        <f t="shared" si="83"/>
        <v>338.46875</v>
      </c>
      <c r="G850" t="s">
        <v>20</v>
      </c>
      <c r="H850">
        <v>172</v>
      </c>
      <c r="I850" s="6">
        <f t="shared" si="78"/>
        <v>35.280130293159608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s="7" t="str">
        <f t="shared" si="79"/>
        <v>film &amp; video</v>
      </c>
      <c r="R850" s="7" t="str">
        <f t="shared" si="80"/>
        <v>drama</v>
      </c>
      <c r="S850" s="13">
        <f t="shared" si="81"/>
        <v>40341.208333333336</v>
      </c>
      <c r="T850" s="13">
        <f t="shared" si="82"/>
        <v>40350.208333333336</v>
      </c>
      <c r="U850" s="21">
        <v>40341</v>
      </c>
    </row>
    <row r="851" spans="1:21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12">
        <f t="shared" si="83"/>
        <v>133.08955223880596</v>
      </c>
      <c r="G851" t="s">
        <v>20</v>
      </c>
      <c r="H851">
        <v>307</v>
      </c>
      <c r="I851" s="6">
        <f t="shared" si="78"/>
        <v>8917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s="7" t="str">
        <f t="shared" si="79"/>
        <v>music</v>
      </c>
      <c r="R851" s="7" t="str">
        <f t="shared" si="80"/>
        <v>indie rock</v>
      </c>
      <c r="S851" s="13">
        <f t="shared" si="81"/>
        <v>40948.25</v>
      </c>
      <c r="T851" s="13">
        <f t="shared" si="82"/>
        <v>40951.25</v>
      </c>
      <c r="U851" s="21">
        <v>40948</v>
      </c>
    </row>
    <row r="852" spans="1:21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12">
        <f t="shared" si="83"/>
        <v>1</v>
      </c>
      <c r="G852" t="s">
        <v>14</v>
      </c>
      <c r="H852">
        <v>1</v>
      </c>
      <c r="I852" s="6">
        <f t="shared" si="78"/>
        <v>6.2500000000000003E-3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s="7" t="str">
        <f t="shared" si="79"/>
        <v>music</v>
      </c>
      <c r="R852" s="7" t="str">
        <f t="shared" si="80"/>
        <v>rock</v>
      </c>
      <c r="S852" s="13">
        <f t="shared" si="81"/>
        <v>40866.25</v>
      </c>
      <c r="T852" s="13">
        <f t="shared" si="82"/>
        <v>40881.25</v>
      </c>
      <c r="U852" s="21">
        <v>40866</v>
      </c>
    </row>
    <row r="853" spans="1:21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12">
        <f t="shared" si="83"/>
        <v>207.79999999999998</v>
      </c>
      <c r="G853" t="s">
        <v>20</v>
      </c>
      <c r="H853">
        <v>160</v>
      </c>
      <c r="I853" s="6">
        <f t="shared" si="78"/>
        <v>402.19354838709677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s="7" t="str">
        <f t="shared" si="79"/>
        <v>music</v>
      </c>
      <c r="R853" s="7" t="str">
        <f t="shared" si="80"/>
        <v>electric music</v>
      </c>
      <c r="S853" s="13">
        <f t="shared" si="81"/>
        <v>41031.208333333336</v>
      </c>
      <c r="T853" s="13">
        <f t="shared" si="82"/>
        <v>41064.208333333336</v>
      </c>
      <c r="U853" s="21">
        <v>41031</v>
      </c>
    </row>
    <row r="854" spans="1:21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12">
        <f t="shared" si="83"/>
        <v>51.122448979591837</v>
      </c>
      <c r="G854" t="s">
        <v>14</v>
      </c>
      <c r="H854">
        <v>31</v>
      </c>
      <c r="I854" s="6">
        <f t="shared" si="78"/>
        <v>1.7075664621676891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s="7" t="str">
        <f t="shared" si="79"/>
        <v>games</v>
      </c>
      <c r="R854" s="7" t="str">
        <f t="shared" si="80"/>
        <v>video games</v>
      </c>
      <c r="S854" s="13">
        <f t="shared" si="81"/>
        <v>40740.208333333336</v>
      </c>
      <c r="T854" s="13">
        <f t="shared" si="82"/>
        <v>40750.208333333336</v>
      </c>
      <c r="U854" s="21">
        <v>40740</v>
      </c>
    </row>
    <row r="855" spans="1:21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12">
        <f t="shared" si="83"/>
        <v>652.05847953216369</v>
      </c>
      <c r="G855" t="s">
        <v>20</v>
      </c>
      <c r="H855">
        <v>1467</v>
      </c>
      <c r="I855" s="6">
        <f t="shared" si="78"/>
        <v>41.88655146506386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s="7" t="str">
        <f t="shared" si="79"/>
        <v>music</v>
      </c>
      <c r="R855" s="7" t="str">
        <f t="shared" si="80"/>
        <v>indie rock</v>
      </c>
      <c r="S855" s="13">
        <f t="shared" si="81"/>
        <v>40714.208333333336</v>
      </c>
      <c r="T855" s="13">
        <f t="shared" si="82"/>
        <v>40719.208333333336</v>
      </c>
      <c r="U855" s="21">
        <v>40714</v>
      </c>
    </row>
    <row r="856" spans="1:21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12">
        <f t="shared" si="83"/>
        <v>113.63099415204678</v>
      </c>
      <c r="G856" t="s">
        <v>20</v>
      </c>
      <c r="H856">
        <v>2662</v>
      </c>
      <c r="I856" s="6">
        <f t="shared" si="78"/>
        <v>429.88716814159289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s="7" t="str">
        <f t="shared" si="79"/>
        <v>publishing</v>
      </c>
      <c r="R856" s="7" t="str">
        <f t="shared" si="80"/>
        <v>fiction</v>
      </c>
      <c r="S856" s="13">
        <f t="shared" si="81"/>
        <v>43787.25</v>
      </c>
      <c r="T856" s="13">
        <f t="shared" si="82"/>
        <v>43814.25</v>
      </c>
      <c r="U856" s="21">
        <v>43787</v>
      </c>
    </row>
    <row r="857" spans="1:21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12">
        <f t="shared" si="83"/>
        <v>102.37606837606839</v>
      </c>
      <c r="G857" t="s">
        <v>20</v>
      </c>
      <c r="H857">
        <v>452</v>
      </c>
      <c r="I857" s="6">
        <f t="shared" si="78"/>
        <v>151.62025316455697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s="7" t="str">
        <f t="shared" si="79"/>
        <v>theater</v>
      </c>
      <c r="R857" s="7" t="str">
        <f t="shared" si="80"/>
        <v>plays</v>
      </c>
      <c r="S857" s="13">
        <f t="shared" si="81"/>
        <v>40712.208333333336</v>
      </c>
      <c r="T857" s="13">
        <f t="shared" si="82"/>
        <v>40743.208333333336</v>
      </c>
      <c r="U857" s="21">
        <v>40712</v>
      </c>
    </row>
    <row r="858" spans="1:21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12">
        <f t="shared" si="83"/>
        <v>356.58333333333331</v>
      </c>
      <c r="G858" t="s">
        <v>20</v>
      </c>
      <c r="H858">
        <v>158</v>
      </c>
      <c r="I858" s="6">
        <f t="shared" si="78"/>
        <v>38.035555555555554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s="7" t="str">
        <f t="shared" si="79"/>
        <v>food</v>
      </c>
      <c r="R858" s="7" t="str">
        <f t="shared" si="80"/>
        <v>food trucks</v>
      </c>
      <c r="S858" s="13">
        <f t="shared" si="81"/>
        <v>41023.208333333336</v>
      </c>
      <c r="T858" s="13">
        <f t="shared" si="82"/>
        <v>41040.208333333336</v>
      </c>
      <c r="U858" s="21">
        <v>41023</v>
      </c>
    </row>
    <row r="859" spans="1:21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12">
        <f t="shared" si="83"/>
        <v>139.86792452830187</v>
      </c>
      <c r="G859" t="s">
        <v>20</v>
      </c>
      <c r="H859">
        <v>225</v>
      </c>
      <c r="I859" s="6">
        <f t="shared" si="78"/>
        <v>211.8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s="7" t="str">
        <f t="shared" si="79"/>
        <v>film &amp; video</v>
      </c>
      <c r="R859" s="7" t="str">
        <f t="shared" si="80"/>
        <v>shorts</v>
      </c>
      <c r="S859" s="13">
        <f t="shared" si="81"/>
        <v>40944.25</v>
      </c>
      <c r="T859" s="13">
        <f t="shared" si="82"/>
        <v>40967.25</v>
      </c>
      <c r="U859" s="21">
        <v>40944</v>
      </c>
    </row>
    <row r="860" spans="1:21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12">
        <f t="shared" si="83"/>
        <v>69.45</v>
      </c>
      <c r="G860" t="s">
        <v>14</v>
      </c>
      <c r="H860">
        <v>35</v>
      </c>
      <c r="I860" s="6">
        <f t="shared" si="78"/>
        <v>44.095238095238095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s="7" t="str">
        <f t="shared" si="79"/>
        <v>food</v>
      </c>
      <c r="R860" s="7" t="str">
        <f t="shared" si="80"/>
        <v>food trucks</v>
      </c>
      <c r="S860" s="13">
        <f t="shared" si="81"/>
        <v>43211.208333333328</v>
      </c>
      <c r="T860" s="13">
        <f t="shared" si="82"/>
        <v>43218.208333333328</v>
      </c>
      <c r="U860" s="21">
        <v>43211</v>
      </c>
    </row>
    <row r="861" spans="1:21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12">
        <f t="shared" si="83"/>
        <v>35.534246575342465</v>
      </c>
      <c r="G861" t="s">
        <v>14</v>
      </c>
      <c r="H861">
        <v>63</v>
      </c>
      <c r="I861" s="6">
        <f t="shared" si="78"/>
        <v>39.907692307692308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s="7" t="str">
        <f t="shared" si="79"/>
        <v>theater</v>
      </c>
      <c r="R861" s="7" t="str">
        <f t="shared" si="80"/>
        <v>plays</v>
      </c>
      <c r="S861" s="13">
        <f t="shared" si="81"/>
        <v>41334.25</v>
      </c>
      <c r="T861" s="13">
        <f t="shared" si="82"/>
        <v>41352.208333333336</v>
      </c>
      <c r="U861" s="21">
        <v>41334</v>
      </c>
    </row>
    <row r="862" spans="1:21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12">
        <f t="shared" si="83"/>
        <v>251.65</v>
      </c>
      <c r="G862" t="s">
        <v>20</v>
      </c>
      <c r="H862">
        <v>65</v>
      </c>
      <c r="I862" s="6">
        <f t="shared" si="78"/>
        <v>30.877300613496931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s="7" t="str">
        <f t="shared" si="79"/>
        <v>technology</v>
      </c>
      <c r="R862" s="7" t="str">
        <f t="shared" si="80"/>
        <v>wearables</v>
      </c>
      <c r="S862" s="13">
        <f t="shared" si="81"/>
        <v>43515.25</v>
      </c>
      <c r="T862" s="13">
        <f t="shared" si="82"/>
        <v>43525.25</v>
      </c>
      <c r="U862" s="21">
        <v>43515</v>
      </c>
    </row>
    <row r="863" spans="1:21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12">
        <f t="shared" si="83"/>
        <v>105.87500000000001</v>
      </c>
      <c r="G863" t="s">
        <v>20</v>
      </c>
      <c r="H863">
        <v>163</v>
      </c>
      <c r="I863" s="6">
        <f t="shared" si="78"/>
        <v>109.61176470588235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s="7" t="str">
        <f t="shared" si="79"/>
        <v>theater</v>
      </c>
      <c r="R863" s="7" t="str">
        <f t="shared" si="80"/>
        <v>plays</v>
      </c>
      <c r="S863" s="13">
        <f t="shared" si="81"/>
        <v>40258.208333333336</v>
      </c>
      <c r="T863" s="13">
        <f t="shared" si="82"/>
        <v>40266.208333333336</v>
      </c>
      <c r="U863" s="21">
        <v>40258</v>
      </c>
    </row>
    <row r="864" spans="1:21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12">
        <f t="shared" si="83"/>
        <v>187.42857142857144</v>
      </c>
      <c r="G864" t="s">
        <v>20</v>
      </c>
      <c r="H864">
        <v>85</v>
      </c>
      <c r="I864" s="6">
        <f t="shared" si="78"/>
        <v>30.230414746543779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s="7" t="str">
        <f t="shared" si="79"/>
        <v>theater</v>
      </c>
      <c r="R864" s="7" t="str">
        <f t="shared" si="80"/>
        <v>plays</v>
      </c>
      <c r="S864" s="13">
        <f t="shared" si="81"/>
        <v>40756.208333333336</v>
      </c>
      <c r="T864" s="13">
        <f t="shared" si="82"/>
        <v>40760.208333333336</v>
      </c>
      <c r="U864" s="21">
        <v>40756</v>
      </c>
    </row>
    <row r="865" spans="1:21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12">
        <f t="shared" si="83"/>
        <v>386.78571428571428</v>
      </c>
      <c r="G865" t="s">
        <v>20</v>
      </c>
      <c r="H865">
        <v>217</v>
      </c>
      <c r="I865" s="6">
        <f t="shared" si="78"/>
        <v>36.1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s="7" t="str">
        <f t="shared" si="79"/>
        <v>film &amp; video</v>
      </c>
      <c r="R865" s="7" t="str">
        <f t="shared" si="80"/>
        <v>television</v>
      </c>
      <c r="S865" s="13">
        <f t="shared" si="81"/>
        <v>42172.208333333328</v>
      </c>
      <c r="T865" s="13">
        <f t="shared" si="82"/>
        <v>42195.208333333328</v>
      </c>
      <c r="U865" s="21">
        <v>42172</v>
      </c>
    </row>
    <row r="866" spans="1:21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12">
        <f t="shared" si="83"/>
        <v>347.07142857142856</v>
      </c>
      <c r="G866" t="s">
        <v>20</v>
      </c>
      <c r="H866">
        <v>150</v>
      </c>
      <c r="I866" s="6">
        <f t="shared" si="78"/>
        <v>4.4550733496332517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s="7" t="str">
        <f t="shared" si="79"/>
        <v>film &amp; video</v>
      </c>
      <c r="R866" s="7" t="str">
        <f t="shared" si="80"/>
        <v>shorts</v>
      </c>
      <c r="S866" s="13">
        <f t="shared" si="81"/>
        <v>42601.208333333328</v>
      </c>
      <c r="T866" s="13">
        <f t="shared" si="82"/>
        <v>42606.208333333328</v>
      </c>
      <c r="U866" s="21">
        <v>42601</v>
      </c>
    </row>
    <row r="867" spans="1:21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12">
        <f t="shared" si="83"/>
        <v>185.82098765432099</v>
      </c>
      <c r="G867" t="s">
        <v>20</v>
      </c>
      <c r="H867">
        <v>3272</v>
      </c>
      <c r="I867" s="6">
        <f t="shared" si="78"/>
        <v>167.61135857461025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s="7" t="str">
        <f t="shared" si="79"/>
        <v>theater</v>
      </c>
      <c r="R867" s="7" t="str">
        <f t="shared" si="80"/>
        <v>plays</v>
      </c>
      <c r="S867" s="13">
        <f t="shared" si="81"/>
        <v>41897.208333333336</v>
      </c>
      <c r="T867" s="13">
        <f t="shared" si="82"/>
        <v>41906.208333333336</v>
      </c>
      <c r="U867" s="21">
        <v>41897</v>
      </c>
    </row>
    <row r="868" spans="1:21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12">
        <f t="shared" si="83"/>
        <v>43.241247264770237</v>
      </c>
      <c r="G868" t="s">
        <v>74</v>
      </c>
      <c r="H868">
        <v>898</v>
      </c>
      <c r="I868" s="6">
        <f t="shared" si="78"/>
        <v>263.48333333333335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s="7" t="str">
        <f t="shared" si="79"/>
        <v>photography</v>
      </c>
      <c r="R868" s="7" t="str">
        <f t="shared" si="80"/>
        <v>photography books</v>
      </c>
      <c r="S868" s="13">
        <f t="shared" si="81"/>
        <v>40671.208333333336</v>
      </c>
      <c r="T868" s="13">
        <f t="shared" si="82"/>
        <v>40672.208333333336</v>
      </c>
      <c r="U868" s="21">
        <v>40671</v>
      </c>
    </row>
    <row r="869" spans="1:21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12">
        <f t="shared" si="83"/>
        <v>162.4375</v>
      </c>
      <c r="G869" t="s">
        <v>20</v>
      </c>
      <c r="H869">
        <v>300</v>
      </c>
      <c r="I869" s="6">
        <f t="shared" si="78"/>
        <v>61.88095238095238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s="7" t="str">
        <f t="shared" si="79"/>
        <v>food</v>
      </c>
      <c r="R869" s="7" t="str">
        <f t="shared" si="80"/>
        <v>food trucks</v>
      </c>
      <c r="S869" s="13">
        <f t="shared" si="81"/>
        <v>43382.208333333328</v>
      </c>
      <c r="T869" s="13">
        <f t="shared" si="82"/>
        <v>43388.208333333328</v>
      </c>
      <c r="U869" s="21">
        <v>43382</v>
      </c>
    </row>
    <row r="870" spans="1:21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12">
        <f t="shared" si="83"/>
        <v>184.84285714285716</v>
      </c>
      <c r="G870" t="s">
        <v>20</v>
      </c>
      <c r="H870">
        <v>126</v>
      </c>
      <c r="I870" s="6">
        <f t="shared" si="78"/>
        <v>24.598859315589355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s="7" t="str">
        <f t="shared" si="79"/>
        <v>theater</v>
      </c>
      <c r="R870" s="7" t="str">
        <f t="shared" si="80"/>
        <v>plays</v>
      </c>
      <c r="S870" s="13">
        <f t="shared" si="81"/>
        <v>41559.208333333336</v>
      </c>
      <c r="T870" s="13">
        <f t="shared" si="82"/>
        <v>41570.208333333336</v>
      </c>
      <c r="U870" s="21">
        <v>41559</v>
      </c>
    </row>
    <row r="871" spans="1:21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12">
        <f t="shared" si="83"/>
        <v>23.703520691785052</v>
      </c>
      <c r="G871" t="s">
        <v>14</v>
      </c>
      <c r="H871">
        <v>526</v>
      </c>
      <c r="I871" s="6">
        <f t="shared" si="78"/>
        <v>317.15702479338842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s="7" t="str">
        <f t="shared" si="79"/>
        <v>film &amp; video</v>
      </c>
      <c r="R871" s="7" t="str">
        <f t="shared" si="80"/>
        <v>drama</v>
      </c>
      <c r="S871" s="13">
        <f t="shared" si="81"/>
        <v>40350.208333333336</v>
      </c>
      <c r="T871" s="13">
        <f t="shared" si="82"/>
        <v>40364.208333333336</v>
      </c>
      <c r="U871" s="21">
        <v>40350</v>
      </c>
    </row>
    <row r="872" spans="1:21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12">
        <f t="shared" si="83"/>
        <v>89.870129870129873</v>
      </c>
      <c r="G872" t="s">
        <v>14</v>
      </c>
      <c r="H872">
        <v>121</v>
      </c>
      <c r="I872" s="6">
        <f t="shared" si="78"/>
        <v>2.9827586206896552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s="7" t="str">
        <f t="shared" si="79"/>
        <v>theater</v>
      </c>
      <c r="R872" s="7" t="str">
        <f t="shared" si="80"/>
        <v>plays</v>
      </c>
      <c r="S872" s="13">
        <f t="shared" si="81"/>
        <v>42240.208333333328</v>
      </c>
      <c r="T872" s="13">
        <f t="shared" si="82"/>
        <v>42265.208333333328</v>
      </c>
      <c r="U872" s="21">
        <v>42240</v>
      </c>
    </row>
    <row r="873" spans="1:21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12">
        <f t="shared" si="83"/>
        <v>272.6041958041958</v>
      </c>
      <c r="G873" t="s">
        <v>20</v>
      </c>
      <c r="H873">
        <v>2320</v>
      </c>
      <c r="I873" s="6">
        <f t="shared" si="78"/>
        <v>2406.320987654321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s="7" t="str">
        <f t="shared" si="79"/>
        <v>theater</v>
      </c>
      <c r="R873" s="7" t="str">
        <f t="shared" si="80"/>
        <v>plays</v>
      </c>
      <c r="S873" s="13">
        <f t="shared" si="81"/>
        <v>43040.208333333328</v>
      </c>
      <c r="T873" s="13">
        <f t="shared" si="82"/>
        <v>43058.25</v>
      </c>
      <c r="U873" s="21">
        <v>43040</v>
      </c>
    </row>
    <row r="874" spans="1:21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12">
        <f t="shared" si="83"/>
        <v>170.04255319148936</v>
      </c>
      <c r="G874" t="s">
        <v>20</v>
      </c>
      <c r="H874">
        <v>81</v>
      </c>
      <c r="I874" s="6">
        <f t="shared" si="78"/>
        <v>4.2352941176470589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s="7" t="str">
        <f t="shared" si="79"/>
        <v>film &amp; video</v>
      </c>
      <c r="R874" s="7" t="str">
        <f t="shared" si="80"/>
        <v>science fiction</v>
      </c>
      <c r="S874" s="13">
        <f t="shared" si="81"/>
        <v>43346.208333333328</v>
      </c>
      <c r="T874" s="13">
        <f t="shared" si="82"/>
        <v>43351.208333333328</v>
      </c>
      <c r="U874" s="21">
        <v>43346</v>
      </c>
    </row>
    <row r="875" spans="1:21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12">
        <f t="shared" si="83"/>
        <v>188.28503562945369</v>
      </c>
      <c r="G875" t="s">
        <v>20</v>
      </c>
      <c r="H875">
        <v>1887</v>
      </c>
      <c r="I875" s="6">
        <f t="shared" si="78"/>
        <v>18.18907755851308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s="7" t="str">
        <f t="shared" si="79"/>
        <v>photography</v>
      </c>
      <c r="R875" s="7" t="str">
        <f t="shared" si="80"/>
        <v>photography books</v>
      </c>
      <c r="S875" s="13">
        <f t="shared" si="81"/>
        <v>41647.25</v>
      </c>
      <c r="T875" s="13">
        <f t="shared" si="82"/>
        <v>41652.25</v>
      </c>
      <c r="U875" s="21">
        <v>41647</v>
      </c>
    </row>
    <row r="876" spans="1:21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12">
        <f t="shared" si="83"/>
        <v>346.93532338308455</v>
      </c>
      <c r="G876" t="s">
        <v>20</v>
      </c>
      <c r="H876">
        <v>4358</v>
      </c>
      <c r="I876" s="6">
        <f t="shared" si="78"/>
        <v>2081.6119402985073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s="7" t="str">
        <f t="shared" si="79"/>
        <v>photography</v>
      </c>
      <c r="R876" s="7" t="str">
        <f t="shared" si="80"/>
        <v>photography books</v>
      </c>
      <c r="S876" s="13">
        <f t="shared" si="81"/>
        <v>40291.208333333336</v>
      </c>
      <c r="T876" s="13">
        <f t="shared" si="82"/>
        <v>40329.208333333336</v>
      </c>
      <c r="U876" s="21">
        <v>40291</v>
      </c>
    </row>
    <row r="877" spans="1:21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12">
        <f t="shared" si="83"/>
        <v>69.177215189873422</v>
      </c>
      <c r="G877" t="s">
        <v>14</v>
      </c>
      <c r="H877">
        <v>67</v>
      </c>
      <c r="I877" s="6">
        <f t="shared" si="78"/>
        <v>95.877192982456137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s="7" t="str">
        <f t="shared" si="79"/>
        <v>music</v>
      </c>
      <c r="R877" s="7" t="str">
        <f t="shared" si="80"/>
        <v>rock</v>
      </c>
      <c r="S877" s="13">
        <f t="shared" si="81"/>
        <v>40556.25</v>
      </c>
      <c r="T877" s="13">
        <f t="shared" si="82"/>
        <v>40557.25</v>
      </c>
      <c r="U877" s="21">
        <v>40556</v>
      </c>
    </row>
    <row r="878" spans="1:21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12">
        <f t="shared" si="83"/>
        <v>25.433734939759034</v>
      </c>
      <c r="G878" t="s">
        <v>14</v>
      </c>
      <c r="H878">
        <v>57</v>
      </c>
      <c r="I878" s="6">
        <f t="shared" si="78"/>
        <v>1.7176566314076485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s="7" t="str">
        <f t="shared" si="79"/>
        <v>photography</v>
      </c>
      <c r="R878" s="7" t="str">
        <f t="shared" si="80"/>
        <v>photography books</v>
      </c>
      <c r="S878" s="13">
        <f t="shared" si="81"/>
        <v>43624.208333333328</v>
      </c>
      <c r="T878" s="13">
        <f t="shared" si="82"/>
        <v>43648.208333333328</v>
      </c>
      <c r="U878" s="21">
        <v>43624</v>
      </c>
    </row>
    <row r="879" spans="1:21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12">
        <f t="shared" si="83"/>
        <v>77.400977995110026</v>
      </c>
      <c r="G879" t="s">
        <v>14</v>
      </c>
      <c r="H879">
        <v>1229</v>
      </c>
      <c r="I879" s="6">
        <f t="shared" si="78"/>
        <v>10552.333333333334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s="7" t="str">
        <f t="shared" si="79"/>
        <v>food</v>
      </c>
      <c r="R879" s="7" t="str">
        <f t="shared" si="80"/>
        <v>food trucks</v>
      </c>
      <c r="S879" s="13">
        <f t="shared" si="81"/>
        <v>42577.208333333328</v>
      </c>
      <c r="T879" s="13">
        <f t="shared" si="82"/>
        <v>42578.208333333328</v>
      </c>
      <c r="U879" s="21">
        <v>42577</v>
      </c>
    </row>
    <row r="880" spans="1:21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12">
        <f t="shared" si="83"/>
        <v>37.481481481481481</v>
      </c>
      <c r="G880" t="s">
        <v>14</v>
      </c>
      <c r="H880">
        <v>12</v>
      </c>
      <c r="I880" s="6">
        <f t="shared" si="78"/>
        <v>19.09433962264151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s="7" t="str">
        <f t="shared" si="79"/>
        <v>music</v>
      </c>
      <c r="R880" s="7" t="str">
        <f t="shared" si="80"/>
        <v>metal</v>
      </c>
      <c r="S880" s="13">
        <f t="shared" si="81"/>
        <v>43845.25</v>
      </c>
      <c r="T880" s="13">
        <f t="shared" si="82"/>
        <v>43869.25</v>
      </c>
      <c r="U880" s="21">
        <v>43845</v>
      </c>
    </row>
    <row r="881" spans="1:21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12">
        <f t="shared" si="83"/>
        <v>543.79999999999995</v>
      </c>
      <c r="G881" t="s">
        <v>20</v>
      </c>
      <c r="H881">
        <v>53</v>
      </c>
      <c r="I881" s="6">
        <f t="shared" si="78"/>
        <v>2.2526926263463132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s="7" t="str">
        <f t="shared" si="79"/>
        <v>publishing</v>
      </c>
      <c r="R881" s="7" t="str">
        <f t="shared" si="80"/>
        <v>nonfiction</v>
      </c>
      <c r="S881" s="13">
        <f t="shared" si="81"/>
        <v>42788.25</v>
      </c>
      <c r="T881" s="13">
        <f t="shared" si="82"/>
        <v>42797.25</v>
      </c>
      <c r="U881" s="21">
        <v>42788</v>
      </c>
    </row>
    <row r="882" spans="1:21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12">
        <f t="shared" si="83"/>
        <v>228.52189349112427</v>
      </c>
      <c r="G882" t="s">
        <v>20</v>
      </c>
      <c r="H882">
        <v>2414</v>
      </c>
      <c r="I882" s="6">
        <f t="shared" si="78"/>
        <v>427.2146017699115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s="7" t="str">
        <f t="shared" si="79"/>
        <v>music</v>
      </c>
      <c r="R882" s="7" t="str">
        <f t="shared" si="80"/>
        <v>electric music</v>
      </c>
      <c r="S882" s="13">
        <f t="shared" si="81"/>
        <v>43667.208333333328</v>
      </c>
      <c r="T882" s="13">
        <f t="shared" si="82"/>
        <v>43669.208333333328</v>
      </c>
      <c r="U882" s="21">
        <v>43667</v>
      </c>
    </row>
    <row r="883" spans="1:21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12">
        <f t="shared" si="83"/>
        <v>38.948339483394832</v>
      </c>
      <c r="G883" t="s">
        <v>14</v>
      </c>
      <c r="H883">
        <v>452</v>
      </c>
      <c r="I883" s="6">
        <f t="shared" si="78"/>
        <v>395.8125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s="7" t="str">
        <f t="shared" si="79"/>
        <v>theater</v>
      </c>
      <c r="R883" s="7" t="str">
        <f t="shared" si="80"/>
        <v>plays</v>
      </c>
      <c r="S883" s="13">
        <f t="shared" si="81"/>
        <v>42194.208333333328</v>
      </c>
      <c r="T883" s="13">
        <f t="shared" si="82"/>
        <v>42223.208333333328</v>
      </c>
      <c r="U883" s="21">
        <v>42194</v>
      </c>
    </row>
    <row r="884" spans="1:21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12">
        <f t="shared" si="83"/>
        <v>370</v>
      </c>
      <c r="G884" t="s">
        <v>20</v>
      </c>
      <c r="H884">
        <v>80</v>
      </c>
      <c r="I884" s="6">
        <f t="shared" si="78"/>
        <v>15.336787564766839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s="7" t="str">
        <f t="shared" si="79"/>
        <v>theater</v>
      </c>
      <c r="R884" s="7" t="str">
        <f t="shared" si="80"/>
        <v>plays</v>
      </c>
      <c r="S884" s="13">
        <f t="shared" si="81"/>
        <v>42025.25</v>
      </c>
      <c r="T884" s="13">
        <f t="shared" si="82"/>
        <v>42029.25</v>
      </c>
      <c r="U884" s="21">
        <v>42025</v>
      </c>
    </row>
    <row r="885" spans="1:21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12">
        <f t="shared" si="83"/>
        <v>237.91176470588232</v>
      </c>
      <c r="G885" t="s">
        <v>20</v>
      </c>
      <c r="H885">
        <v>193</v>
      </c>
      <c r="I885" s="6">
        <f t="shared" si="78"/>
        <v>4.2889713679745496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s="7" t="str">
        <f t="shared" si="79"/>
        <v>film &amp; video</v>
      </c>
      <c r="R885" s="7" t="str">
        <f t="shared" si="80"/>
        <v>shorts</v>
      </c>
      <c r="S885" s="13">
        <f t="shared" si="81"/>
        <v>40323.208333333336</v>
      </c>
      <c r="T885" s="13">
        <f t="shared" si="82"/>
        <v>40359.208333333336</v>
      </c>
      <c r="U885" s="21">
        <v>40323</v>
      </c>
    </row>
    <row r="886" spans="1:21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12">
        <f t="shared" si="83"/>
        <v>64.036299765807954</v>
      </c>
      <c r="G886" t="s">
        <v>14</v>
      </c>
      <c r="H886">
        <v>1886</v>
      </c>
      <c r="I886" s="6">
        <f t="shared" si="78"/>
        <v>2103.3461538461538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s="7" t="str">
        <f t="shared" si="79"/>
        <v>theater</v>
      </c>
      <c r="R886" s="7" t="str">
        <f t="shared" si="80"/>
        <v>plays</v>
      </c>
      <c r="S886" s="13">
        <f t="shared" si="81"/>
        <v>41763.208333333336</v>
      </c>
      <c r="T886" s="13">
        <f t="shared" si="82"/>
        <v>41765.208333333336</v>
      </c>
      <c r="U886" s="21">
        <v>41763</v>
      </c>
    </row>
    <row r="887" spans="1:21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12">
        <f t="shared" si="83"/>
        <v>118.27777777777777</v>
      </c>
      <c r="G887" t="s">
        <v>20</v>
      </c>
      <c r="H887">
        <v>52</v>
      </c>
      <c r="I887" s="6">
        <f t="shared" si="78"/>
        <v>1.1665753424657535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s="7" t="str">
        <f t="shared" si="79"/>
        <v>theater</v>
      </c>
      <c r="R887" s="7" t="str">
        <f t="shared" si="80"/>
        <v>plays</v>
      </c>
      <c r="S887" s="13">
        <f t="shared" si="81"/>
        <v>40335.208333333336</v>
      </c>
      <c r="T887" s="13">
        <f t="shared" si="82"/>
        <v>40373.208333333336</v>
      </c>
      <c r="U887" s="21">
        <v>40335</v>
      </c>
    </row>
    <row r="888" spans="1:21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12">
        <f t="shared" si="83"/>
        <v>84.824037184594957</v>
      </c>
      <c r="G888" t="s">
        <v>14</v>
      </c>
      <c r="H888">
        <v>1825</v>
      </c>
      <c r="I888" s="6">
        <f t="shared" si="78"/>
        <v>4120.8064516129034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s="7" t="str">
        <f t="shared" si="79"/>
        <v>music</v>
      </c>
      <c r="R888" s="7" t="str">
        <f t="shared" si="80"/>
        <v>indie rock</v>
      </c>
      <c r="S888" s="13">
        <f t="shared" si="81"/>
        <v>40416.208333333336</v>
      </c>
      <c r="T888" s="13">
        <f t="shared" si="82"/>
        <v>40434.208333333336</v>
      </c>
      <c r="U888" s="21">
        <v>40416</v>
      </c>
    </row>
    <row r="889" spans="1:21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12">
        <f t="shared" si="83"/>
        <v>29.346153846153843</v>
      </c>
      <c r="G889" t="s">
        <v>14</v>
      </c>
      <c r="H889">
        <v>31</v>
      </c>
      <c r="I889" s="6">
        <f t="shared" si="78"/>
        <v>7.8931034482758617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s="7" t="str">
        <f t="shared" si="79"/>
        <v>theater</v>
      </c>
      <c r="R889" s="7" t="str">
        <f t="shared" si="80"/>
        <v>plays</v>
      </c>
      <c r="S889" s="13">
        <f t="shared" si="81"/>
        <v>42202.208333333328</v>
      </c>
      <c r="T889" s="13">
        <f t="shared" si="82"/>
        <v>42249.208333333328</v>
      </c>
      <c r="U889" s="21">
        <v>42202</v>
      </c>
    </row>
    <row r="890" spans="1:21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12">
        <f t="shared" si="83"/>
        <v>209.89655172413794</v>
      </c>
      <c r="G890" t="s">
        <v>20</v>
      </c>
      <c r="H890">
        <v>290</v>
      </c>
      <c r="I890" s="6">
        <f t="shared" si="78"/>
        <v>99.786885245901644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s="7" t="str">
        <f t="shared" si="79"/>
        <v>theater</v>
      </c>
      <c r="R890" s="7" t="str">
        <f t="shared" si="80"/>
        <v>plays</v>
      </c>
      <c r="S890" s="13">
        <f t="shared" si="81"/>
        <v>42836.208333333328</v>
      </c>
      <c r="T890" s="13">
        <f t="shared" si="82"/>
        <v>42855.208333333328</v>
      </c>
      <c r="U890" s="21">
        <v>42836</v>
      </c>
    </row>
    <row r="891" spans="1:21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12">
        <f t="shared" si="83"/>
        <v>169.78571428571431</v>
      </c>
      <c r="G891" t="s">
        <v>20</v>
      </c>
      <c r="H891">
        <v>122</v>
      </c>
      <c r="I891" s="6">
        <f t="shared" si="78"/>
        <v>6.4680272108843537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s="7" t="str">
        <f t="shared" si="79"/>
        <v>music</v>
      </c>
      <c r="R891" s="7" t="str">
        <f t="shared" si="80"/>
        <v>electric music</v>
      </c>
      <c r="S891" s="13">
        <f t="shared" si="81"/>
        <v>41710.208333333336</v>
      </c>
      <c r="T891" s="13">
        <f t="shared" si="82"/>
        <v>41717.208333333336</v>
      </c>
      <c r="U891" s="21">
        <v>41710</v>
      </c>
    </row>
    <row r="892" spans="1:21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12">
        <f t="shared" si="83"/>
        <v>115.95907738095239</v>
      </c>
      <c r="G892" t="s">
        <v>20</v>
      </c>
      <c r="H892">
        <v>1470</v>
      </c>
      <c r="I892" s="6">
        <f t="shared" si="78"/>
        <v>944.5393939393939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s="7" t="str">
        <f t="shared" si="79"/>
        <v>music</v>
      </c>
      <c r="R892" s="7" t="str">
        <f t="shared" si="80"/>
        <v>indie rock</v>
      </c>
      <c r="S892" s="13">
        <f t="shared" si="81"/>
        <v>43640.208333333328</v>
      </c>
      <c r="T892" s="13">
        <f t="shared" si="82"/>
        <v>43641.208333333328</v>
      </c>
      <c r="U892" s="21">
        <v>43640</v>
      </c>
    </row>
    <row r="893" spans="1:21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12">
        <f t="shared" si="83"/>
        <v>258.59999999999997</v>
      </c>
      <c r="G893" t="s">
        <v>20</v>
      </c>
      <c r="H893">
        <v>165</v>
      </c>
      <c r="I893" s="6">
        <f t="shared" si="78"/>
        <v>42.626373626373628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s="7" t="str">
        <f t="shared" si="79"/>
        <v>film &amp; video</v>
      </c>
      <c r="R893" s="7" t="str">
        <f t="shared" si="80"/>
        <v>documentary</v>
      </c>
      <c r="S893" s="13">
        <f t="shared" si="81"/>
        <v>40880.25</v>
      </c>
      <c r="T893" s="13">
        <f t="shared" si="82"/>
        <v>40924.25</v>
      </c>
      <c r="U893" s="21">
        <v>40880</v>
      </c>
    </row>
    <row r="894" spans="1:21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12">
        <f t="shared" si="83"/>
        <v>230.58333333333331</v>
      </c>
      <c r="G894" t="s">
        <v>20</v>
      </c>
      <c r="H894">
        <v>182</v>
      </c>
      <c r="I894" s="6">
        <f t="shared" si="78"/>
        <v>69.522613065326638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s="7" t="str">
        <f t="shared" si="79"/>
        <v>publishing</v>
      </c>
      <c r="R894" s="7" t="str">
        <f t="shared" si="80"/>
        <v>translations</v>
      </c>
      <c r="S894" s="13">
        <f t="shared" si="81"/>
        <v>40319.208333333336</v>
      </c>
      <c r="T894" s="13">
        <f t="shared" si="82"/>
        <v>40360.208333333336</v>
      </c>
      <c r="U894" s="21">
        <v>40319</v>
      </c>
    </row>
    <row r="895" spans="1:21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12">
        <f t="shared" si="83"/>
        <v>128.21428571428572</v>
      </c>
      <c r="G895" t="s">
        <v>20</v>
      </c>
      <c r="H895">
        <v>199</v>
      </c>
      <c r="I895" s="6">
        <f t="shared" si="78"/>
        <v>192.32142857142858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s="7" t="str">
        <f t="shared" si="79"/>
        <v>film &amp; video</v>
      </c>
      <c r="R895" s="7" t="str">
        <f t="shared" si="80"/>
        <v>documentary</v>
      </c>
      <c r="S895" s="13">
        <f t="shared" si="81"/>
        <v>42170.208333333328</v>
      </c>
      <c r="T895" s="13">
        <f t="shared" si="82"/>
        <v>42174.208333333328</v>
      </c>
      <c r="U895" s="21">
        <v>42170</v>
      </c>
    </row>
    <row r="896" spans="1:21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12">
        <f t="shared" si="83"/>
        <v>188.70588235294116</v>
      </c>
      <c r="G896" t="s">
        <v>20</v>
      </c>
      <c r="H896">
        <v>56</v>
      </c>
      <c r="I896" s="6">
        <f t="shared" si="78"/>
        <v>29.981308411214954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s="7" t="str">
        <f t="shared" si="79"/>
        <v>film &amp; video</v>
      </c>
      <c r="R896" s="7" t="str">
        <f t="shared" si="80"/>
        <v>television</v>
      </c>
      <c r="S896" s="13">
        <f t="shared" si="81"/>
        <v>41466.208333333336</v>
      </c>
      <c r="T896" s="13">
        <f t="shared" si="82"/>
        <v>41496.208333333336</v>
      </c>
      <c r="U896" s="21">
        <v>41466</v>
      </c>
    </row>
    <row r="897" spans="1:21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12">
        <f t="shared" si="83"/>
        <v>6.9511889862327907</v>
      </c>
      <c r="G897" t="s">
        <v>14</v>
      </c>
      <c r="H897">
        <v>107</v>
      </c>
      <c r="I897" s="6">
        <f t="shared" si="78"/>
        <v>7.6082191780821917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s="7" t="str">
        <f t="shared" si="79"/>
        <v>theater</v>
      </c>
      <c r="R897" s="7" t="str">
        <f t="shared" si="80"/>
        <v>plays</v>
      </c>
      <c r="S897" s="13">
        <f t="shared" si="81"/>
        <v>43134.25</v>
      </c>
      <c r="T897" s="13">
        <f t="shared" si="82"/>
        <v>43143.25</v>
      </c>
      <c r="U897" s="21">
        <v>43134</v>
      </c>
    </row>
    <row r="898" spans="1:21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12">
        <f t="shared" si="83"/>
        <v>774.43434343434342</v>
      </c>
      <c r="G898" t="s">
        <v>20</v>
      </c>
      <c r="H898">
        <v>1460</v>
      </c>
      <c r="I898" s="6">
        <f t="shared" si="78"/>
        <v>5679.1851851851852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s="7" t="str">
        <f t="shared" si="79"/>
        <v>food</v>
      </c>
      <c r="R898" s="7" t="str">
        <f t="shared" si="80"/>
        <v>food trucks</v>
      </c>
      <c r="S898" s="13">
        <f t="shared" si="81"/>
        <v>40738.208333333336</v>
      </c>
      <c r="T898" s="13">
        <f t="shared" si="82"/>
        <v>40741.208333333336</v>
      </c>
      <c r="U898" s="21">
        <v>40738</v>
      </c>
    </row>
    <row r="899" spans="1:21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12">
        <f t="shared" si="83"/>
        <v>27.693181818181817</v>
      </c>
      <c r="G899" t="s">
        <v>14</v>
      </c>
      <c r="H899">
        <v>27</v>
      </c>
      <c r="I899" s="6">
        <f t="shared" ref="I899:I962" si="84">E899/H900</f>
        <v>1.9959049959049959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s="7" t="str">
        <f t="shared" ref="Q899:Q962" si="85">LEFT(P899, FIND("/", P899) -1)</f>
        <v>theater</v>
      </c>
      <c r="R899" s="7" t="str">
        <f t="shared" ref="R899:R962" si="86">RIGHT(P899,LEN(P899)-FIND("/",P899))</f>
        <v>plays</v>
      </c>
      <c r="S899" s="13">
        <f t="shared" ref="S899:S962" si="87">(((L899/60)/60)/24)+DATE(1970,1,1)</f>
        <v>43583.208333333328</v>
      </c>
      <c r="T899" s="13">
        <f t="shared" ref="T899:T962" si="88">M899 / 86400 + DATE(1970,1,1)</f>
        <v>43585.208333333328</v>
      </c>
      <c r="U899" s="21">
        <v>43583</v>
      </c>
    </row>
    <row r="900" spans="1:21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12">
        <f t="shared" ref="F900:F963" si="89" xml:space="preserve"> (E900 / D900)*100</f>
        <v>52.479620323841424</v>
      </c>
      <c r="G900" t="s">
        <v>14</v>
      </c>
      <c r="H900">
        <v>1221</v>
      </c>
      <c r="I900" s="6">
        <f t="shared" si="84"/>
        <v>764.15447154471542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s="7" t="str">
        <f t="shared" si="85"/>
        <v>film &amp; video</v>
      </c>
      <c r="R900" s="7" t="str">
        <f t="shared" si="86"/>
        <v>documentary</v>
      </c>
      <c r="S900" s="13">
        <f t="shared" si="87"/>
        <v>43815.25</v>
      </c>
      <c r="T900" s="13">
        <f t="shared" si="88"/>
        <v>43821.25</v>
      </c>
      <c r="U900" s="21">
        <v>43815</v>
      </c>
    </row>
    <row r="901" spans="1:21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12">
        <f t="shared" si="89"/>
        <v>407.09677419354841</v>
      </c>
      <c r="G901" t="s">
        <v>20</v>
      </c>
      <c r="H901">
        <v>123</v>
      </c>
      <c r="I901" s="6">
        <f t="shared" si="84"/>
        <v>12620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s="7" t="str">
        <f t="shared" si="85"/>
        <v>music</v>
      </c>
      <c r="R901" s="7" t="str">
        <f t="shared" si="86"/>
        <v>jazz</v>
      </c>
      <c r="S901" s="13">
        <f t="shared" si="87"/>
        <v>41554.208333333336</v>
      </c>
      <c r="T901" s="13">
        <f t="shared" si="88"/>
        <v>41572.208333333336</v>
      </c>
      <c r="U901" s="21">
        <v>41554</v>
      </c>
    </row>
    <row r="902" spans="1:21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12">
        <f t="shared" si="89"/>
        <v>2</v>
      </c>
      <c r="G902" t="s">
        <v>14</v>
      </c>
      <c r="H902">
        <v>1</v>
      </c>
      <c r="I902" s="6">
        <f t="shared" si="84"/>
        <v>1.2578616352201259E-2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s="7" t="str">
        <f t="shared" si="85"/>
        <v>technology</v>
      </c>
      <c r="R902" s="7" t="str">
        <f t="shared" si="86"/>
        <v>web</v>
      </c>
      <c r="S902" s="13">
        <f t="shared" si="87"/>
        <v>41901.208333333336</v>
      </c>
      <c r="T902" s="13">
        <f t="shared" si="88"/>
        <v>41902.208333333336</v>
      </c>
      <c r="U902" s="21">
        <v>41901</v>
      </c>
    </row>
    <row r="903" spans="1:21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12">
        <f t="shared" si="89"/>
        <v>156.17857142857144</v>
      </c>
      <c r="G903" t="s">
        <v>20</v>
      </c>
      <c r="H903">
        <v>159</v>
      </c>
      <c r="I903" s="6">
        <f t="shared" si="84"/>
        <v>79.509090909090915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s="7" t="str">
        <f t="shared" si="85"/>
        <v>music</v>
      </c>
      <c r="R903" s="7" t="str">
        <f t="shared" si="86"/>
        <v>rock</v>
      </c>
      <c r="S903" s="13">
        <f t="shared" si="87"/>
        <v>43298.208333333328</v>
      </c>
      <c r="T903" s="13">
        <f t="shared" si="88"/>
        <v>43331.208333333328</v>
      </c>
      <c r="U903" s="21">
        <v>43298</v>
      </c>
    </row>
    <row r="904" spans="1:21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12">
        <f t="shared" si="89"/>
        <v>252.42857142857144</v>
      </c>
      <c r="G904" t="s">
        <v>20</v>
      </c>
      <c r="H904">
        <v>110</v>
      </c>
      <c r="I904" s="6">
        <f t="shared" si="84"/>
        <v>252.42857142857142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s="7" t="str">
        <f t="shared" si="85"/>
        <v>technology</v>
      </c>
      <c r="R904" s="7" t="str">
        <f t="shared" si="86"/>
        <v>web</v>
      </c>
      <c r="S904" s="13">
        <f t="shared" si="87"/>
        <v>42399.25</v>
      </c>
      <c r="T904" s="13">
        <f t="shared" si="88"/>
        <v>42441.25</v>
      </c>
      <c r="U904" s="21">
        <v>42399</v>
      </c>
    </row>
    <row r="905" spans="1:21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12">
        <f t="shared" si="89"/>
        <v>1.729268292682927</v>
      </c>
      <c r="G905" t="s">
        <v>47</v>
      </c>
      <c r="H905">
        <v>14</v>
      </c>
      <c r="I905" s="6">
        <f t="shared" si="84"/>
        <v>44.3125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s="7" t="str">
        <f t="shared" si="85"/>
        <v>publishing</v>
      </c>
      <c r="R905" s="7" t="str">
        <f t="shared" si="86"/>
        <v>nonfiction</v>
      </c>
      <c r="S905" s="13">
        <f t="shared" si="87"/>
        <v>41034.208333333336</v>
      </c>
      <c r="T905" s="13">
        <f t="shared" si="88"/>
        <v>41049.208333333336</v>
      </c>
      <c r="U905" s="21">
        <v>41034</v>
      </c>
    </row>
    <row r="906" spans="1:21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12">
        <f t="shared" si="89"/>
        <v>12.230769230769232</v>
      </c>
      <c r="G906" t="s">
        <v>14</v>
      </c>
      <c r="H906">
        <v>16</v>
      </c>
      <c r="I906" s="6">
        <f t="shared" si="84"/>
        <v>3.3686440677966103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s="7" t="str">
        <f t="shared" si="85"/>
        <v>publishing</v>
      </c>
      <c r="R906" s="7" t="str">
        <f t="shared" si="86"/>
        <v>radio &amp; podcasts</v>
      </c>
      <c r="S906" s="13">
        <f t="shared" si="87"/>
        <v>41186.208333333336</v>
      </c>
      <c r="T906" s="13">
        <f t="shared" si="88"/>
        <v>41190.208333333336</v>
      </c>
      <c r="U906" s="21">
        <v>41186</v>
      </c>
    </row>
    <row r="907" spans="1:21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12">
        <f t="shared" si="89"/>
        <v>163.98734177215189</v>
      </c>
      <c r="G907" t="s">
        <v>20</v>
      </c>
      <c r="H907">
        <v>236</v>
      </c>
      <c r="I907" s="6">
        <f t="shared" si="84"/>
        <v>67.827225130890056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s="7" t="str">
        <f t="shared" si="85"/>
        <v>theater</v>
      </c>
      <c r="R907" s="7" t="str">
        <f t="shared" si="86"/>
        <v>plays</v>
      </c>
      <c r="S907" s="13">
        <f t="shared" si="87"/>
        <v>41536.208333333336</v>
      </c>
      <c r="T907" s="13">
        <f t="shared" si="88"/>
        <v>41539.208333333336</v>
      </c>
      <c r="U907" s="21">
        <v>41536</v>
      </c>
    </row>
    <row r="908" spans="1:21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12">
        <f t="shared" si="89"/>
        <v>162.98181818181817</v>
      </c>
      <c r="G908" t="s">
        <v>20</v>
      </c>
      <c r="H908">
        <v>191</v>
      </c>
      <c r="I908" s="6">
        <f t="shared" si="84"/>
        <v>218.63414634146341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s="7" t="str">
        <f t="shared" si="85"/>
        <v>film &amp; video</v>
      </c>
      <c r="R908" s="7" t="str">
        <f t="shared" si="86"/>
        <v>documentary</v>
      </c>
      <c r="S908" s="13">
        <f t="shared" si="87"/>
        <v>42868.208333333328</v>
      </c>
      <c r="T908" s="13">
        <f t="shared" si="88"/>
        <v>42904.208333333328</v>
      </c>
      <c r="U908" s="21">
        <v>42868</v>
      </c>
    </row>
    <row r="909" spans="1:21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12">
        <f t="shared" si="89"/>
        <v>20.252747252747252</v>
      </c>
      <c r="G909" t="s">
        <v>14</v>
      </c>
      <c r="H909">
        <v>41</v>
      </c>
      <c r="I909" s="6">
        <f t="shared" si="84"/>
        <v>0.4684799186578546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s="7" t="str">
        <f t="shared" si="85"/>
        <v>theater</v>
      </c>
      <c r="R909" s="7" t="str">
        <f t="shared" si="86"/>
        <v>plays</v>
      </c>
      <c r="S909" s="13">
        <f t="shared" si="87"/>
        <v>40660.208333333336</v>
      </c>
      <c r="T909" s="13">
        <f t="shared" si="88"/>
        <v>40667.208333333336</v>
      </c>
      <c r="U909" s="21">
        <v>40660</v>
      </c>
    </row>
    <row r="910" spans="1:21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12">
        <f t="shared" si="89"/>
        <v>319.24083769633506</v>
      </c>
      <c r="G910" t="s">
        <v>20</v>
      </c>
      <c r="H910">
        <v>3934</v>
      </c>
      <c r="I910" s="6">
        <f t="shared" si="84"/>
        <v>1524.375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s="7" t="str">
        <f t="shared" si="85"/>
        <v>games</v>
      </c>
      <c r="R910" s="7" t="str">
        <f t="shared" si="86"/>
        <v>video games</v>
      </c>
      <c r="S910" s="13">
        <f t="shared" si="87"/>
        <v>41031.208333333336</v>
      </c>
      <c r="T910" s="13">
        <f t="shared" si="88"/>
        <v>41042.208333333336</v>
      </c>
      <c r="U910" s="21">
        <v>41031</v>
      </c>
    </row>
    <row r="911" spans="1:21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12">
        <f t="shared" si="89"/>
        <v>478.94444444444446</v>
      </c>
      <c r="G911" t="s">
        <v>20</v>
      </c>
      <c r="H911">
        <v>80</v>
      </c>
      <c r="I911" s="6">
        <f t="shared" si="84"/>
        <v>29.125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s="7" t="str">
        <f t="shared" si="85"/>
        <v>theater</v>
      </c>
      <c r="R911" s="7" t="str">
        <f t="shared" si="86"/>
        <v>plays</v>
      </c>
      <c r="S911" s="13">
        <f t="shared" si="87"/>
        <v>43255.208333333328</v>
      </c>
      <c r="T911" s="13">
        <f t="shared" si="88"/>
        <v>43282.208333333328</v>
      </c>
      <c r="U911" s="21">
        <v>43255</v>
      </c>
    </row>
    <row r="912" spans="1:21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12">
        <f t="shared" si="89"/>
        <v>19.556634304207122</v>
      </c>
      <c r="G912" t="s">
        <v>74</v>
      </c>
      <c r="H912">
        <v>296</v>
      </c>
      <c r="I912" s="6">
        <f t="shared" si="84"/>
        <v>65.400432900432904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s="7" t="str">
        <f t="shared" si="85"/>
        <v>theater</v>
      </c>
      <c r="R912" s="7" t="str">
        <f t="shared" si="86"/>
        <v>plays</v>
      </c>
      <c r="S912" s="13">
        <f t="shared" si="87"/>
        <v>42026.25</v>
      </c>
      <c r="T912" s="13">
        <f t="shared" si="88"/>
        <v>42027.25</v>
      </c>
      <c r="U912" s="21">
        <v>42026</v>
      </c>
    </row>
    <row r="913" spans="1:21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12">
        <f t="shared" si="89"/>
        <v>198.94827586206895</v>
      </c>
      <c r="G913" t="s">
        <v>20</v>
      </c>
      <c r="H913">
        <v>462</v>
      </c>
      <c r="I913" s="6">
        <f t="shared" si="84"/>
        <v>64.463687150837984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s="7" t="str">
        <f t="shared" si="85"/>
        <v>technology</v>
      </c>
      <c r="R913" s="7" t="str">
        <f t="shared" si="86"/>
        <v>web</v>
      </c>
      <c r="S913" s="13">
        <f t="shared" si="87"/>
        <v>43717.208333333328</v>
      </c>
      <c r="T913" s="13">
        <f t="shared" si="88"/>
        <v>43719.208333333328</v>
      </c>
      <c r="U913" s="21">
        <v>43717</v>
      </c>
    </row>
    <row r="914" spans="1:21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12">
        <f t="shared" si="89"/>
        <v>795</v>
      </c>
      <c r="G914" t="s">
        <v>20</v>
      </c>
      <c r="H914">
        <v>179</v>
      </c>
      <c r="I914" s="6">
        <f t="shared" si="84"/>
        <v>27.361376673040152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s="7" t="str">
        <f t="shared" si="85"/>
        <v>film &amp; video</v>
      </c>
      <c r="R914" s="7" t="str">
        <f t="shared" si="86"/>
        <v>drama</v>
      </c>
      <c r="S914" s="13">
        <f t="shared" si="87"/>
        <v>41157.208333333336</v>
      </c>
      <c r="T914" s="13">
        <f t="shared" si="88"/>
        <v>41170.208333333336</v>
      </c>
      <c r="U914" s="21">
        <v>41157</v>
      </c>
    </row>
    <row r="915" spans="1:21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12">
        <f t="shared" si="89"/>
        <v>50.621082621082621</v>
      </c>
      <c r="G915" t="s">
        <v>14</v>
      </c>
      <c r="H915">
        <v>523</v>
      </c>
      <c r="I915" s="6">
        <f t="shared" si="84"/>
        <v>252.02836879432624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s="7" t="str">
        <f t="shared" si="85"/>
        <v>film &amp; video</v>
      </c>
      <c r="R915" s="7" t="str">
        <f t="shared" si="86"/>
        <v>drama</v>
      </c>
      <c r="S915" s="13">
        <f t="shared" si="87"/>
        <v>43597.208333333328</v>
      </c>
      <c r="T915" s="13">
        <f t="shared" si="88"/>
        <v>43610.208333333328</v>
      </c>
      <c r="U915" s="21">
        <v>43597</v>
      </c>
    </row>
    <row r="916" spans="1:21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12">
        <f t="shared" si="89"/>
        <v>57.4375</v>
      </c>
      <c r="G916" t="s">
        <v>14</v>
      </c>
      <c r="H916">
        <v>141</v>
      </c>
      <c r="I916" s="6">
        <f t="shared" si="84"/>
        <v>1.969989281886388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s="7" t="str">
        <f t="shared" si="85"/>
        <v>theater</v>
      </c>
      <c r="R916" s="7" t="str">
        <f t="shared" si="86"/>
        <v>plays</v>
      </c>
      <c r="S916" s="13">
        <f t="shared" si="87"/>
        <v>41490.208333333336</v>
      </c>
      <c r="T916" s="13">
        <f t="shared" si="88"/>
        <v>41502.208333333336</v>
      </c>
      <c r="U916" s="21">
        <v>41490</v>
      </c>
    </row>
    <row r="917" spans="1:21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12">
        <f t="shared" si="89"/>
        <v>155.62827640984909</v>
      </c>
      <c r="G917" t="s">
        <v>20</v>
      </c>
      <c r="H917">
        <v>1866</v>
      </c>
      <c r="I917" s="6">
        <f t="shared" si="84"/>
        <v>3768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s="7" t="str">
        <f t="shared" si="85"/>
        <v>film &amp; video</v>
      </c>
      <c r="R917" s="7" t="str">
        <f t="shared" si="86"/>
        <v>television</v>
      </c>
      <c r="S917" s="13">
        <f t="shared" si="87"/>
        <v>42976.208333333328</v>
      </c>
      <c r="T917" s="13">
        <f t="shared" si="88"/>
        <v>42985.208333333328</v>
      </c>
      <c r="U917" s="21">
        <v>42976</v>
      </c>
    </row>
    <row r="918" spans="1:21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12">
        <f t="shared" si="89"/>
        <v>36.297297297297298</v>
      </c>
      <c r="G918" t="s">
        <v>14</v>
      </c>
      <c r="H918">
        <v>52</v>
      </c>
      <c r="I918" s="6">
        <f t="shared" si="84"/>
        <v>49.74074074074074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s="7" t="str">
        <f t="shared" si="85"/>
        <v>photography</v>
      </c>
      <c r="R918" s="7" t="str">
        <f t="shared" si="86"/>
        <v>photography books</v>
      </c>
      <c r="S918" s="13">
        <f t="shared" si="87"/>
        <v>41991.25</v>
      </c>
      <c r="T918" s="13">
        <f t="shared" si="88"/>
        <v>42000.25</v>
      </c>
      <c r="U918" s="21">
        <v>41991</v>
      </c>
    </row>
    <row r="919" spans="1:21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12">
        <f t="shared" si="89"/>
        <v>58.25</v>
      </c>
      <c r="G919" t="s">
        <v>47</v>
      </c>
      <c r="H919">
        <v>27</v>
      </c>
      <c r="I919" s="6">
        <f t="shared" si="84"/>
        <v>13.442307692307692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s="7" t="str">
        <f t="shared" si="85"/>
        <v>film &amp; video</v>
      </c>
      <c r="R919" s="7" t="str">
        <f t="shared" si="86"/>
        <v>shorts</v>
      </c>
      <c r="S919" s="13">
        <f t="shared" si="87"/>
        <v>40722.208333333336</v>
      </c>
      <c r="T919" s="13">
        <f t="shared" si="88"/>
        <v>40746.208333333336</v>
      </c>
      <c r="U919" s="21">
        <v>40722</v>
      </c>
    </row>
    <row r="920" spans="1:21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12">
        <f t="shared" si="89"/>
        <v>237.39473684210526</v>
      </c>
      <c r="G920" t="s">
        <v>20</v>
      </c>
      <c r="H920">
        <v>156</v>
      </c>
      <c r="I920" s="6">
        <f t="shared" si="84"/>
        <v>40.093333333333334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s="7" t="str">
        <f t="shared" si="85"/>
        <v>publishing</v>
      </c>
      <c r="R920" s="7" t="str">
        <f t="shared" si="86"/>
        <v>radio &amp; podcasts</v>
      </c>
      <c r="S920" s="13">
        <f t="shared" si="87"/>
        <v>41117.208333333336</v>
      </c>
      <c r="T920" s="13">
        <f t="shared" si="88"/>
        <v>41128.208333333336</v>
      </c>
      <c r="U920" s="21">
        <v>41117</v>
      </c>
    </row>
    <row r="921" spans="1:21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12">
        <f t="shared" si="89"/>
        <v>58.75</v>
      </c>
      <c r="G921" t="s">
        <v>14</v>
      </c>
      <c r="H921">
        <v>225</v>
      </c>
      <c r="I921" s="6">
        <f t="shared" si="84"/>
        <v>82.019607843137251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s="7" t="str">
        <f t="shared" si="85"/>
        <v>theater</v>
      </c>
      <c r="R921" s="7" t="str">
        <f t="shared" si="86"/>
        <v>plays</v>
      </c>
      <c r="S921" s="13">
        <f t="shared" si="87"/>
        <v>43022.208333333328</v>
      </c>
      <c r="T921" s="13">
        <f t="shared" si="88"/>
        <v>43054.25</v>
      </c>
      <c r="U921" s="21">
        <v>43022</v>
      </c>
    </row>
    <row r="922" spans="1:21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12">
        <f t="shared" si="89"/>
        <v>182.56603773584905</v>
      </c>
      <c r="G922" t="s">
        <v>20</v>
      </c>
      <c r="H922">
        <v>255</v>
      </c>
      <c r="I922" s="6">
        <f t="shared" si="84"/>
        <v>254.63157894736841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s="7" t="str">
        <f t="shared" si="85"/>
        <v>film &amp; video</v>
      </c>
      <c r="R922" s="7" t="str">
        <f t="shared" si="86"/>
        <v>animation</v>
      </c>
      <c r="S922" s="13">
        <f t="shared" si="87"/>
        <v>43503.25</v>
      </c>
      <c r="T922" s="13">
        <f t="shared" si="88"/>
        <v>43523.25</v>
      </c>
      <c r="U922" s="21">
        <v>43503</v>
      </c>
    </row>
    <row r="923" spans="1:21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12">
        <f t="shared" si="89"/>
        <v>0.75436408977556113</v>
      </c>
      <c r="G923" t="s">
        <v>14</v>
      </c>
      <c r="H923">
        <v>38</v>
      </c>
      <c r="I923" s="6">
        <f t="shared" si="84"/>
        <v>0.53516143299425034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s="7" t="str">
        <f t="shared" si="85"/>
        <v>technology</v>
      </c>
      <c r="R923" s="7" t="str">
        <f t="shared" si="86"/>
        <v>web</v>
      </c>
      <c r="S923" s="13">
        <f t="shared" si="87"/>
        <v>40951.25</v>
      </c>
      <c r="T923" s="13">
        <f t="shared" si="88"/>
        <v>40965.25</v>
      </c>
      <c r="U923" s="21">
        <v>40951</v>
      </c>
    </row>
    <row r="924" spans="1:21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12">
        <f t="shared" si="89"/>
        <v>175.95330739299609</v>
      </c>
      <c r="G924" t="s">
        <v>20</v>
      </c>
      <c r="H924">
        <v>2261</v>
      </c>
      <c r="I924" s="6">
        <f t="shared" si="84"/>
        <v>2261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s="7" t="str">
        <f t="shared" si="85"/>
        <v>music</v>
      </c>
      <c r="R924" s="7" t="str">
        <f t="shared" si="86"/>
        <v>world music</v>
      </c>
      <c r="S924" s="13">
        <f t="shared" si="87"/>
        <v>43443.25</v>
      </c>
      <c r="T924" s="13">
        <f t="shared" si="88"/>
        <v>43452.25</v>
      </c>
      <c r="U924" s="21">
        <v>43443</v>
      </c>
    </row>
    <row r="925" spans="1:21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12">
        <f t="shared" si="89"/>
        <v>237.88235294117646</v>
      </c>
      <c r="G925" t="s">
        <v>20</v>
      </c>
      <c r="H925">
        <v>40</v>
      </c>
      <c r="I925" s="6">
        <f t="shared" si="84"/>
        <v>1.7667103538663171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s="7" t="str">
        <f t="shared" si="85"/>
        <v>theater</v>
      </c>
      <c r="R925" s="7" t="str">
        <f t="shared" si="86"/>
        <v>plays</v>
      </c>
      <c r="S925" s="13">
        <f t="shared" si="87"/>
        <v>40373.208333333336</v>
      </c>
      <c r="T925" s="13">
        <f t="shared" si="88"/>
        <v>40374.208333333336</v>
      </c>
      <c r="U925" s="21">
        <v>40373</v>
      </c>
    </row>
    <row r="926" spans="1:21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12">
        <f t="shared" si="89"/>
        <v>488.05076142131981</v>
      </c>
      <c r="G926" t="s">
        <v>20</v>
      </c>
      <c r="H926">
        <v>2289</v>
      </c>
      <c r="I926" s="6">
        <f t="shared" si="84"/>
        <v>2958.3384615384616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s="7" t="str">
        <f t="shared" si="85"/>
        <v>theater</v>
      </c>
      <c r="R926" s="7" t="str">
        <f t="shared" si="86"/>
        <v>plays</v>
      </c>
      <c r="S926" s="13">
        <f t="shared" si="87"/>
        <v>43769.208333333328</v>
      </c>
      <c r="T926" s="13">
        <f t="shared" si="88"/>
        <v>43780.25</v>
      </c>
      <c r="U926" s="21">
        <v>43769</v>
      </c>
    </row>
    <row r="927" spans="1:21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12">
        <f t="shared" si="89"/>
        <v>224.06666666666669</v>
      </c>
      <c r="G927" t="s">
        <v>20</v>
      </c>
      <c r="H927">
        <v>65</v>
      </c>
      <c r="I927" s="6">
        <f t="shared" si="84"/>
        <v>448.13333333333333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s="7" t="str">
        <f t="shared" si="85"/>
        <v>theater</v>
      </c>
      <c r="R927" s="7" t="str">
        <f t="shared" si="86"/>
        <v>plays</v>
      </c>
      <c r="S927" s="13">
        <f t="shared" si="87"/>
        <v>43000.208333333328</v>
      </c>
      <c r="T927" s="13">
        <f t="shared" si="88"/>
        <v>43012.208333333328</v>
      </c>
      <c r="U927" s="21">
        <v>43000</v>
      </c>
    </row>
    <row r="928" spans="1:21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12">
        <f t="shared" si="89"/>
        <v>18.126436781609197</v>
      </c>
      <c r="G928" t="s">
        <v>14</v>
      </c>
      <c r="H928">
        <v>15</v>
      </c>
      <c r="I928" s="6">
        <f t="shared" si="84"/>
        <v>42.621621621621621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s="7" t="str">
        <f t="shared" si="85"/>
        <v>food</v>
      </c>
      <c r="R928" s="7" t="str">
        <f t="shared" si="86"/>
        <v>food trucks</v>
      </c>
      <c r="S928" s="13">
        <f t="shared" si="87"/>
        <v>42502.208333333328</v>
      </c>
      <c r="T928" s="13">
        <f t="shared" si="88"/>
        <v>42506.208333333328</v>
      </c>
      <c r="U928" s="21">
        <v>42502</v>
      </c>
    </row>
    <row r="929" spans="1:21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12">
        <f t="shared" si="89"/>
        <v>45.847222222222221</v>
      </c>
      <c r="G929" t="s">
        <v>14</v>
      </c>
      <c r="H929">
        <v>37</v>
      </c>
      <c r="I929" s="6">
        <f t="shared" si="84"/>
        <v>0.87397405348159918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s="7" t="str">
        <f t="shared" si="85"/>
        <v>theater</v>
      </c>
      <c r="R929" s="7" t="str">
        <f t="shared" si="86"/>
        <v>plays</v>
      </c>
      <c r="S929" s="13">
        <f t="shared" si="87"/>
        <v>41102.208333333336</v>
      </c>
      <c r="T929" s="13">
        <f t="shared" si="88"/>
        <v>41131.208333333336</v>
      </c>
      <c r="U929" s="21">
        <v>41102</v>
      </c>
    </row>
    <row r="930" spans="1:21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12">
        <f t="shared" si="89"/>
        <v>117.31541218637993</v>
      </c>
      <c r="G930" t="s">
        <v>20</v>
      </c>
      <c r="H930">
        <v>3777</v>
      </c>
      <c r="I930" s="6">
        <f t="shared" si="84"/>
        <v>1067.3152173913043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s="7" t="str">
        <f t="shared" si="85"/>
        <v>technology</v>
      </c>
      <c r="R930" s="7" t="str">
        <f t="shared" si="86"/>
        <v>web</v>
      </c>
      <c r="S930" s="13">
        <f t="shared" si="87"/>
        <v>41637.25</v>
      </c>
      <c r="T930" s="13">
        <f t="shared" si="88"/>
        <v>41646.25</v>
      </c>
      <c r="U930" s="21">
        <v>41637</v>
      </c>
    </row>
    <row r="931" spans="1:21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12">
        <f t="shared" si="89"/>
        <v>217.30909090909088</v>
      </c>
      <c r="G931" t="s">
        <v>20</v>
      </c>
      <c r="H931">
        <v>184</v>
      </c>
      <c r="I931" s="6">
        <f t="shared" si="84"/>
        <v>140.61176470588236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s="7" t="str">
        <f t="shared" si="85"/>
        <v>theater</v>
      </c>
      <c r="R931" s="7" t="str">
        <f t="shared" si="86"/>
        <v>plays</v>
      </c>
      <c r="S931" s="13">
        <f t="shared" si="87"/>
        <v>42858.208333333328</v>
      </c>
      <c r="T931" s="13">
        <f t="shared" si="88"/>
        <v>42872.208333333328</v>
      </c>
      <c r="U931" s="21">
        <v>42858</v>
      </c>
    </row>
    <row r="932" spans="1:21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12">
        <f t="shared" si="89"/>
        <v>112.28571428571428</v>
      </c>
      <c r="G932" t="s">
        <v>20</v>
      </c>
      <c r="H932">
        <v>85</v>
      </c>
      <c r="I932" s="6">
        <f t="shared" si="84"/>
        <v>35.089285714285715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s="7" t="str">
        <f t="shared" si="85"/>
        <v>theater</v>
      </c>
      <c r="R932" s="7" t="str">
        <f t="shared" si="86"/>
        <v>plays</v>
      </c>
      <c r="S932" s="13">
        <f t="shared" si="87"/>
        <v>42060.25</v>
      </c>
      <c r="T932" s="13">
        <f t="shared" si="88"/>
        <v>42067.25</v>
      </c>
      <c r="U932" s="21">
        <v>42060</v>
      </c>
    </row>
    <row r="933" spans="1:21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12">
        <f t="shared" si="89"/>
        <v>72.51898734177216</v>
      </c>
      <c r="G933" t="s">
        <v>14</v>
      </c>
      <c r="H933">
        <v>112</v>
      </c>
      <c r="I933" s="6">
        <f t="shared" si="84"/>
        <v>39.784722222222221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s="7" t="str">
        <f t="shared" si="85"/>
        <v>theater</v>
      </c>
      <c r="R933" s="7" t="str">
        <f t="shared" si="86"/>
        <v>plays</v>
      </c>
      <c r="S933" s="13">
        <f t="shared" si="87"/>
        <v>41818.208333333336</v>
      </c>
      <c r="T933" s="13">
        <f t="shared" si="88"/>
        <v>41820.208333333336</v>
      </c>
      <c r="U933" s="21">
        <v>41818</v>
      </c>
    </row>
    <row r="934" spans="1:21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12">
        <f t="shared" si="89"/>
        <v>212.30434782608697</v>
      </c>
      <c r="G934" t="s">
        <v>20</v>
      </c>
      <c r="H934">
        <v>144</v>
      </c>
      <c r="I934" s="6">
        <f t="shared" si="84"/>
        <v>2.5672975814931651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s="7" t="str">
        <f t="shared" si="85"/>
        <v>music</v>
      </c>
      <c r="R934" s="7" t="str">
        <f t="shared" si="86"/>
        <v>rock</v>
      </c>
      <c r="S934" s="13">
        <f t="shared" si="87"/>
        <v>41709.208333333336</v>
      </c>
      <c r="T934" s="13">
        <f t="shared" si="88"/>
        <v>41712.208333333336</v>
      </c>
      <c r="U934" s="21">
        <v>41709</v>
      </c>
    </row>
    <row r="935" spans="1:21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12">
        <f t="shared" si="89"/>
        <v>239.74657534246577</v>
      </c>
      <c r="G935" t="s">
        <v>20</v>
      </c>
      <c r="H935">
        <v>1902</v>
      </c>
      <c r="I935" s="6">
        <f t="shared" si="84"/>
        <v>1666.8095238095239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s="7" t="str">
        <f t="shared" si="85"/>
        <v>theater</v>
      </c>
      <c r="R935" s="7" t="str">
        <f t="shared" si="86"/>
        <v>plays</v>
      </c>
      <c r="S935" s="13">
        <f t="shared" si="87"/>
        <v>41372.208333333336</v>
      </c>
      <c r="T935" s="13">
        <f t="shared" si="88"/>
        <v>41385.208333333336</v>
      </c>
      <c r="U935" s="21">
        <v>41372</v>
      </c>
    </row>
    <row r="936" spans="1:21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12">
        <f t="shared" si="89"/>
        <v>181.93548387096774</v>
      </c>
      <c r="G936" t="s">
        <v>20</v>
      </c>
      <c r="H936">
        <v>105</v>
      </c>
      <c r="I936" s="6">
        <f t="shared" si="84"/>
        <v>85.454545454545453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s="7" t="str">
        <f t="shared" si="85"/>
        <v>theater</v>
      </c>
      <c r="R936" s="7" t="str">
        <f t="shared" si="86"/>
        <v>plays</v>
      </c>
      <c r="S936" s="13">
        <f t="shared" si="87"/>
        <v>42422.25</v>
      </c>
      <c r="T936" s="13">
        <f t="shared" si="88"/>
        <v>42428.25</v>
      </c>
      <c r="U936" s="21">
        <v>42422</v>
      </c>
    </row>
    <row r="937" spans="1:21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12">
        <f t="shared" si="89"/>
        <v>164.13114754098362</v>
      </c>
      <c r="G937" t="s">
        <v>20</v>
      </c>
      <c r="H937">
        <v>132</v>
      </c>
      <c r="I937" s="6">
        <f t="shared" si="84"/>
        <v>476.76190476190476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s="7" t="str">
        <f t="shared" si="85"/>
        <v>theater</v>
      </c>
      <c r="R937" s="7" t="str">
        <f t="shared" si="86"/>
        <v>plays</v>
      </c>
      <c r="S937" s="13">
        <f t="shared" si="87"/>
        <v>42209.208333333328</v>
      </c>
      <c r="T937" s="13">
        <f t="shared" si="88"/>
        <v>42216.208333333328</v>
      </c>
      <c r="U937" s="21">
        <v>42209</v>
      </c>
    </row>
    <row r="938" spans="1:21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12">
        <f t="shared" si="89"/>
        <v>1.6375968992248062</v>
      </c>
      <c r="G938" t="s">
        <v>14</v>
      </c>
      <c r="H938">
        <v>21</v>
      </c>
      <c r="I938" s="6">
        <f t="shared" si="84"/>
        <v>1.7315573770491803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s="7" t="str">
        <f t="shared" si="85"/>
        <v>theater</v>
      </c>
      <c r="R938" s="7" t="str">
        <f t="shared" si="86"/>
        <v>plays</v>
      </c>
      <c r="S938" s="13">
        <f t="shared" si="87"/>
        <v>43668.208333333328</v>
      </c>
      <c r="T938" s="13">
        <f t="shared" si="88"/>
        <v>43671.208333333328</v>
      </c>
      <c r="U938" s="21">
        <v>43668</v>
      </c>
    </row>
    <row r="939" spans="1:21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12">
        <f t="shared" si="89"/>
        <v>49.64385964912281</v>
      </c>
      <c r="G939" t="s">
        <v>74</v>
      </c>
      <c r="H939">
        <v>976</v>
      </c>
      <c r="I939" s="6">
        <f t="shared" si="84"/>
        <v>884.28125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s="7" t="str">
        <f t="shared" si="85"/>
        <v>film &amp; video</v>
      </c>
      <c r="R939" s="7" t="str">
        <f t="shared" si="86"/>
        <v>documentary</v>
      </c>
      <c r="S939" s="13">
        <f t="shared" si="87"/>
        <v>42334.25</v>
      </c>
      <c r="T939" s="13">
        <f t="shared" si="88"/>
        <v>42343.25</v>
      </c>
      <c r="U939" s="21">
        <v>42334</v>
      </c>
    </row>
    <row r="940" spans="1:21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12">
        <f t="shared" si="89"/>
        <v>109.70652173913042</v>
      </c>
      <c r="G940" t="s">
        <v>20</v>
      </c>
      <c r="H940">
        <v>96</v>
      </c>
      <c r="I940" s="6">
        <f t="shared" si="84"/>
        <v>150.64179104477611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s="7" t="str">
        <f t="shared" si="85"/>
        <v>publishing</v>
      </c>
      <c r="R940" s="7" t="str">
        <f t="shared" si="86"/>
        <v>fiction</v>
      </c>
      <c r="S940" s="13">
        <f t="shared" si="87"/>
        <v>43263.208333333328</v>
      </c>
      <c r="T940" s="13">
        <f t="shared" si="88"/>
        <v>43299.208333333328</v>
      </c>
      <c r="U940" s="21">
        <v>43263</v>
      </c>
    </row>
    <row r="941" spans="1:21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12">
        <f t="shared" si="89"/>
        <v>49.217948717948715</v>
      </c>
      <c r="G941" t="s">
        <v>14</v>
      </c>
      <c r="H941">
        <v>67</v>
      </c>
      <c r="I941" s="6">
        <f t="shared" si="84"/>
        <v>58.166666666666664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s="7" t="str">
        <f t="shared" si="85"/>
        <v>games</v>
      </c>
      <c r="R941" s="7" t="str">
        <f t="shared" si="86"/>
        <v>video games</v>
      </c>
      <c r="S941" s="13">
        <f t="shared" si="87"/>
        <v>40670.208333333336</v>
      </c>
      <c r="T941" s="13">
        <f t="shared" si="88"/>
        <v>40687.208333333336</v>
      </c>
      <c r="U941" s="21">
        <v>40670</v>
      </c>
    </row>
    <row r="942" spans="1:21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12">
        <f t="shared" si="89"/>
        <v>62.232323232323225</v>
      </c>
      <c r="G942" t="s">
        <v>47</v>
      </c>
      <c r="H942">
        <v>66</v>
      </c>
      <c r="I942" s="6">
        <f t="shared" si="84"/>
        <v>78.987179487179489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s="7" t="str">
        <f t="shared" si="85"/>
        <v>technology</v>
      </c>
      <c r="R942" s="7" t="str">
        <f t="shared" si="86"/>
        <v>web</v>
      </c>
      <c r="S942" s="13">
        <f t="shared" si="87"/>
        <v>41244.25</v>
      </c>
      <c r="T942" s="13">
        <f t="shared" si="88"/>
        <v>41266.25</v>
      </c>
      <c r="U942" s="21">
        <v>41244</v>
      </c>
    </row>
    <row r="943" spans="1:21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12">
        <f t="shared" si="89"/>
        <v>13.05813953488372</v>
      </c>
      <c r="G943" t="s">
        <v>14</v>
      </c>
      <c r="H943">
        <v>78</v>
      </c>
      <c r="I943" s="6">
        <f t="shared" si="84"/>
        <v>83.805970149253724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s="7" t="str">
        <f t="shared" si="85"/>
        <v>theater</v>
      </c>
      <c r="R943" s="7" t="str">
        <f t="shared" si="86"/>
        <v>plays</v>
      </c>
      <c r="S943" s="13">
        <f t="shared" si="87"/>
        <v>40552.25</v>
      </c>
      <c r="T943" s="13">
        <f t="shared" si="88"/>
        <v>40587.25</v>
      </c>
      <c r="U943" s="21">
        <v>40552</v>
      </c>
    </row>
    <row r="944" spans="1:21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12">
        <f t="shared" si="89"/>
        <v>64.635416666666671</v>
      </c>
      <c r="G944" t="s">
        <v>14</v>
      </c>
      <c r="H944">
        <v>67</v>
      </c>
      <c r="I944" s="6">
        <f t="shared" si="84"/>
        <v>54.429824561403507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s="7" t="str">
        <f t="shared" si="85"/>
        <v>theater</v>
      </c>
      <c r="R944" s="7" t="str">
        <f t="shared" si="86"/>
        <v>plays</v>
      </c>
      <c r="S944" s="13">
        <f t="shared" si="87"/>
        <v>40568.25</v>
      </c>
      <c r="T944" s="13">
        <f t="shared" si="88"/>
        <v>40571.25</v>
      </c>
      <c r="U944" s="21">
        <v>40568</v>
      </c>
    </row>
    <row r="945" spans="1:21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12">
        <f t="shared" si="89"/>
        <v>159.58666666666667</v>
      </c>
      <c r="G945" t="s">
        <v>20</v>
      </c>
      <c r="H945">
        <v>114</v>
      </c>
      <c r="I945" s="6">
        <f t="shared" si="84"/>
        <v>45.50950570342205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s="7" t="str">
        <f t="shared" si="85"/>
        <v>food</v>
      </c>
      <c r="R945" s="7" t="str">
        <f t="shared" si="86"/>
        <v>food trucks</v>
      </c>
      <c r="S945" s="13">
        <f t="shared" si="87"/>
        <v>41906.208333333336</v>
      </c>
      <c r="T945" s="13">
        <f t="shared" si="88"/>
        <v>41941.208333333336</v>
      </c>
      <c r="U945" s="21">
        <v>41906</v>
      </c>
    </row>
    <row r="946" spans="1:21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12">
        <f t="shared" si="89"/>
        <v>81.42</v>
      </c>
      <c r="G946" t="s">
        <v>14</v>
      </c>
      <c r="H946">
        <v>263</v>
      </c>
      <c r="I946" s="6">
        <f t="shared" si="84"/>
        <v>4.8149024246008283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s="7" t="str">
        <f t="shared" si="85"/>
        <v>photography</v>
      </c>
      <c r="R946" s="7" t="str">
        <f t="shared" si="86"/>
        <v>photography books</v>
      </c>
      <c r="S946" s="13">
        <f t="shared" si="87"/>
        <v>42776.25</v>
      </c>
      <c r="T946" s="13">
        <f t="shared" si="88"/>
        <v>42795.25</v>
      </c>
      <c r="U946" s="21">
        <v>42776</v>
      </c>
    </row>
    <row r="947" spans="1:21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12">
        <f t="shared" si="89"/>
        <v>32.444767441860463</v>
      </c>
      <c r="G947" t="s">
        <v>14</v>
      </c>
      <c r="H947">
        <v>1691</v>
      </c>
      <c r="I947" s="6">
        <f t="shared" si="84"/>
        <v>308.31491712707185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s="7" t="str">
        <f t="shared" si="85"/>
        <v>photography</v>
      </c>
      <c r="R947" s="7" t="str">
        <f t="shared" si="86"/>
        <v>photography books</v>
      </c>
      <c r="S947" s="13">
        <f t="shared" si="87"/>
        <v>41004.208333333336</v>
      </c>
      <c r="T947" s="13">
        <f t="shared" si="88"/>
        <v>41019.208333333336</v>
      </c>
      <c r="U947" s="21">
        <v>41004</v>
      </c>
    </row>
    <row r="948" spans="1:21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12">
        <f t="shared" si="89"/>
        <v>9.9141184124918666</v>
      </c>
      <c r="G948" t="s">
        <v>14</v>
      </c>
      <c r="H948">
        <v>181</v>
      </c>
      <c r="I948" s="6">
        <f t="shared" si="84"/>
        <v>1172.1538461538462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s="7" t="str">
        <f t="shared" si="85"/>
        <v>theater</v>
      </c>
      <c r="R948" s="7" t="str">
        <f t="shared" si="86"/>
        <v>plays</v>
      </c>
      <c r="S948" s="13">
        <f t="shared" si="87"/>
        <v>40710.208333333336</v>
      </c>
      <c r="T948" s="13">
        <f t="shared" si="88"/>
        <v>40712.208333333336</v>
      </c>
      <c r="U948" s="21">
        <v>40710</v>
      </c>
    </row>
    <row r="949" spans="1:21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12">
        <f t="shared" si="89"/>
        <v>26.694444444444443</v>
      </c>
      <c r="G949" t="s">
        <v>14</v>
      </c>
      <c r="H949">
        <v>13</v>
      </c>
      <c r="I949" s="6">
        <f t="shared" si="84"/>
        <v>6.0062499999999996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s="7" t="str">
        <f t="shared" si="85"/>
        <v>theater</v>
      </c>
      <c r="R949" s="7" t="str">
        <f t="shared" si="86"/>
        <v>plays</v>
      </c>
      <c r="S949" s="13">
        <f t="shared" si="87"/>
        <v>41908.208333333336</v>
      </c>
      <c r="T949" s="13">
        <f t="shared" si="88"/>
        <v>41915.208333333336</v>
      </c>
      <c r="U949" s="21">
        <v>41908</v>
      </c>
    </row>
    <row r="950" spans="1:21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12">
        <f t="shared" si="89"/>
        <v>62.957446808510639</v>
      </c>
      <c r="G950" t="s">
        <v>74</v>
      </c>
      <c r="H950">
        <v>160</v>
      </c>
      <c r="I950" s="6">
        <f t="shared" si="84"/>
        <v>29.152709359605911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s="7" t="str">
        <f t="shared" si="85"/>
        <v>film &amp; video</v>
      </c>
      <c r="R950" s="7" t="str">
        <f t="shared" si="86"/>
        <v>documentary</v>
      </c>
      <c r="S950" s="13">
        <f t="shared" si="87"/>
        <v>41985.25</v>
      </c>
      <c r="T950" s="13">
        <f t="shared" si="88"/>
        <v>41995.25</v>
      </c>
      <c r="U950" s="21">
        <v>41985</v>
      </c>
    </row>
    <row r="951" spans="1:21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12">
        <f t="shared" si="89"/>
        <v>161.35593220338984</v>
      </c>
      <c r="G951" t="s">
        <v>20</v>
      </c>
      <c r="H951">
        <v>203</v>
      </c>
      <c r="I951" s="6">
        <f t="shared" si="84"/>
        <v>9520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s="7" t="str">
        <f t="shared" si="85"/>
        <v>technology</v>
      </c>
      <c r="R951" s="7" t="str">
        <f t="shared" si="86"/>
        <v>web</v>
      </c>
      <c r="S951" s="13">
        <f t="shared" si="87"/>
        <v>42112.208333333328</v>
      </c>
      <c r="T951" s="13">
        <f t="shared" si="88"/>
        <v>42131.208333333328</v>
      </c>
      <c r="U951" s="21">
        <v>42112</v>
      </c>
    </row>
    <row r="952" spans="1:21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12">
        <f t="shared" si="89"/>
        <v>5</v>
      </c>
      <c r="G952" t="s">
        <v>14</v>
      </c>
      <c r="H952">
        <v>1</v>
      </c>
      <c r="I952" s="6">
        <f t="shared" si="84"/>
        <v>3.207184092366902E-3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s="7" t="str">
        <f t="shared" si="85"/>
        <v>theater</v>
      </c>
      <c r="R952" s="7" t="str">
        <f t="shared" si="86"/>
        <v>plays</v>
      </c>
      <c r="S952" s="13">
        <f t="shared" si="87"/>
        <v>43571.208333333328</v>
      </c>
      <c r="T952" s="13">
        <f t="shared" si="88"/>
        <v>43576.208333333328</v>
      </c>
      <c r="U952" s="21">
        <v>43571</v>
      </c>
    </row>
    <row r="953" spans="1:21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12">
        <f t="shared" si="89"/>
        <v>1096.9379310344827</v>
      </c>
      <c r="G953" t="s">
        <v>20</v>
      </c>
      <c r="H953">
        <v>1559</v>
      </c>
      <c r="I953" s="6">
        <f t="shared" si="84"/>
        <v>70.192409532215351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s="7" t="str">
        <f t="shared" si="85"/>
        <v>music</v>
      </c>
      <c r="R953" s="7" t="str">
        <f t="shared" si="86"/>
        <v>rock</v>
      </c>
      <c r="S953" s="13">
        <f t="shared" si="87"/>
        <v>42730.25</v>
      </c>
      <c r="T953" s="13">
        <f t="shared" si="88"/>
        <v>42731.25</v>
      </c>
      <c r="U953" s="21">
        <v>42730</v>
      </c>
    </row>
    <row r="954" spans="1:21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12">
        <f t="shared" si="89"/>
        <v>70.094158075601371</v>
      </c>
      <c r="G954" t="s">
        <v>74</v>
      </c>
      <c r="H954">
        <v>2266</v>
      </c>
      <c r="I954" s="6">
        <f t="shared" si="84"/>
        <v>4856.5238095238092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s="7" t="str">
        <f t="shared" si="85"/>
        <v>film &amp; video</v>
      </c>
      <c r="R954" s="7" t="str">
        <f t="shared" si="86"/>
        <v>documentary</v>
      </c>
      <c r="S954" s="13">
        <f t="shared" si="87"/>
        <v>42591.208333333328</v>
      </c>
      <c r="T954" s="13">
        <f t="shared" si="88"/>
        <v>42605.208333333328</v>
      </c>
      <c r="U954" s="21">
        <v>42591</v>
      </c>
    </row>
    <row r="955" spans="1:21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12">
        <f t="shared" si="89"/>
        <v>60</v>
      </c>
      <c r="G955" t="s">
        <v>14</v>
      </c>
      <c r="H955">
        <v>21</v>
      </c>
      <c r="I955" s="6">
        <f t="shared" si="84"/>
        <v>1.2790697674418605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s="7" t="str">
        <f t="shared" si="85"/>
        <v>film &amp; video</v>
      </c>
      <c r="R955" s="7" t="str">
        <f t="shared" si="86"/>
        <v>science fiction</v>
      </c>
      <c r="S955" s="13">
        <f t="shared" si="87"/>
        <v>42358.25</v>
      </c>
      <c r="T955" s="13">
        <f t="shared" si="88"/>
        <v>42394.25</v>
      </c>
      <c r="U955" s="21">
        <v>42358</v>
      </c>
    </row>
    <row r="956" spans="1:21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12">
        <f t="shared" si="89"/>
        <v>367.0985915492958</v>
      </c>
      <c r="G956" t="s">
        <v>20</v>
      </c>
      <c r="H956">
        <v>1548</v>
      </c>
      <c r="I956" s="6">
        <f t="shared" si="84"/>
        <v>1954.8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s="7" t="str">
        <f t="shared" si="85"/>
        <v>technology</v>
      </c>
      <c r="R956" s="7" t="str">
        <f t="shared" si="86"/>
        <v>web</v>
      </c>
      <c r="S956" s="13">
        <f t="shared" si="87"/>
        <v>41174.208333333336</v>
      </c>
      <c r="T956" s="13">
        <f t="shared" si="88"/>
        <v>41198.208333333336</v>
      </c>
      <c r="U956" s="21">
        <v>41174</v>
      </c>
    </row>
    <row r="957" spans="1:21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12">
        <f t="shared" si="89"/>
        <v>1109</v>
      </c>
      <c r="G957" t="s">
        <v>20</v>
      </c>
      <c r="H957">
        <v>80</v>
      </c>
      <c r="I957" s="6">
        <f t="shared" si="84"/>
        <v>9.3530120481927703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s="7" t="str">
        <f t="shared" si="85"/>
        <v>theater</v>
      </c>
      <c r="R957" s="7" t="str">
        <f t="shared" si="86"/>
        <v>plays</v>
      </c>
      <c r="S957" s="13">
        <f t="shared" si="87"/>
        <v>41238.25</v>
      </c>
      <c r="T957" s="13">
        <f t="shared" si="88"/>
        <v>41240.25</v>
      </c>
      <c r="U957" s="21">
        <v>41238</v>
      </c>
    </row>
    <row r="958" spans="1:21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12">
        <f t="shared" si="89"/>
        <v>19.028784648187631</v>
      </c>
      <c r="G958" t="s">
        <v>14</v>
      </c>
      <c r="H958">
        <v>830</v>
      </c>
      <c r="I958" s="6">
        <f t="shared" si="84"/>
        <v>272.50381679389312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s="7" t="str">
        <f t="shared" si="85"/>
        <v>film &amp; video</v>
      </c>
      <c r="R958" s="7" t="str">
        <f t="shared" si="86"/>
        <v>science fiction</v>
      </c>
      <c r="S958" s="13">
        <f t="shared" si="87"/>
        <v>42360.25</v>
      </c>
      <c r="T958" s="13">
        <f t="shared" si="88"/>
        <v>42364.25</v>
      </c>
      <c r="U958" s="21">
        <v>42360</v>
      </c>
    </row>
    <row r="959" spans="1:21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12">
        <f t="shared" si="89"/>
        <v>126.87755102040816</v>
      </c>
      <c r="G959" t="s">
        <v>20</v>
      </c>
      <c r="H959">
        <v>131</v>
      </c>
      <c r="I959" s="6">
        <f t="shared" si="84"/>
        <v>111.01785714285714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s="7" t="str">
        <f t="shared" si="85"/>
        <v>theater</v>
      </c>
      <c r="R959" s="7" t="str">
        <f t="shared" si="86"/>
        <v>plays</v>
      </c>
      <c r="S959" s="13">
        <f t="shared" si="87"/>
        <v>40955.25</v>
      </c>
      <c r="T959" s="13">
        <f t="shared" si="88"/>
        <v>40958.25</v>
      </c>
      <c r="U959" s="21">
        <v>40955</v>
      </c>
    </row>
    <row r="960" spans="1:21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12">
        <f t="shared" si="89"/>
        <v>734.63636363636363</v>
      </c>
      <c r="G960" t="s">
        <v>20</v>
      </c>
      <c r="H960">
        <v>112</v>
      </c>
      <c r="I960" s="6">
        <f t="shared" si="84"/>
        <v>62.161538461538463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s="7" t="str">
        <f t="shared" si="85"/>
        <v>film &amp; video</v>
      </c>
      <c r="R960" s="7" t="str">
        <f t="shared" si="86"/>
        <v>animation</v>
      </c>
      <c r="S960" s="13">
        <f t="shared" si="87"/>
        <v>40350.208333333336</v>
      </c>
      <c r="T960" s="13">
        <f t="shared" si="88"/>
        <v>40372.208333333336</v>
      </c>
      <c r="U960" s="21">
        <v>40350</v>
      </c>
    </row>
    <row r="961" spans="1:21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12">
        <f t="shared" si="89"/>
        <v>4.5731034482758623</v>
      </c>
      <c r="G961" t="s">
        <v>14</v>
      </c>
      <c r="H961">
        <v>130</v>
      </c>
      <c r="I961" s="6">
        <f t="shared" si="84"/>
        <v>120.56363636363636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s="7" t="str">
        <f t="shared" si="85"/>
        <v>publishing</v>
      </c>
      <c r="R961" s="7" t="str">
        <f t="shared" si="86"/>
        <v>translations</v>
      </c>
      <c r="S961" s="13">
        <f t="shared" si="87"/>
        <v>40357.208333333336</v>
      </c>
      <c r="T961" s="13">
        <f t="shared" si="88"/>
        <v>40385.208333333336</v>
      </c>
      <c r="U961" s="21">
        <v>40357</v>
      </c>
    </row>
    <row r="962" spans="1:21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12">
        <f t="shared" si="89"/>
        <v>85.054545454545448</v>
      </c>
      <c r="G962" t="s">
        <v>14</v>
      </c>
      <c r="H962">
        <v>55</v>
      </c>
      <c r="I962" s="6">
        <f t="shared" si="84"/>
        <v>30.180645161290322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s="7" t="str">
        <f t="shared" si="85"/>
        <v>technology</v>
      </c>
      <c r="R962" s="7" t="str">
        <f t="shared" si="86"/>
        <v>web</v>
      </c>
      <c r="S962" s="13">
        <f t="shared" si="87"/>
        <v>42408.25</v>
      </c>
      <c r="T962" s="13">
        <f t="shared" si="88"/>
        <v>42445.208333333328</v>
      </c>
      <c r="U962" s="21">
        <v>42408</v>
      </c>
    </row>
    <row r="963" spans="1:21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12">
        <f t="shared" si="89"/>
        <v>119.29824561403508</v>
      </c>
      <c r="G963" t="s">
        <v>20</v>
      </c>
      <c r="H963">
        <v>155</v>
      </c>
      <c r="I963" s="6">
        <f t="shared" ref="I963:I1000" si="90">E963/H964</f>
        <v>25.563909774436091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s="7" t="str">
        <f t="shared" ref="Q963:Q1001" si="91">LEFT(P963, FIND("/", P963) -1)</f>
        <v>publishing</v>
      </c>
      <c r="R963" s="7" t="str">
        <f t="shared" ref="R963:R1001" si="92">RIGHT(P963,LEN(P963)-FIND("/",P963))</f>
        <v>translations</v>
      </c>
      <c r="S963" s="13">
        <f t="shared" ref="S963:S1001" si="93">(((L963/60)/60)/24)+DATE(1970,1,1)</f>
        <v>40591.25</v>
      </c>
      <c r="T963" s="13">
        <f t="shared" ref="T963:T1001" si="94">M963 / 86400 + DATE(1970,1,1)</f>
        <v>40595.25</v>
      </c>
      <c r="U963" s="21">
        <v>40591</v>
      </c>
    </row>
    <row r="964" spans="1:21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12">
        <f t="shared" ref="F964:F1001" si="95" xml:space="preserve"> (E964 / D964)*100</f>
        <v>296.02777777777777</v>
      </c>
      <c r="G964" t="s">
        <v>20</v>
      </c>
      <c r="H964">
        <v>266</v>
      </c>
      <c r="I964" s="6">
        <f t="shared" si="90"/>
        <v>93.482456140350877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s="7" t="str">
        <f t="shared" si="91"/>
        <v>food</v>
      </c>
      <c r="R964" s="7" t="str">
        <f t="shared" si="92"/>
        <v>food trucks</v>
      </c>
      <c r="S964" s="13">
        <f t="shared" si="93"/>
        <v>41592.25</v>
      </c>
      <c r="T964" s="13">
        <f t="shared" si="94"/>
        <v>41613.25</v>
      </c>
      <c r="U964" s="21">
        <v>41592</v>
      </c>
    </row>
    <row r="965" spans="1:21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12">
        <f t="shared" si="95"/>
        <v>84.694915254237287</v>
      </c>
      <c r="G965" t="s">
        <v>14</v>
      </c>
      <c r="H965">
        <v>114</v>
      </c>
      <c r="I965" s="6">
        <f t="shared" si="90"/>
        <v>32.238709677419358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s="7" t="str">
        <f t="shared" si="91"/>
        <v>photography</v>
      </c>
      <c r="R965" s="7" t="str">
        <f t="shared" si="92"/>
        <v>photography books</v>
      </c>
      <c r="S965" s="13">
        <f t="shared" si="93"/>
        <v>40607.25</v>
      </c>
      <c r="T965" s="13">
        <f t="shared" si="94"/>
        <v>40613.25</v>
      </c>
      <c r="U965" s="21">
        <v>40607</v>
      </c>
    </row>
    <row r="966" spans="1:21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12">
        <f t="shared" si="95"/>
        <v>355.7837837837838</v>
      </c>
      <c r="G966" t="s">
        <v>20</v>
      </c>
      <c r="H966">
        <v>155</v>
      </c>
      <c r="I966" s="6">
        <f t="shared" si="90"/>
        <v>63.594202898550726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s="7" t="str">
        <f t="shared" si="91"/>
        <v>theater</v>
      </c>
      <c r="R966" s="7" t="str">
        <f t="shared" si="92"/>
        <v>plays</v>
      </c>
      <c r="S966" s="13">
        <f t="shared" si="93"/>
        <v>42135.208333333328</v>
      </c>
      <c r="T966" s="13">
        <f t="shared" si="94"/>
        <v>42140.208333333328</v>
      </c>
      <c r="U966" s="21">
        <v>42135</v>
      </c>
    </row>
    <row r="967" spans="1:21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12">
        <f t="shared" si="95"/>
        <v>386.40909090909093</v>
      </c>
      <c r="G967" t="s">
        <v>20</v>
      </c>
      <c r="H967">
        <v>207</v>
      </c>
      <c r="I967" s="6">
        <f t="shared" si="90"/>
        <v>34.697959183673468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s="7" t="str">
        <f t="shared" si="91"/>
        <v>music</v>
      </c>
      <c r="R967" s="7" t="str">
        <f t="shared" si="92"/>
        <v>rock</v>
      </c>
      <c r="S967" s="13">
        <f t="shared" si="93"/>
        <v>40203.25</v>
      </c>
      <c r="T967" s="13">
        <f t="shared" si="94"/>
        <v>40243.25</v>
      </c>
      <c r="U967" s="21">
        <v>40203</v>
      </c>
    </row>
    <row r="968" spans="1:21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12">
        <f t="shared" si="95"/>
        <v>792.23529411764707</v>
      </c>
      <c r="G968" t="s">
        <v>20</v>
      </c>
      <c r="H968">
        <v>245</v>
      </c>
      <c r="I968" s="6">
        <f t="shared" si="90"/>
        <v>8.561983471074381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s="7" t="str">
        <f t="shared" si="91"/>
        <v>theater</v>
      </c>
      <c r="R968" s="7" t="str">
        <f t="shared" si="92"/>
        <v>plays</v>
      </c>
      <c r="S968" s="13">
        <f t="shared" si="93"/>
        <v>42901.208333333328</v>
      </c>
      <c r="T968" s="13">
        <f t="shared" si="94"/>
        <v>42903.208333333328</v>
      </c>
      <c r="U968" s="21">
        <v>42901</v>
      </c>
    </row>
    <row r="969" spans="1:21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12">
        <f t="shared" si="95"/>
        <v>137.03393665158373</v>
      </c>
      <c r="G969" t="s">
        <v>20</v>
      </c>
      <c r="H969">
        <v>1573</v>
      </c>
      <c r="I969" s="6">
        <f t="shared" si="90"/>
        <v>1062.6140350877192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s="7" t="str">
        <f t="shared" si="91"/>
        <v>music</v>
      </c>
      <c r="R969" s="7" t="str">
        <f t="shared" si="92"/>
        <v>world music</v>
      </c>
      <c r="S969" s="13">
        <f t="shared" si="93"/>
        <v>41005.208333333336</v>
      </c>
      <c r="T969" s="13">
        <f t="shared" si="94"/>
        <v>41042.208333333336</v>
      </c>
      <c r="U969" s="21">
        <v>41005</v>
      </c>
    </row>
    <row r="970" spans="1:21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12">
        <f t="shared" si="95"/>
        <v>338.20833333333337</v>
      </c>
      <c r="G970" t="s">
        <v>20</v>
      </c>
      <c r="H970">
        <v>114</v>
      </c>
      <c r="I970" s="6">
        <f t="shared" si="90"/>
        <v>87.27956989247312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s="7" t="str">
        <f t="shared" si="91"/>
        <v>food</v>
      </c>
      <c r="R970" s="7" t="str">
        <f t="shared" si="92"/>
        <v>food trucks</v>
      </c>
      <c r="S970" s="13">
        <f t="shared" si="93"/>
        <v>40544.25</v>
      </c>
      <c r="T970" s="13">
        <f t="shared" si="94"/>
        <v>40559.25</v>
      </c>
      <c r="U970" s="21">
        <v>40544</v>
      </c>
    </row>
    <row r="971" spans="1:21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12">
        <f t="shared" si="95"/>
        <v>108.22784810126582</v>
      </c>
      <c r="G971" t="s">
        <v>20</v>
      </c>
      <c r="H971">
        <v>93</v>
      </c>
      <c r="I971" s="6">
        <f t="shared" si="90"/>
        <v>14.393939393939394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s="7" t="str">
        <f t="shared" si="91"/>
        <v>theater</v>
      </c>
      <c r="R971" s="7" t="str">
        <f t="shared" si="92"/>
        <v>plays</v>
      </c>
      <c r="S971" s="13">
        <f t="shared" si="93"/>
        <v>43821.25</v>
      </c>
      <c r="T971" s="13">
        <f t="shared" si="94"/>
        <v>43828.25</v>
      </c>
      <c r="U971" s="21">
        <v>43821</v>
      </c>
    </row>
    <row r="972" spans="1:21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12">
        <f t="shared" si="95"/>
        <v>60.757639620653315</v>
      </c>
      <c r="G972" t="s">
        <v>14</v>
      </c>
      <c r="H972">
        <v>594</v>
      </c>
      <c r="I972" s="6">
        <f t="shared" si="90"/>
        <v>2402.4583333333335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s="7" t="str">
        <f t="shared" si="91"/>
        <v>theater</v>
      </c>
      <c r="R972" s="7" t="str">
        <f t="shared" si="92"/>
        <v>plays</v>
      </c>
      <c r="S972" s="13">
        <f t="shared" si="93"/>
        <v>40672.208333333336</v>
      </c>
      <c r="T972" s="13">
        <f t="shared" si="94"/>
        <v>40673.208333333336</v>
      </c>
      <c r="U972" s="21">
        <v>40672</v>
      </c>
    </row>
    <row r="973" spans="1:21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12">
        <f t="shared" si="95"/>
        <v>27.725490196078432</v>
      </c>
      <c r="G973" t="s">
        <v>14</v>
      </c>
      <c r="H973">
        <v>24</v>
      </c>
      <c r="I973" s="6">
        <f t="shared" si="90"/>
        <v>0.8411659726353361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s="7" t="str">
        <f t="shared" si="91"/>
        <v>film &amp; video</v>
      </c>
      <c r="R973" s="7" t="str">
        <f t="shared" si="92"/>
        <v>television</v>
      </c>
      <c r="S973" s="13">
        <f t="shared" si="93"/>
        <v>41555.208333333336</v>
      </c>
      <c r="T973" s="13">
        <f t="shared" si="94"/>
        <v>41561.208333333336</v>
      </c>
      <c r="U973" s="21">
        <v>41555</v>
      </c>
    </row>
    <row r="974" spans="1:21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12">
        <f t="shared" si="95"/>
        <v>228.3934426229508</v>
      </c>
      <c r="G974" t="s">
        <v>20</v>
      </c>
      <c r="H974">
        <v>1681</v>
      </c>
      <c r="I974" s="6">
        <f t="shared" si="90"/>
        <v>387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s="7" t="str">
        <f t="shared" si="91"/>
        <v>technology</v>
      </c>
      <c r="R974" s="7" t="str">
        <f t="shared" si="92"/>
        <v>web</v>
      </c>
      <c r="S974" s="13">
        <f t="shared" si="93"/>
        <v>41792.208333333336</v>
      </c>
      <c r="T974" s="13">
        <f t="shared" si="94"/>
        <v>41801.208333333336</v>
      </c>
      <c r="U974" s="21">
        <v>41792</v>
      </c>
    </row>
    <row r="975" spans="1:21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12">
        <f t="shared" si="95"/>
        <v>21.615194054500414</v>
      </c>
      <c r="G975" t="s">
        <v>14</v>
      </c>
      <c r="H975">
        <v>252</v>
      </c>
      <c r="I975" s="6">
        <f t="shared" si="90"/>
        <v>818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s="7" t="str">
        <f t="shared" si="91"/>
        <v>theater</v>
      </c>
      <c r="R975" s="7" t="str">
        <f t="shared" si="92"/>
        <v>plays</v>
      </c>
      <c r="S975" s="13">
        <f t="shared" si="93"/>
        <v>40522.25</v>
      </c>
      <c r="T975" s="13">
        <f t="shared" si="94"/>
        <v>40524.25</v>
      </c>
      <c r="U975" s="21">
        <v>40522</v>
      </c>
    </row>
    <row r="976" spans="1:21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12">
        <f t="shared" si="95"/>
        <v>373.875</v>
      </c>
      <c r="G976" t="s">
        <v>20</v>
      </c>
      <c r="H976">
        <v>32</v>
      </c>
      <c r="I976" s="6">
        <f t="shared" si="90"/>
        <v>22.155555555555555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s="7" t="str">
        <f t="shared" si="91"/>
        <v>music</v>
      </c>
      <c r="R976" s="7" t="str">
        <f t="shared" si="92"/>
        <v>indie rock</v>
      </c>
      <c r="S976" s="13">
        <f t="shared" si="93"/>
        <v>41412.208333333336</v>
      </c>
      <c r="T976" s="13">
        <f t="shared" si="94"/>
        <v>41413.208333333336</v>
      </c>
      <c r="U976" s="21">
        <v>41412</v>
      </c>
    </row>
    <row r="977" spans="1:21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12">
        <f t="shared" si="95"/>
        <v>154.92592592592592</v>
      </c>
      <c r="G977" t="s">
        <v>20</v>
      </c>
      <c r="H977">
        <v>135</v>
      </c>
      <c r="I977" s="6">
        <f t="shared" si="90"/>
        <v>59.75714285714286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s="7" t="str">
        <f t="shared" si="91"/>
        <v>theater</v>
      </c>
      <c r="R977" s="7" t="str">
        <f t="shared" si="92"/>
        <v>plays</v>
      </c>
      <c r="S977" s="13">
        <f t="shared" si="93"/>
        <v>42337.25</v>
      </c>
      <c r="T977" s="13">
        <f t="shared" si="94"/>
        <v>42376.25</v>
      </c>
      <c r="U977" s="21">
        <v>42337</v>
      </c>
    </row>
    <row r="978" spans="1:21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12">
        <f t="shared" si="95"/>
        <v>322.14999999999998</v>
      </c>
      <c r="G978" t="s">
        <v>20</v>
      </c>
      <c r="H978">
        <v>140</v>
      </c>
      <c r="I978" s="6">
        <f t="shared" si="90"/>
        <v>192.32835820895522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s="7" t="str">
        <f t="shared" si="91"/>
        <v>theater</v>
      </c>
      <c r="R978" s="7" t="str">
        <f t="shared" si="92"/>
        <v>plays</v>
      </c>
      <c r="S978" s="13">
        <f t="shared" si="93"/>
        <v>40571.25</v>
      </c>
      <c r="T978" s="13">
        <f t="shared" si="94"/>
        <v>40577.25</v>
      </c>
      <c r="U978" s="21">
        <v>40571</v>
      </c>
    </row>
    <row r="979" spans="1:21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12">
        <f t="shared" si="95"/>
        <v>73.957142857142856</v>
      </c>
      <c r="G979" t="s">
        <v>14</v>
      </c>
      <c r="H979">
        <v>67</v>
      </c>
      <c r="I979" s="6">
        <f t="shared" si="90"/>
        <v>56.271739130434781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s="7" t="str">
        <f t="shared" si="91"/>
        <v>food</v>
      </c>
      <c r="R979" s="7" t="str">
        <f t="shared" si="92"/>
        <v>food trucks</v>
      </c>
      <c r="S979" s="13">
        <f t="shared" si="93"/>
        <v>43138.25</v>
      </c>
      <c r="T979" s="13">
        <f t="shared" si="94"/>
        <v>43170.25</v>
      </c>
      <c r="U979" s="21">
        <v>43138</v>
      </c>
    </row>
    <row r="980" spans="1:21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12">
        <f t="shared" si="95"/>
        <v>864.1</v>
      </c>
      <c r="G980" t="s">
        <v>20</v>
      </c>
      <c r="H980">
        <v>92</v>
      </c>
      <c r="I980" s="6">
        <f t="shared" si="90"/>
        <v>8.5133004926108367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s="7" t="str">
        <f t="shared" si="91"/>
        <v>games</v>
      </c>
      <c r="R980" s="7" t="str">
        <f t="shared" si="92"/>
        <v>video games</v>
      </c>
      <c r="S980" s="13">
        <f t="shared" si="93"/>
        <v>42686.25</v>
      </c>
      <c r="T980" s="13">
        <f t="shared" si="94"/>
        <v>42708.25</v>
      </c>
      <c r="U980" s="21">
        <v>42686</v>
      </c>
    </row>
    <row r="981" spans="1:21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12">
        <f t="shared" si="95"/>
        <v>143.26245847176079</v>
      </c>
      <c r="G981" t="s">
        <v>20</v>
      </c>
      <c r="H981">
        <v>1015</v>
      </c>
      <c r="I981" s="6">
        <f t="shared" si="90"/>
        <v>116.23180592991913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s="7" t="str">
        <f t="shared" si="91"/>
        <v>theater</v>
      </c>
      <c r="R981" s="7" t="str">
        <f t="shared" si="92"/>
        <v>plays</v>
      </c>
      <c r="S981" s="13">
        <f t="shared" si="93"/>
        <v>42078.208333333328</v>
      </c>
      <c r="T981" s="13">
        <f t="shared" si="94"/>
        <v>42084.208333333328</v>
      </c>
      <c r="U981" s="21">
        <v>42078</v>
      </c>
    </row>
    <row r="982" spans="1:21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12">
        <f t="shared" si="95"/>
        <v>40.281762295081968</v>
      </c>
      <c r="G982" t="s">
        <v>14</v>
      </c>
      <c r="H982">
        <v>742</v>
      </c>
      <c r="I982" s="6">
        <f t="shared" si="90"/>
        <v>243.43653250773994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s="7" t="str">
        <f t="shared" si="91"/>
        <v>publishing</v>
      </c>
      <c r="R982" s="7" t="str">
        <f t="shared" si="92"/>
        <v>nonfiction</v>
      </c>
      <c r="S982" s="13">
        <f t="shared" si="93"/>
        <v>42307.208333333328</v>
      </c>
      <c r="T982" s="13">
        <f t="shared" si="94"/>
        <v>42312.25</v>
      </c>
      <c r="U982" s="21">
        <v>42307</v>
      </c>
    </row>
    <row r="983" spans="1:21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12">
        <f t="shared" si="95"/>
        <v>178.22388059701493</v>
      </c>
      <c r="G983" t="s">
        <v>20</v>
      </c>
      <c r="H983">
        <v>323</v>
      </c>
      <c r="I983" s="6">
        <f t="shared" si="90"/>
        <v>159.21333333333334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s="7" t="str">
        <f t="shared" si="91"/>
        <v>technology</v>
      </c>
      <c r="R983" s="7" t="str">
        <f t="shared" si="92"/>
        <v>web</v>
      </c>
      <c r="S983" s="13">
        <f t="shared" si="93"/>
        <v>43094.25</v>
      </c>
      <c r="T983" s="13">
        <f t="shared" si="94"/>
        <v>43127.25</v>
      </c>
      <c r="U983" s="21">
        <v>43094</v>
      </c>
    </row>
    <row r="984" spans="1:21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12">
        <f t="shared" si="95"/>
        <v>84.930555555555557</v>
      </c>
      <c r="G984" t="s">
        <v>14</v>
      </c>
      <c r="H984">
        <v>75</v>
      </c>
      <c r="I984" s="6">
        <f t="shared" si="90"/>
        <v>2.6289767841788478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s="7" t="str">
        <f t="shared" si="91"/>
        <v>film &amp; video</v>
      </c>
      <c r="R984" s="7" t="str">
        <f t="shared" si="92"/>
        <v>documentary</v>
      </c>
      <c r="S984" s="13">
        <f t="shared" si="93"/>
        <v>40743.208333333336</v>
      </c>
      <c r="T984" s="13">
        <f t="shared" si="94"/>
        <v>40745.208333333336</v>
      </c>
      <c r="U984" s="21">
        <v>40743</v>
      </c>
    </row>
    <row r="985" spans="1:21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12">
        <f t="shared" si="95"/>
        <v>145.93648334624322</v>
      </c>
      <c r="G985" t="s">
        <v>20</v>
      </c>
      <c r="H985">
        <v>2326</v>
      </c>
      <c r="I985" s="6">
        <f t="shared" si="90"/>
        <v>494.498687664042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s="7" t="str">
        <f t="shared" si="91"/>
        <v>film &amp; video</v>
      </c>
      <c r="R985" s="7" t="str">
        <f t="shared" si="92"/>
        <v>documentary</v>
      </c>
      <c r="S985" s="13">
        <f t="shared" si="93"/>
        <v>43681.208333333328</v>
      </c>
      <c r="T985" s="13">
        <f t="shared" si="94"/>
        <v>43696.208333333328</v>
      </c>
      <c r="U985" s="21">
        <v>43681</v>
      </c>
    </row>
    <row r="986" spans="1:21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12">
        <f t="shared" si="95"/>
        <v>152.46153846153848</v>
      </c>
      <c r="G986" t="s">
        <v>20</v>
      </c>
      <c r="H986">
        <v>381</v>
      </c>
      <c r="I986" s="6">
        <f t="shared" si="90"/>
        <v>2.249716231555051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s="7" t="str">
        <f t="shared" si="91"/>
        <v>theater</v>
      </c>
      <c r="R986" s="7" t="str">
        <f t="shared" si="92"/>
        <v>plays</v>
      </c>
      <c r="S986" s="13">
        <f t="shared" si="93"/>
        <v>43716.208333333328</v>
      </c>
      <c r="T986" s="13">
        <f t="shared" si="94"/>
        <v>43742.208333333328</v>
      </c>
      <c r="U986" s="21">
        <v>43716</v>
      </c>
    </row>
    <row r="987" spans="1:21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12">
        <f t="shared" si="95"/>
        <v>67.129542790152414</v>
      </c>
      <c r="G987" t="s">
        <v>14</v>
      </c>
      <c r="H987">
        <v>4405</v>
      </c>
      <c r="I987" s="6">
        <f t="shared" si="90"/>
        <v>1244.8152173913043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s="7" t="str">
        <f t="shared" si="91"/>
        <v>music</v>
      </c>
      <c r="R987" s="7" t="str">
        <f t="shared" si="92"/>
        <v>rock</v>
      </c>
      <c r="S987" s="13">
        <f t="shared" si="93"/>
        <v>41614.25</v>
      </c>
      <c r="T987" s="13">
        <f t="shared" si="94"/>
        <v>41640.25</v>
      </c>
      <c r="U987" s="21">
        <v>41614</v>
      </c>
    </row>
    <row r="988" spans="1:21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12">
        <f t="shared" si="95"/>
        <v>40.307692307692307</v>
      </c>
      <c r="G988" t="s">
        <v>14</v>
      </c>
      <c r="H988">
        <v>92</v>
      </c>
      <c r="I988" s="6">
        <f t="shared" si="90"/>
        <v>6.55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s="7" t="str">
        <f t="shared" si="91"/>
        <v>music</v>
      </c>
      <c r="R988" s="7" t="str">
        <f t="shared" si="92"/>
        <v>rock</v>
      </c>
      <c r="S988" s="13">
        <f t="shared" si="93"/>
        <v>40638.208333333336</v>
      </c>
      <c r="T988" s="13">
        <f t="shared" si="94"/>
        <v>40652.208333333336</v>
      </c>
      <c r="U988" s="21">
        <v>40638</v>
      </c>
    </row>
    <row r="989" spans="1:21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12">
        <f t="shared" si="95"/>
        <v>216.79032258064518</v>
      </c>
      <c r="G989" t="s">
        <v>20</v>
      </c>
      <c r="H989">
        <v>480</v>
      </c>
      <c r="I989" s="6">
        <f t="shared" si="90"/>
        <v>210.015625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s="7" t="str">
        <f t="shared" si="91"/>
        <v>film &amp; video</v>
      </c>
      <c r="R989" s="7" t="str">
        <f t="shared" si="92"/>
        <v>documentary</v>
      </c>
      <c r="S989" s="13">
        <f t="shared" si="93"/>
        <v>42852.208333333328</v>
      </c>
      <c r="T989" s="13">
        <f t="shared" si="94"/>
        <v>42866.208333333328</v>
      </c>
      <c r="U989" s="21">
        <v>42852</v>
      </c>
    </row>
    <row r="990" spans="1:21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12">
        <f t="shared" si="95"/>
        <v>52.117021276595743</v>
      </c>
      <c r="G990" t="s">
        <v>14</v>
      </c>
      <c r="H990">
        <v>64</v>
      </c>
      <c r="I990" s="6">
        <f t="shared" si="90"/>
        <v>21.676991150442479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s="7" t="str">
        <f t="shared" si="91"/>
        <v>publishing</v>
      </c>
      <c r="R990" s="7" t="str">
        <f t="shared" si="92"/>
        <v>radio &amp; podcasts</v>
      </c>
      <c r="S990" s="13">
        <f t="shared" si="93"/>
        <v>42686.25</v>
      </c>
      <c r="T990" s="13">
        <f t="shared" si="94"/>
        <v>42707.25</v>
      </c>
      <c r="U990" s="21">
        <v>42686</v>
      </c>
    </row>
    <row r="991" spans="1:21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12">
        <f t="shared" si="95"/>
        <v>499.58333333333337</v>
      </c>
      <c r="G991" t="s">
        <v>20</v>
      </c>
      <c r="H991">
        <v>226</v>
      </c>
      <c r="I991" s="6">
        <f t="shared" si="90"/>
        <v>187.34375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s="7" t="str">
        <f t="shared" si="91"/>
        <v>publishing</v>
      </c>
      <c r="R991" s="7" t="str">
        <f t="shared" si="92"/>
        <v>translations</v>
      </c>
      <c r="S991" s="13">
        <f t="shared" si="93"/>
        <v>43571.208333333328</v>
      </c>
      <c r="T991" s="13">
        <f t="shared" si="94"/>
        <v>43576.208333333328</v>
      </c>
      <c r="U991" s="21">
        <v>43571</v>
      </c>
    </row>
    <row r="992" spans="1:21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12">
        <f t="shared" si="95"/>
        <v>87.679487179487182</v>
      </c>
      <c r="G992" t="s">
        <v>14</v>
      </c>
      <c r="H992">
        <v>64</v>
      </c>
      <c r="I992" s="6">
        <f t="shared" si="90"/>
        <v>28.377593360995849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s="7" t="str">
        <f t="shared" si="91"/>
        <v>film &amp; video</v>
      </c>
      <c r="R992" s="7" t="str">
        <f t="shared" si="92"/>
        <v>drama</v>
      </c>
      <c r="S992" s="13">
        <f t="shared" si="93"/>
        <v>42432.25</v>
      </c>
      <c r="T992" s="13">
        <f t="shared" si="94"/>
        <v>42454.208333333328</v>
      </c>
      <c r="U992" s="21">
        <v>42432</v>
      </c>
    </row>
    <row r="993" spans="1:21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12">
        <f t="shared" si="95"/>
        <v>113.17346938775511</v>
      </c>
      <c r="G993" t="s">
        <v>20</v>
      </c>
      <c r="H993">
        <v>241</v>
      </c>
      <c r="I993" s="6">
        <f t="shared" si="90"/>
        <v>84.022727272727266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s="7" t="str">
        <f t="shared" si="91"/>
        <v>music</v>
      </c>
      <c r="R993" s="7" t="str">
        <f t="shared" si="92"/>
        <v>rock</v>
      </c>
      <c r="S993" s="13">
        <f t="shared" si="93"/>
        <v>41907.208333333336</v>
      </c>
      <c r="T993" s="13">
        <f t="shared" si="94"/>
        <v>41911.208333333336</v>
      </c>
      <c r="U993" s="21">
        <v>41907</v>
      </c>
    </row>
    <row r="994" spans="1:21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12">
        <f t="shared" si="95"/>
        <v>426.54838709677421</v>
      </c>
      <c r="G994" t="s">
        <v>20</v>
      </c>
      <c r="H994">
        <v>132</v>
      </c>
      <c r="I994" s="6">
        <f t="shared" si="90"/>
        <v>176.30666666666667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s="7" t="str">
        <f t="shared" si="91"/>
        <v>film &amp; video</v>
      </c>
      <c r="R994" s="7" t="str">
        <f t="shared" si="92"/>
        <v>drama</v>
      </c>
      <c r="S994" s="13">
        <f t="shared" si="93"/>
        <v>43227.208333333328</v>
      </c>
      <c r="T994" s="13">
        <f t="shared" si="94"/>
        <v>43241.208333333328</v>
      </c>
      <c r="U994" s="21">
        <v>43227</v>
      </c>
    </row>
    <row r="995" spans="1:21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12">
        <f t="shared" si="95"/>
        <v>77.632653061224488</v>
      </c>
      <c r="G995" t="s">
        <v>74</v>
      </c>
      <c r="H995">
        <v>75</v>
      </c>
      <c r="I995" s="6">
        <f t="shared" si="90"/>
        <v>9.035629453681711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s="7" t="str">
        <f t="shared" si="91"/>
        <v>photography</v>
      </c>
      <c r="R995" s="7" t="str">
        <f t="shared" si="92"/>
        <v>photography books</v>
      </c>
      <c r="S995" s="13">
        <f t="shared" si="93"/>
        <v>42362.25</v>
      </c>
      <c r="T995" s="13">
        <f t="shared" si="94"/>
        <v>42379.25</v>
      </c>
      <c r="U995" s="21">
        <v>42362</v>
      </c>
    </row>
    <row r="996" spans="1:21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12">
        <f t="shared" si="95"/>
        <v>52.496810772501767</v>
      </c>
      <c r="G996" t="s">
        <v>14</v>
      </c>
      <c r="H996">
        <v>842</v>
      </c>
      <c r="I996" s="6">
        <f t="shared" si="90"/>
        <v>36.25697503671072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s="7" t="str">
        <f t="shared" si="91"/>
        <v>publishing</v>
      </c>
      <c r="R996" s="7" t="str">
        <f t="shared" si="92"/>
        <v>translations</v>
      </c>
      <c r="S996" s="13">
        <f t="shared" si="93"/>
        <v>41929.208333333336</v>
      </c>
      <c r="T996" s="13">
        <f t="shared" si="94"/>
        <v>41935.208333333336</v>
      </c>
      <c r="U996" s="21">
        <v>41929</v>
      </c>
    </row>
    <row r="997" spans="1:21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12">
        <f t="shared" si="95"/>
        <v>157.46762589928059</v>
      </c>
      <c r="G997" t="s">
        <v>20</v>
      </c>
      <c r="H997">
        <v>2043</v>
      </c>
      <c r="I997" s="6">
        <f t="shared" si="90"/>
        <v>1368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s="7" t="str">
        <f t="shared" si="91"/>
        <v>food</v>
      </c>
      <c r="R997" s="7" t="str">
        <f t="shared" si="92"/>
        <v>food trucks</v>
      </c>
      <c r="S997" s="13">
        <f t="shared" si="93"/>
        <v>43408.208333333328</v>
      </c>
      <c r="T997" s="13">
        <f t="shared" si="94"/>
        <v>43437.25</v>
      </c>
      <c r="U997" s="21">
        <v>43408</v>
      </c>
    </row>
    <row r="998" spans="1:21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12">
        <f t="shared" si="95"/>
        <v>72.939393939393938</v>
      </c>
      <c r="G998" t="s">
        <v>14</v>
      </c>
      <c r="H998">
        <v>112</v>
      </c>
      <c r="I998" s="6">
        <f t="shared" si="90"/>
        <v>34.633093525179859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s="7" t="str">
        <f t="shared" si="91"/>
        <v>theater</v>
      </c>
      <c r="R998" s="7" t="str">
        <f t="shared" si="92"/>
        <v>plays</v>
      </c>
      <c r="S998" s="13">
        <f t="shared" si="93"/>
        <v>41276.25</v>
      </c>
      <c r="T998" s="13">
        <f t="shared" si="94"/>
        <v>41306.25</v>
      </c>
      <c r="U998" s="21">
        <v>41276</v>
      </c>
    </row>
    <row r="999" spans="1:21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12">
        <f t="shared" si="95"/>
        <v>60.565789473684205</v>
      </c>
      <c r="G999" t="s">
        <v>74</v>
      </c>
      <c r="H999">
        <v>139</v>
      </c>
      <c r="I999" s="6">
        <f t="shared" si="90"/>
        <v>12.307486631016042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s="7" t="str">
        <f t="shared" si="91"/>
        <v>theater</v>
      </c>
      <c r="R999" s="7" t="str">
        <f t="shared" si="92"/>
        <v>plays</v>
      </c>
      <c r="S999" s="13">
        <f t="shared" si="93"/>
        <v>41659.25</v>
      </c>
      <c r="T999" s="13">
        <f t="shared" si="94"/>
        <v>41664.25</v>
      </c>
      <c r="U999" s="21">
        <v>41659</v>
      </c>
    </row>
    <row r="1000" spans="1:21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12">
        <f t="shared" si="95"/>
        <v>56.791291291291287</v>
      </c>
      <c r="G1000" t="s">
        <v>14</v>
      </c>
      <c r="H1000">
        <v>374</v>
      </c>
      <c r="I1000" s="6">
        <f t="shared" si="90"/>
        <v>33.710338680926917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s="7" t="str">
        <f t="shared" si="91"/>
        <v>music</v>
      </c>
      <c r="R1000" s="7" t="str">
        <f t="shared" si="92"/>
        <v>indie rock</v>
      </c>
      <c r="S1000" s="13">
        <f t="shared" si="93"/>
        <v>40220.25</v>
      </c>
      <c r="T1000" s="13">
        <f t="shared" si="94"/>
        <v>40234.25</v>
      </c>
      <c r="U1000" s="21">
        <v>40220</v>
      </c>
    </row>
    <row r="1001" spans="1:21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12">
        <f t="shared" si="95"/>
        <v>56.542754275427541</v>
      </c>
      <c r="G1001" t="s">
        <v>74</v>
      </c>
      <c r="H1001">
        <v>1122</v>
      </c>
      <c r="I1001" s="6">
        <f>E1001/H1001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s="7" t="str">
        <f t="shared" si="91"/>
        <v>food</v>
      </c>
      <c r="R1001" s="7" t="str">
        <f t="shared" si="92"/>
        <v>food trucks</v>
      </c>
      <c r="S1001" s="13">
        <f t="shared" si="93"/>
        <v>42550.208333333328</v>
      </c>
      <c r="T1001" s="13">
        <f t="shared" si="94"/>
        <v>42557.208333333328</v>
      </c>
      <c r="U1001" s="21">
        <v>42550</v>
      </c>
    </row>
    <row r="1002" spans="1:21" x14ac:dyDescent="0.2">
      <c r="U1002" s="21"/>
    </row>
    <row r="1003" spans="1:21" x14ac:dyDescent="0.2">
      <c r="U1003" s="21"/>
    </row>
    <row r="1004" spans="1:21" x14ac:dyDescent="0.2">
      <c r="U1004" s="21"/>
    </row>
    <row r="1005" spans="1:21" x14ac:dyDescent="0.2">
      <c r="U1005" s="21"/>
    </row>
    <row r="1006" spans="1:21" x14ac:dyDescent="0.2">
      <c r="R1006" s="9"/>
      <c r="U1006" s="21"/>
    </row>
  </sheetData>
  <autoFilter ref="G1:G1006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conditionalFormatting sqref="G1:G1001">
    <cfRule type="expression" dxfId="20" priority="7">
      <formula>IF($B1047577="Successful", TRUE, FALSE)</formula>
    </cfRule>
    <cfRule type="expression" dxfId="19" priority="8">
      <formula>IF(G1047578="failed", TRUE, FALSE)</formula>
    </cfRule>
  </conditionalFormatting>
  <conditionalFormatting sqref="G1:G1048576">
    <cfRule type="expression" dxfId="18" priority="2">
      <formula>$G1="Failed"</formula>
    </cfRule>
    <cfRule type="expression" dxfId="17" priority="3">
      <formula>$G1="canceled"</formula>
    </cfRule>
    <cfRule type="expression" dxfId="16" priority="4">
      <formula>$G1="live"</formula>
    </cfRule>
    <cfRule type="expression" dxfId="15" priority="5">
      <formula>$G1="Failed"</formula>
    </cfRule>
    <cfRule type="expression" dxfId="14" priority="6">
      <formula>$G1="Successful"</formula>
    </cfRule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D1486-E90A-1248-89CF-C2F10F371685}">
  <sheetPr codeName="Sheet1"/>
  <dimension ref="A1:F14"/>
  <sheetViews>
    <sheetView workbookViewId="0">
      <selection activeCell="B7" sqref="B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22" bestFit="1" customWidth="1"/>
    <col min="8" max="8" width="15.6640625" bestFit="1" customWidth="1"/>
    <col min="9" max="9" width="22" bestFit="1" customWidth="1"/>
    <col min="10" max="10" width="20.5" bestFit="1" customWidth="1"/>
    <col min="11" max="11" width="26.83203125" bestFit="1" customWidth="1"/>
  </cols>
  <sheetData>
    <row r="1" spans="1:6" x14ac:dyDescent="0.2">
      <c r="A1" s="10" t="s">
        <v>6</v>
      </c>
      <c r="B1" t="s">
        <v>2070</v>
      </c>
    </row>
    <row r="3" spans="1:6" x14ac:dyDescent="0.2">
      <c r="A3" s="10" t="s">
        <v>2044</v>
      </c>
      <c r="B3" s="10" t="s">
        <v>2045</v>
      </c>
    </row>
    <row r="4" spans="1:6" x14ac:dyDescent="0.2">
      <c r="A4" s="10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7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2037</v>
      </c>
      <c r="E8">
        <v>4</v>
      </c>
      <c r="F8">
        <v>4</v>
      </c>
    </row>
    <row r="9" spans="1:6" x14ac:dyDescent="0.2">
      <c r="A9" s="7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581B-BCBA-FE48-BD72-F12C0DAA7CE3}">
  <sheetPr codeName="Sheet2"/>
  <dimension ref="A1:F30"/>
  <sheetViews>
    <sheetView workbookViewId="0">
      <selection activeCell="A5" sqref="A5"/>
    </sheetView>
  </sheetViews>
  <sheetFormatPr baseColWidth="10" defaultRowHeight="16" x14ac:dyDescent="0.2"/>
  <cols>
    <col min="1" max="1" width="19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8" width="15.6640625" bestFit="1" customWidth="1"/>
    <col min="9" max="9" width="19.5" bestFit="1" customWidth="1"/>
    <col min="10" max="10" width="20.5" bestFit="1" customWidth="1"/>
  </cols>
  <sheetData>
    <row r="1" spans="1:6" x14ac:dyDescent="0.2">
      <c r="A1" s="10" t="s">
        <v>6</v>
      </c>
      <c r="B1" t="s">
        <v>2070</v>
      </c>
    </row>
    <row r="2" spans="1:6" x14ac:dyDescent="0.2">
      <c r="A2" s="10" t="s">
        <v>2032</v>
      </c>
      <c r="B2" t="s">
        <v>2070</v>
      </c>
    </row>
    <row r="4" spans="1:6" x14ac:dyDescent="0.2">
      <c r="A4" s="10" t="s">
        <v>2044</v>
      </c>
      <c r="B4" s="10" t="s">
        <v>2045</v>
      </c>
    </row>
    <row r="5" spans="1:6" x14ac:dyDescent="0.2">
      <c r="A5" s="10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7" t="s">
        <v>2046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2047</v>
      </c>
      <c r="E7">
        <v>4</v>
      </c>
      <c r="F7">
        <v>4</v>
      </c>
    </row>
    <row r="8" spans="1:6" x14ac:dyDescent="0.2">
      <c r="A8" s="7" t="s">
        <v>2048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2049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2050</v>
      </c>
      <c r="C10">
        <v>8</v>
      </c>
      <c r="E10">
        <v>10</v>
      </c>
      <c r="F10">
        <v>18</v>
      </c>
    </row>
    <row r="11" spans="1:6" x14ac:dyDescent="0.2">
      <c r="A11" s="7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2052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2053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2054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2055</v>
      </c>
      <c r="C15">
        <v>3</v>
      </c>
      <c r="E15">
        <v>4</v>
      </c>
      <c r="F15">
        <v>7</v>
      </c>
    </row>
    <row r="16" spans="1:6" x14ac:dyDescent="0.2">
      <c r="A16" s="7" t="s">
        <v>2056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2057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2058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2059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2060</v>
      </c>
      <c r="C20">
        <v>4</v>
      </c>
      <c r="E20">
        <v>4</v>
      </c>
      <c r="F20">
        <v>8</v>
      </c>
    </row>
    <row r="21" spans="1:6" x14ac:dyDescent="0.2">
      <c r="A21" s="7" t="s">
        <v>2061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2062</v>
      </c>
      <c r="C22">
        <v>9</v>
      </c>
      <c r="E22">
        <v>5</v>
      </c>
      <c r="F22">
        <v>14</v>
      </c>
    </row>
    <row r="23" spans="1:6" x14ac:dyDescent="0.2">
      <c r="A23" s="7" t="s">
        <v>2063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2064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2065</v>
      </c>
      <c r="C25">
        <v>7</v>
      </c>
      <c r="E25">
        <v>14</v>
      </c>
      <c r="F25">
        <v>21</v>
      </c>
    </row>
    <row r="26" spans="1:6" x14ac:dyDescent="0.2">
      <c r="A26" s="7" t="s">
        <v>2066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2067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2068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2069</v>
      </c>
      <c r="E29">
        <v>3</v>
      </c>
      <c r="F29">
        <v>3</v>
      </c>
    </row>
    <row r="30" spans="1:6" x14ac:dyDescent="0.2">
      <c r="A30" s="7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BDC1E-5495-3C41-A20B-78DF0C3B2381}">
  <sheetPr codeName="Sheet7"/>
  <dimension ref="A2:E19"/>
  <sheetViews>
    <sheetView workbookViewId="0">
      <selection activeCell="A3" sqref="A3"/>
    </sheetView>
  </sheetViews>
  <sheetFormatPr baseColWidth="10" defaultRowHeight="16" x14ac:dyDescent="0.2"/>
  <cols>
    <col min="1" max="1" width="24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  <col min="6" max="6" width="24.6640625" bestFit="1" customWidth="1"/>
    <col min="7" max="7" width="13" bestFit="1" customWidth="1"/>
    <col min="8" max="8" width="29.5" bestFit="1" customWidth="1"/>
    <col min="9" max="9" width="17.83203125" bestFit="1" customWidth="1"/>
    <col min="10" max="12" width="24.6640625" bestFit="1" customWidth="1"/>
    <col min="13" max="13" width="26.83203125" bestFit="1" customWidth="1"/>
    <col min="14" max="14" width="29.5" bestFit="1" customWidth="1"/>
    <col min="15" max="15" width="20.5" bestFit="1" customWidth="1"/>
  </cols>
  <sheetData>
    <row r="2" spans="1:5" x14ac:dyDescent="0.2">
      <c r="A2" s="10" t="s">
        <v>2032</v>
      </c>
      <c r="B2" t="s">
        <v>2070</v>
      </c>
    </row>
    <row r="3" spans="1:5" x14ac:dyDescent="0.2">
      <c r="A3" s="10" t="s">
        <v>2116</v>
      </c>
      <c r="B3" t="s">
        <v>2070</v>
      </c>
    </row>
    <row r="5" spans="1:5" x14ac:dyDescent="0.2">
      <c r="A5" s="10" t="s">
        <v>2085</v>
      </c>
      <c r="B5" s="10" t="s">
        <v>2045</v>
      </c>
    </row>
    <row r="6" spans="1:5" x14ac:dyDescent="0.2">
      <c r="A6" s="10" t="s">
        <v>2033</v>
      </c>
      <c r="B6" t="s">
        <v>74</v>
      </c>
      <c r="C6" t="s">
        <v>14</v>
      </c>
      <c r="D6" t="s">
        <v>20</v>
      </c>
      <c r="E6" t="s">
        <v>2043</v>
      </c>
    </row>
    <row r="7" spans="1:5" x14ac:dyDescent="0.2">
      <c r="A7" s="14" t="s">
        <v>2082</v>
      </c>
      <c r="B7" s="23">
        <v>6</v>
      </c>
      <c r="C7" s="23">
        <v>36</v>
      </c>
      <c r="D7" s="23">
        <v>49</v>
      </c>
      <c r="E7" s="23">
        <v>91</v>
      </c>
    </row>
    <row r="8" spans="1:5" x14ac:dyDescent="0.2">
      <c r="A8" s="14" t="s">
        <v>2073</v>
      </c>
      <c r="B8" s="23">
        <v>7</v>
      </c>
      <c r="C8" s="23">
        <v>28</v>
      </c>
      <c r="D8" s="23">
        <v>44</v>
      </c>
      <c r="E8" s="23">
        <v>79</v>
      </c>
    </row>
    <row r="9" spans="1:5" x14ac:dyDescent="0.2">
      <c r="A9" s="14" t="s">
        <v>2074</v>
      </c>
      <c r="B9" s="23">
        <v>4</v>
      </c>
      <c r="C9" s="23">
        <v>33</v>
      </c>
      <c r="D9" s="23">
        <v>49</v>
      </c>
      <c r="E9" s="23">
        <v>86</v>
      </c>
    </row>
    <row r="10" spans="1:5" x14ac:dyDescent="0.2">
      <c r="A10" s="14" t="s">
        <v>2084</v>
      </c>
      <c r="B10" s="23">
        <v>1</v>
      </c>
      <c r="C10" s="23">
        <v>30</v>
      </c>
      <c r="D10" s="23">
        <v>46</v>
      </c>
      <c r="E10" s="23">
        <v>77</v>
      </c>
    </row>
    <row r="11" spans="1:5" x14ac:dyDescent="0.2">
      <c r="A11" s="14" t="s">
        <v>2080</v>
      </c>
      <c r="B11" s="23">
        <v>3</v>
      </c>
      <c r="C11" s="23">
        <v>35</v>
      </c>
      <c r="D11" s="23">
        <v>46</v>
      </c>
      <c r="E11" s="23">
        <v>84</v>
      </c>
    </row>
    <row r="12" spans="1:5" x14ac:dyDescent="0.2">
      <c r="A12" s="14" t="s">
        <v>2075</v>
      </c>
      <c r="B12" s="23">
        <v>3</v>
      </c>
      <c r="C12" s="23">
        <v>28</v>
      </c>
      <c r="D12" s="23">
        <v>55</v>
      </c>
      <c r="E12" s="23">
        <v>86</v>
      </c>
    </row>
    <row r="13" spans="1:5" x14ac:dyDescent="0.2">
      <c r="A13" s="14" t="s">
        <v>2083</v>
      </c>
      <c r="B13" s="23">
        <v>4</v>
      </c>
      <c r="C13" s="23">
        <v>31</v>
      </c>
      <c r="D13" s="23">
        <v>58</v>
      </c>
      <c r="E13" s="23">
        <v>93</v>
      </c>
    </row>
    <row r="14" spans="1:5" x14ac:dyDescent="0.2">
      <c r="A14" s="14" t="s">
        <v>2076</v>
      </c>
      <c r="B14" s="23">
        <v>8</v>
      </c>
      <c r="C14" s="23">
        <v>35</v>
      </c>
      <c r="D14" s="23">
        <v>41</v>
      </c>
      <c r="E14" s="23">
        <v>84</v>
      </c>
    </row>
    <row r="15" spans="1:5" x14ac:dyDescent="0.2">
      <c r="A15" s="14" t="s">
        <v>2077</v>
      </c>
      <c r="B15" s="23">
        <v>5</v>
      </c>
      <c r="C15" s="23">
        <v>23</v>
      </c>
      <c r="D15" s="23">
        <v>45</v>
      </c>
      <c r="E15" s="23">
        <v>73</v>
      </c>
    </row>
    <row r="16" spans="1:5" x14ac:dyDescent="0.2">
      <c r="A16" s="14" t="s">
        <v>2078</v>
      </c>
      <c r="B16" s="23">
        <v>6</v>
      </c>
      <c r="C16" s="23">
        <v>26</v>
      </c>
      <c r="D16" s="23">
        <v>45</v>
      </c>
      <c r="E16" s="23">
        <v>77</v>
      </c>
    </row>
    <row r="17" spans="1:5" x14ac:dyDescent="0.2">
      <c r="A17" s="14" t="s">
        <v>2081</v>
      </c>
      <c r="B17" s="23">
        <v>3</v>
      </c>
      <c r="C17" s="23">
        <v>27</v>
      </c>
      <c r="D17" s="23">
        <v>45</v>
      </c>
      <c r="E17" s="23">
        <v>75</v>
      </c>
    </row>
    <row r="18" spans="1:5" x14ac:dyDescent="0.2">
      <c r="A18" s="14" t="s">
        <v>2079</v>
      </c>
      <c r="B18" s="23">
        <v>7</v>
      </c>
      <c r="C18" s="23">
        <v>32</v>
      </c>
      <c r="D18" s="23">
        <v>42</v>
      </c>
      <c r="E18" s="23">
        <v>81</v>
      </c>
    </row>
    <row r="19" spans="1:5" x14ac:dyDescent="0.2">
      <c r="A19" s="14" t="s">
        <v>2043</v>
      </c>
      <c r="B19" s="23">
        <v>57</v>
      </c>
      <c r="C19" s="23">
        <v>364</v>
      </c>
      <c r="D19" s="23">
        <v>565</v>
      </c>
      <c r="E19" s="23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601B6-5C08-824E-A8C9-5825127F08A3}">
  <sheetPr codeName="Sheet8"/>
  <dimension ref="A1:I13"/>
  <sheetViews>
    <sheetView workbookViewId="0">
      <selection activeCell="G36" sqref="G36"/>
    </sheetView>
  </sheetViews>
  <sheetFormatPr baseColWidth="10" defaultRowHeight="16" x14ac:dyDescent="0.2"/>
  <cols>
    <col min="1" max="1" width="28.33203125" customWidth="1"/>
    <col min="2" max="2" width="22.83203125" customWidth="1"/>
    <col min="3" max="3" width="17.33203125" customWidth="1"/>
    <col min="4" max="4" width="19.5" customWidth="1"/>
    <col min="5" max="5" width="18.1640625" customWidth="1"/>
    <col min="6" max="6" width="20.83203125" style="4" customWidth="1"/>
    <col min="7" max="7" width="21.83203125" style="4" customWidth="1"/>
    <col min="8" max="8" width="23.33203125" customWidth="1"/>
  </cols>
  <sheetData>
    <row r="1" spans="1:9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s="4" t="s">
        <v>2091</v>
      </c>
      <c r="G1" s="4" t="s">
        <v>2092</v>
      </c>
      <c r="H1" t="s">
        <v>2093</v>
      </c>
      <c r="I1" s="25"/>
    </row>
    <row r="2" spans="1:9" x14ac:dyDescent="0.2">
      <c r="A2" t="s">
        <v>2094</v>
      </c>
      <c r="B2">
        <f>COUNTIFS(Crowdfunding!$D$2:$D$1001, "&lt;1000",Crowdfunding!$G$2:$G$1001, "Successful")</f>
        <v>30</v>
      </c>
      <c r="C2">
        <f>COUNTIFS(Crowdfunding!$D$2:$D$1001, "&lt;1000",Crowdfunding!$G$2:$G$1001, "failed")</f>
        <v>20</v>
      </c>
      <c r="D2">
        <f>COUNTIFS(Crowdfunding!$D$2:$D$1001, "&lt;1000",Crowdfunding!$G$2:$G$1001, "canceled")</f>
        <v>1</v>
      </c>
      <c r="E2">
        <f>B2+C2+D2</f>
        <v>51</v>
      </c>
      <c r="F2" s="4">
        <f>IF(E2&gt;0, B2/E2, 0)</f>
        <v>0.58823529411764708</v>
      </c>
      <c r="G2" s="4">
        <f>IF(E2&gt;0, C2/E2, 0)</f>
        <v>0.39215686274509803</v>
      </c>
      <c r="H2" s="4">
        <f>IF(E2&gt;0, D2/E2, 0)</f>
        <v>1.9607843137254902E-2</v>
      </c>
      <c r="I2" s="24"/>
    </row>
    <row r="3" spans="1:9" x14ac:dyDescent="0.2">
      <c r="A3" t="s">
        <v>2095</v>
      </c>
      <c r="B3">
        <f>COUNTIFS(Crowdfunding!$D$2:$D$1000, "&gt;=1000", Crowdfunding!$D$2:$D$1000, "&lt;5000", Crowdfunding!$G$2:$G$1000, "Successful")</f>
        <v>191</v>
      </c>
      <c r="C3">
        <f>COUNTIFS(Crowdfunding!$D$2:$D$1000, "&gt;=1000", Crowdfunding!$D$2:$D$1000, "&lt;5000", Crowdfunding!$G$2:$G$1000, "Failed")</f>
        <v>38</v>
      </c>
      <c r="D3">
        <f>COUNTIFS(Crowdfunding!$D$2:$D$1000, "&gt;=1000", Crowdfunding!$D$2:$D$1000, "&lt;5000", Crowdfunding!$G$2:$G$1000, "canceled")</f>
        <v>2</v>
      </c>
      <c r="E3">
        <f t="shared" ref="E3:E13" si="0">B3+C3+D3</f>
        <v>231</v>
      </c>
      <c r="F3" s="4">
        <f t="shared" ref="F3:F13" si="1">IF(E3&gt;0, B3/E3, 0)</f>
        <v>0.82683982683982682</v>
      </c>
      <c r="G3" s="4">
        <f t="shared" ref="G3:G13" si="2">IF(E3&gt;0, C3/E3, 0)</f>
        <v>0.16450216450216451</v>
      </c>
      <c r="H3" s="4">
        <f t="shared" ref="H3:H12" si="3">IF(E3&gt;0, D3/E3, 0)</f>
        <v>8.658008658008658E-3</v>
      </c>
      <c r="I3" s="24"/>
    </row>
    <row r="4" spans="1:9" x14ac:dyDescent="0.2">
      <c r="A4" t="s">
        <v>2096</v>
      </c>
      <c r="B4">
        <f>COUNTIFS(Crowdfunding!$D$2:$D$1000, "&gt;=5000", Crowdfunding!$D$2:$D$1000, "&lt;10000", Crowdfunding!$G$2:$G$1000, "Successful")</f>
        <v>164</v>
      </c>
      <c r="C4">
        <f>COUNTIFS(Crowdfunding!$D$2:$D$1000, "&gt;=5000", Crowdfunding!$D$2:$D$1000, "&lt;10000", Crowdfunding!$G$2:$G$1000, "Failed")</f>
        <v>126</v>
      </c>
      <c r="D4">
        <f>COUNTIFS(Crowdfunding!$D$2:$D$1000, "&gt;=5000", Crowdfunding!$D$2:$D$1000, "&lt;10000", Crowdfunding!$G$2:$G$1000, 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  <c r="I4" s="24"/>
    </row>
    <row r="5" spans="1:9" x14ac:dyDescent="0.2">
      <c r="A5" t="s">
        <v>2097</v>
      </c>
      <c r="B5">
        <f>COUNTIFS(Crowdfunding!$D$2:$D$1000, "&gt;=10000", Crowdfunding!$D$2:$D$1000, "&lt;15000", Crowdfunding!$G$2:$G$1000, "Successful")</f>
        <v>4</v>
      </c>
      <c r="C5">
        <f>COUNTIFS(Crowdfunding!$D$2:$D$1000, "&gt;=10000", Crowdfunding!$D$2:$D$1000, "&lt;15000", Crowdfunding!$G$2:$G$1000, "Failed")</f>
        <v>5</v>
      </c>
      <c r="D5">
        <f>COUNTIFS(Crowdfunding!$D$2:$D$1000, "&gt;=10000", Crowdfunding!$D$2:$D$1000, "&lt;15000", Crowdfunding!$G$2:$G$1000, 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  <c r="I5" s="24"/>
    </row>
    <row r="6" spans="1:9" x14ac:dyDescent="0.2">
      <c r="A6" t="s">
        <v>2098</v>
      </c>
      <c r="B6">
        <f>COUNTIFS(Crowdfunding!$D$2:$D$1000, "&gt;=15000", Crowdfunding!$D$2:$D$1000, "&lt;20000", Crowdfunding!$G$2:$G$1000, "Successful")</f>
        <v>10</v>
      </c>
      <c r="C6">
        <f>COUNTIFS(Crowdfunding!$D$2:$D$1000, "&gt;=15000", Crowdfunding!$D$2:$D$1000, "&lt;20000", Crowdfunding!$G$2:$G$1000, "Failed")</f>
        <v>0</v>
      </c>
      <c r="D6">
        <f>COUNTIFS(Crowdfunding!$D$2:$D$1000, "&gt;=15000", Crowdfunding!$D$2:$D$1000, "&lt;20000", Crowdfunding!$G$2:$G$1000, 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  <c r="I6" s="24"/>
    </row>
    <row r="7" spans="1:9" x14ac:dyDescent="0.2">
      <c r="A7" t="s">
        <v>2099</v>
      </c>
      <c r="B7">
        <f>COUNTIFS(Crowdfunding!$D$2:$D$1000, "&gt;=20000", Crowdfunding!$D$2:$D$1000, "&lt;25000", Crowdfunding!$G$2:$G$1000, "Successful")</f>
        <v>7</v>
      </c>
      <c r="C7">
        <f>COUNTIFS(Crowdfunding!$D$2:$D$1000, "&gt;=20000", Crowdfunding!$D$2:$D$1000, "&lt;25000", Crowdfunding!$G$2:$G$1000, "Failed")</f>
        <v>0</v>
      </c>
      <c r="D7">
        <f>COUNTIFS(Crowdfunding!$D$2:$D$1000, "&gt;=20000", Crowdfunding!$D$2:$D$1000, "&lt;25000", Crowdfunding!$G$2:$G$1000, 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  <c r="I7" s="24"/>
    </row>
    <row r="8" spans="1:9" x14ac:dyDescent="0.2">
      <c r="A8" t="s">
        <v>2100</v>
      </c>
      <c r="B8">
        <f>COUNTIFS(Crowdfunding!$D$2:$D$1000, "&gt;=25000", Crowdfunding!$D$2:$D$1000, "&lt;30000", Crowdfunding!$G$2:$G$1000, "Successful")</f>
        <v>11</v>
      </c>
      <c r="C8">
        <f>COUNTIFS(Crowdfunding!$D$2:$D$1000, "&gt;=25000", Crowdfunding!$D$2:$D$1000, "&lt;30000", Crowdfunding!$G$2:$G$1000, "Failed")</f>
        <v>3</v>
      </c>
      <c r="D8">
        <f>COUNTIFS(Crowdfunding!$D$2:$D$1000, "&gt;=25000", Crowdfunding!$D$2:$D$1000, "&lt;30000", Crowdfunding!$G$2:$G$1000, 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  <c r="I8" s="24"/>
    </row>
    <row r="9" spans="1:9" x14ac:dyDescent="0.2">
      <c r="A9" t="s">
        <v>2101</v>
      </c>
      <c r="B9">
        <f>COUNTIFS(Crowdfunding!$D$2:$D$1000, "&gt;=30000", Crowdfunding!$D$2:$D$1000, "&lt;35000", Crowdfunding!$G$2:$G$1000, "Successful")</f>
        <v>7</v>
      </c>
      <c r="C9">
        <f>COUNTIFS(Crowdfunding!$D$2:$D$1000, "&gt;=30000", Crowdfunding!$D$2:$D$1000, "&lt;35000", Crowdfunding!$G$2:$G$1000, "Failed")</f>
        <v>0</v>
      </c>
      <c r="D9">
        <f>COUNTIFS(Crowdfunding!$D$2:$D$1000, "&gt;=30000", Crowdfunding!$D$2:$D$1000, "&lt;35000", Crowdfunding!$G$2:$G$1000, 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  <c r="I9" s="24"/>
    </row>
    <row r="10" spans="1:9" x14ac:dyDescent="0.2">
      <c r="A10" t="s">
        <v>2102</v>
      </c>
      <c r="B10">
        <f>COUNTIFS(Crowdfunding!$D$2:$D$1000, "&gt;=35000", Crowdfunding!$D$2:$D$1000, "&lt;40000", Crowdfunding!$G$2:$G$1000, "Successful")</f>
        <v>8</v>
      </c>
      <c r="C10">
        <f>COUNTIFS(Crowdfunding!$D$2:$D$1000, "&gt;=35000", Crowdfunding!$D$2:$D$1000, "&lt;40000", Crowdfunding!$G$2:$G$1000, "Failed")</f>
        <v>3</v>
      </c>
      <c r="D10">
        <f>COUNTIFS(Crowdfunding!$D$2:$D$1000, "&gt;=35000", Crowdfunding!$D$2:$D$1000, "&lt;40000", Crowdfunding!$G$2:$G$1000, 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  <c r="I10" s="24"/>
    </row>
    <row r="11" spans="1:9" x14ac:dyDescent="0.2">
      <c r="A11" t="s">
        <v>2103</v>
      </c>
      <c r="B11" s="15">
        <f>COUNTIFS(Crowdfunding!$D$2:$D$1000, "&gt;=40000", Crowdfunding!$D$2:$D$1000, "&lt;45000", Crowdfunding!$G$2:$G$1000, "Successful")</f>
        <v>11</v>
      </c>
      <c r="C11" s="15">
        <f>COUNTIFS(Crowdfunding!$D$2:$D$1000, "&gt;=40000", Crowdfunding!$D$2:$D$1000, "&lt;45000", Crowdfunding!$G$2:$G$1000, "Failed")</f>
        <v>3</v>
      </c>
      <c r="D11" s="15">
        <f>COUNTIFS(Crowdfunding!$D$2:$D$1000, "&gt;=40000", Crowdfunding!$D$2:$D$1000, "&lt;45000", Crowdfunding!$G$2:$G$1000, 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  <c r="I11" s="24"/>
    </row>
    <row r="12" spans="1:9" x14ac:dyDescent="0.2">
      <c r="A12" t="s">
        <v>2104</v>
      </c>
      <c r="B12">
        <f>COUNTIFS(Crowdfunding!$D$2:$D$1000, "&gt;=45000", Crowdfunding!$D$2:$D$1000, "&lt;50000", Crowdfunding!$G$2:$G$1000, "Successful")</f>
        <v>8</v>
      </c>
      <c r="C12">
        <f>COUNTIFS(Crowdfunding!$D$2:$D$1000, "&gt;=45000", Crowdfunding!$D$2:$D$1000, "&lt;50000", Crowdfunding!$G$2:$G$1000, "Failed")</f>
        <v>3</v>
      </c>
      <c r="D12">
        <f>COUNTIFS(Crowdfunding!$D$2:$D$1000, "&gt;=45000", Crowdfunding!$D$2:$D$1000, "&lt;50000", Crowdfunding!$G$2:$G$1000, 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  <c r="I12" s="24"/>
    </row>
    <row r="13" spans="1:9" x14ac:dyDescent="0.2">
      <c r="A13" t="s">
        <v>2105</v>
      </c>
      <c r="B13">
        <f>COUNTIFS(Crowdfunding!$D$2:$D$1000, "&gt;=50000", Crowdfunding!$G$2:$G$1000, "Successful")</f>
        <v>114</v>
      </c>
      <c r="C13">
        <f>COUNTIFS(Crowdfunding!$D$2:$D$1000, "&gt;=50000", Crowdfunding!$G$2:$G$1000, "Failedl")</f>
        <v>0</v>
      </c>
      <c r="D13">
        <f>COUNTIFS(Crowdfunding!$D$2:$D$1000, "&gt;=50000", Crowdfunding!$G$2:$G$1000, "Failedl")</f>
        <v>0</v>
      </c>
      <c r="E13">
        <f t="shared" si="0"/>
        <v>114</v>
      </c>
      <c r="F13" s="4">
        <f t="shared" si="1"/>
        <v>1</v>
      </c>
      <c r="G13" s="4">
        <f t="shared" si="2"/>
        <v>0</v>
      </c>
      <c r="H13" s="4">
        <f>IF(E13&gt;0, D13/E13, 0)</f>
        <v>0</v>
      </c>
      <c r="I13" s="2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AB380-ECFA-5A46-B3BA-C44D8724DDEF}">
  <sheetPr codeName="Sheet10"/>
  <dimension ref="A1:I566"/>
  <sheetViews>
    <sheetView tabSelected="1" workbookViewId="0">
      <selection activeCell="H28" sqref="H28"/>
    </sheetView>
  </sheetViews>
  <sheetFormatPr baseColWidth="10" defaultRowHeight="16" x14ac:dyDescent="0.2"/>
  <cols>
    <col min="2" max="2" width="14.5" customWidth="1"/>
    <col min="5" max="5" width="15.5" customWidth="1"/>
    <col min="8" max="8" width="37.5" customWidth="1"/>
  </cols>
  <sheetData>
    <row r="1" spans="1:9" x14ac:dyDescent="0.2">
      <c r="A1" s="1" t="s">
        <v>4</v>
      </c>
      <c r="B1" s="1" t="s">
        <v>5</v>
      </c>
      <c r="D1" s="1" t="s">
        <v>4</v>
      </c>
      <c r="E1" s="1" t="s">
        <v>5</v>
      </c>
    </row>
    <row r="2" spans="1:9" x14ac:dyDescent="0.2">
      <c r="A2" s="16" t="s">
        <v>20</v>
      </c>
      <c r="B2">
        <v>158</v>
      </c>
      <c r="D2" s="17" t="s">
        <v>14</v>
      </c>
      <c r="E2">
        <v>0</v>
      </c>
      <c r="H2" s="18" t="s">
        <v>2108</v>
      </c>
      <c r="I2" s="7" t="s">
        <v>2114</v>
      </c>
    </row>
    <row r="3" spans="1:9" x14ac:dyDescent="0.2">
      <c r="A3" s="16" t="s">
        <v>20</v>
      </c>
      <c r="B3">
        <v>1425</v>
      </c>
      <c r="D3" s="17" t="s">
        <v>14</v>
      </c>
      <c r="E3">
        <v>24</v>
      </c>
      <c r="H3" t="s">
        <v>2113</v>
      </c>
      <c r="I3" s="19">
        <f>AVERAGE(B2:B566)</f>
        <v>851.14690265486729</v>
      </c>
    </row>
    <row r="4" spans="1:9" x14ac:dyDescent="0.2">
      <c r="A4" s="16" t="s">
        <v>20</v>
      </c>
      <c r="B4">
        <v>174</v>
      </c>
      <c r="D4" s="17" t="s">
        <v>14</v>
      </c>
      <c r="E4">
        <v>53</v>
      </c>
      <c r="H4" t="s">
        <v>2107</v>
      </c>
      <c r="I4">
        <f t="shared" ref="I4" si="0">MEDIAN(B2:B566)</f>
        <v>201</v>
      </c>
    </row>
    <row r="5" spans="1:9" x14ac:dyDescent="0.2">
      <c r="A5" s="16" t="s">
        <v>20</v>
      </c>
      <c r="B5">
        <v>227</v>
      </c>
      <c r="D5" s="17" t="s">
        <v>14</v>
      </c>
      <c r="E5">
        <v>18</v>
      </c>
      <c r="H5" t="s">
        <v>2106</v>
      </c>
      <c r="I5">
        <f>MIN(B2:B566)</f>
        <v>16</v>
      </c>
    </row>
    <row r="6" spans="1:9" x14ac:dyDescent="0.2">
      <c r="A6" s="16" t="s">
        <v>20</v>
      </c>
      <c r="B6">
        <v>220</v>
      </c>
      <c r="D6" s="17" t="s">
        <v>14</v>
      </c>
      <c r="E6">
        <v>44</v>
      </c>
      <c r="H6" t="s">
        <v>2109</v>
      </c>
      <c r="I6">
        <f>MAX(B2:B566)</f>
        <v>7295</v>
      </c>
    </row>
    <row r="7" spans="1:9" x14ac:dyDescent="0.2">
      <c r="A7" s="16" t="s">
        <v>20</v>
      </c>
      <c r="B7">
        <v>98</v>
      </c>
      <c r="D7" s="17" t="s">
        <v>14</v>
      </c>
      <c r="E7">
        <v>27</v>
      </c>
      <c r="H7" t="s">
        <v>2110</v>
      </c>
      <c r="I7">
        <f>_xlfn.VAR.S(B2:B566)</f>
        <v>1606216.5936295739</v>
      </c>
    </row>
    <row r="8" spans="1:9" x14ac:dyDescent="0.2">
      <c r="A8" s="16" t="s">
        <v>20</v>
      </c>
      <c r="B8">
        <v>100</v>
      </c>
      <c r="D8" s="17" t="s">
        <v>14</v>
      </c>
      <c r="E8">
        <v>55</v>
      </c>
      <c r="H8" t="s">
        <v>2111</v>
      </c>
      <c r="I8">
        <f>_xlfn.STDEV.S(B2:B566)</f>
        <v>1267.366006183523</v>
      </c>
    </row>
    <row r="9" spans="1:9" x14ac:dyDescent="0.2">
      <c r="A9" s="16" t="s">
        <v>20</v>
      </c>
      <c r="B9">
        <v>1249</v>
      </c>
      <c r="D9" s="17" t="s">
        <v>14</v>
      </c>
      <c r="E9">
        <v>200</v>
      </c>
    </row>
    <row r="10" spans="1:9" x14ac:dyDescent="0.2">
      <c r="A10" s="16" t="s">
        <v>20</v>
      </c>
      <c r="B10">
        <v>1396</v>
      </c>
      <c r="D10" s="17" t="s">
        <v>14</v>
      </c>
      <c r="E10">
        <v>452</v>
      </c>
    </row>
    <row r="11" spans="1:9" x14ac:dyDescent="0.2">
      <c r="A11" s="16" t="s">
        <v>20</v>
      </c>
      <c r="B11">
        <v>890</v>
      </c>
      <c r="D11" s="17" t="s">
        <v>14</v>
      </c>
      <c r="E11">
        <v>674</v>
      </c>
      <c r="H11" s="18" t="s">
        <v>2112</v>
      </c>
      <c r="I11" t="s">
        <v>2114</v>
      </c>
    </row>
    <row r="12" spans="1:9" x14ac:dyDescent="0.2">
      <c r="A12" s="16" t="s">
        <v>20</v>
      </c>
      <c r="B12">
        <v>142</v>
      </c>
      <c r="D12" s="17" t="s">
        <v>14</v>
      </c>
      <c r="E12">
        <v>558</v>
      </c>
      <c r="H12" t="s">
        <v>2113</v>
      </c>
      <c r="I12" s="19">
        <f>AVERAGE(E2:E365)</f>
        <v>585.61538461538464</v>
      </c>
    </row>
    <row r="13" spans="1:9" x14ac:dyDescent="0.2">
      <c r="A13" s="16" t="s">
        <v>20</v>
      </c>
      <c r="B13">
        <v>2673</v>
      </c>
      <c r="D13" s="17" t="s">
        <v>14</v>
      </c>
      <c r="E13">
        <v>15</v>
      </c>
      <c r="H13" t="s">
        <v>2107</v>
      </c>
      <c r="I13">
        <f>MEDIAN(E2:E365)</f>
        <v>114.5</v>
      </c>
    </row>
    <row r="14" spans="1:9" x14ac:dyDescent="0.2">
      <c r="A14" s="16" t="s">
        <v>20</v>
      </c>
      <c r="B14">
        <v>163</v>
      </c>
      <c r="D14" s="17" t="s">
        <v>14</v>
      </c>
      <c r="E14">
        <v>2307</v>
      </c>
      <c r="H14" t="s">
        <v>2106</v>
      </c>
      <c r="I14">
        <f>MIN(E2:E365)</f>
        <v>0</v>
      </c>
    </row>
    <row r="15" spans="1:9" x14ac:dyDescent="0.2">
      <c r="A15" s="16" t="s">
        <v>20</v>
      </c>
      <c r="B15">
        <v>2220</v>
      </c>
      <c r="D15" s="17" t="s">
        <v>14</v>
      </c>
      <c r="E15">
        <v>88</v>
      </c>
      <c r="H15" t="s">
        <v>2109</v>
      </c>
      <c r="I15">
        <f>MAX(E2:E365)</f>
        <v>6080</v>
      </c>
    </row>
    <row r="16" spans="1:9" x14ac:dyDescent="0.2">
      <c r="A16" s="16" t="s">
        <v>20</v>
      </c>
      <c r="B16">
        <v>1606</v>
      </c>
      <c r="D16" s="17" t="s">
        <v>14</v>
      </c>
      <c r="E16">
        <v>48</v>
      </c>
      <c r="H16" t="s">
        <v>2110</v>
      </c>
      <c r="I16" s="19">
        <f>_xlfn.VAR.S(E2:E365)</f>
        <v>924113.45496927318</v>
      </c>
    </row>
    <row r="17" spans="1:9" x14ac:dyDescent="0.2">
      <c r="A17" s="16" t="s">
        <v>20</v>
      </c>
      <c r="B17">
        <v>129</v>
      </c>
      <c r="D17" s="17" t="s">
        <v>14</v>
      </c>
      <c r="E17">
        <v>1</v>
      </c>
      <c r="H17" t="s">
        <v>2111</v>
      </c>
      <c r="I17" s="19">
        <f>_xlfn.STDEV.S(E2:E365)</f>
        <v>961.30819978260524</v>
      </c>
    </row>
    <row r="18" spans="1:9" x14ac:dyDescent="0.2">
      <c r="A18" s="16" t="s">
        <v>20</v>
      </c>
      <c r="B18">
        <v>226</v>
      </c>
      <c r="D18" s="17" t="s">
        <v>14</v>
      </c>
      <c r="E18">
        <v>1467</v>
      </c>
    </row>
    <row r="19" spans="1:9" x14ac:dyDescent="0.2">
      <c r="A19" s="16" t="s">
        <v>20</v>
      </c>
      <c r="B19">
        <v>5419</v>
      </c>
      <c r="D19" s="17" t="s">
        <v>14</v>
      </c>
      <c r="E19">
        <v>75</v>
      </c>
    </row>
    <row r="20" spans="1:9" x14ac:dyDescent="0.2">
      <c r="A20" s="16" t="s">
        <v>20</v>
      </c>
      <c r="B20">
        <v>165</v>
      </c>
      <c r="D20" s="17" t="s">
        <v>14</v>
      </c>
      <c r="E20">
        <v>120</v>
      </c>
    </row>
    <row r="21" spans="1:9" x14ac:dyDescent="0.2">
      <c r="A21" s="16" t="s">
        <v>20</v>
      </c>
      <c r="B21">
        <v>1965</v>
      </c>
      <c r="D21" s="17" t="s">
        <v>14</v>
      </c>
      <c r="E21">
        <v>2253</v>
      </c>
      <c r="H21" t="s">
        <v>2117</v>
      </c>
    </row>
    <row r="22" spans="1:9" x14ac:dyDescent="0.2">
      <c r="A22" s="16" t="s">
        <v>20</v>
      </c>
      <c r="B22">
        <v>16</v>
      </c>
      <c r="D22" s="17" t="s">
        <v>14</v>
      </c>
      <c r="E22">
        <v>5</v>
      </c>
    </row>
    <row r="23" spans="1:9" x14ac:dyDescent="0.2">
      <c r="A23" s="16" t="s">
        <v>20</v>
      </c>
      <c r="B23">
        <v>107</v>
      </c>
      <c r="D23" s="17" t="s">
        <v>14</v>
      </c>
      <c r="E23">
        <v>38</v>
      </c>
    </row>
    <row r="24" spans="1:9" x14ac:dyDescent="0.2">
      <c r="A24" s="16" t="s">
        <v>20</v>
      </c>
      <c r="B24">
        <v>134</v>
      </c>
      <c r="D24" s="17" t="s">
        <v>14</v>
      </c>
      <c r="E24">
        <v>12</v>
      </c>
    </row>
    <row r="25" spans="1:9" x14ac:dyDescent="0.2">
      <c r="A25" s="16" t="s">
        <v>20</v>
      </c>
      <c r="B25">
        <v>198</v>
      </c>
      <c r="D25" s="17" t="s">
        <v>14</v>
      </c>
      <c r="E25">
        <v>1684</v>
      </c>
    </row>
    <row r="26" spans="1:9" x14ac:dyDescent="0.2">
      <c r="A26" s="16" t="s">
        <v>20</v>
      </c>
      <c r="B26">
        <v>111</v>
      </c>
      <c r="D26" s="17" t="s">
        <v>14</v>
      </c>
      <c r="E26">
        <v>56</v>
      </c>
    </row>
    <row r="27" spans="1:9" x14ac:dyDescent="0.2">
      <c r="A27" s="16" t="s">
        <v>20</v>
      </c>
      <c r="B27">
        <v>222</v>
      </c>
      <c r="D27" s="17" t="s">
        <v>14</v>
      </c>
      <c r="E27">
        <v>838</v>
      </c>
    </row>
    <row r="28" spans="1:9" x14ac:dyDescent="0.2">
      <c r="A28" s="16" t="s">
        <v>20</v>
      </c>
      <c r="B28">
        <v>6212</v>
      </c>
      <c r="D28" s="17" t="s">
        <v>14</v>
      </c>
      <c r="E28">
        <v>1000</v>
      </c>
    </row>
    <row r="29" spans="1:9" x14ac:dyDescent="0.2">
      <c r="A29" s="16" t="s">
        <v>20</v>
      </c>
      <c r="B29">
        <v>98</v>
      </c>
      <c r="D29" s="17" t="s">
        <v>14</v>
      </c>
      <c r="E29">
        <v>1482</v>
      </c>
    </row>
    <row r="30" spans="1:9" x14ac:dyDescent="0.2">
      <c r="A30" s="16" t="s">
        <v>20</v>
      </c>
      <c r="B30">
        <v>92</v>
      </c>
      <c r="D30" s="17" t="s">
        <v>14</v>
      </c>
      <c r="E30">
        <v>106</v>
      </c>
    </row>
    <row r="31" spans="1:9" x14ac:dyDescent="0.2">
      <c r="A31" s="16" t="s">
        <v>20</v>
      </c>
      <c r="B31">
        <v>149</v>
      </c>
      <c r="D31" s="17" t="s">
        <v>14</v>
      </c>
      <c r="E31">
        <v>679</v>
      </c>
    </row>
    <row r="32" spans="1:9" x14ac:dyDescent="0.2">
      <c r="A32" s="16" t="s">
        <v>20</v>
      </c>
      <c r="B32">
        <v>2431</v>
      </c>
      <c r="D32" s="17" t="s">
        <v>14</v>
      </c>
      <c r="E32">
        <v>1220</v>
      </c>
    </row>
    <row r="33" spans="1:5" x14ac:dyDescent="0.2">
      <c r="A33" s="16" t="s">
        <v>20</v>
      </c>
      <c r="B33">
        <v>303</v>
      </c>
      <c r="D33" s="17" t="s">
        <v>14</v>
      </c>
      <c r="E33">
        <v>1</v>
      </c>
    </row>
    <row r="34" spans="1:5" x14ac:dyDescent="0.2">
      <c r="A34" s="16" t="s">
        <v>20</v>
      </c>
      <c r="B34">
        <v>209</v>
      </c>
      <c r="D34" s="17" t="s">
        <v>14</v>
      </c>
      <c r="E34">
        <v>37</v>
      </c>
    </row>
    <row r="35" spans="1:5" x14ac:dyDescent="0.2">
      <c r="A35" s="16" t="s">
        <v>20</v>
      </c>
      <c r="B35">
        <v>131</v>
      </c>
      <c r="D35" s="17" t="s">
        <v>14</v>
      </c>
      <c r="E35">
        <v>60</v>
      </c>
    </row>
    <row r="36" spans="1:5" x14ac:dyDescent="0.2">
      <c r="A36" s="16" t="s">
        <v>20</v>
      </c>
      <c r="B36">
        <v>164</v>
      </c>
      <c r="D36" s="17" t="s">
        <v>14</v>
      </c>
      <c r="E36">
        <v>296</v>
      </c>
    </row>
    <row r="37" spans="1:5" x14ac:dyDescent="0.2">
      <c r="A37" s="16" t="s">
        <v>20</v>
      </c>
      <c r="B37">
        <v>201</v>
      </c>
      <c r="D37" s="17" t="s">
        <v>14</v>
      </c>
      <c r="E37">
        <v>3304</v>
      </c>
    </row>
    <row r="38" spans="1:5" x14ac:dyDescent="0.2">
      <c r="A38" s="16" t="s">
        <v>20</v>
      </c>
      <c r="B38">
        <v>211</v>
      </c>
      <c r="D38" s="17" t="s">
        <v>14</v>
      </c>
      <c r="E38">
        <v>73</v>
      </c>
    </row>
    <row r="39" spans="1:5" x14ac:dyDescent="0.2">
      <c r="A39" s="16" t="s">
        <v>20</v>
      </c>
      <c r="B39">
        <v>128</v>
      </c>
      <c r="D39" s="17" t="s">
        <v>14</v>
      </c>
      <c r="E39">
        <v>3387</v>
      </c>
    </row>
    <row r="40" spans="1:5" x14ac:dyDescent="0.2">
      <c r="A40" s="16" t="s">
        <v>20</v>
      </c>
      <c r="B40">
        <v>1600</v>
      </c>
      <c r="D40" s="17" t="s">
        <v>14</v>
      </c>
      <c r="E40">
        <v>662</v>
      </c>
    </row>
    <row r="41" spans="1:5" x14ac:dyDescent="0.2">
      <c r="A41" s="16" t="s">
        <v>20</v>
      </c>
      <c r="B41">
        <v>249</v>
      </c>
      <c r="D41" s="17" t="s">
        <v>14</v>
      </c>
      <c r="E41">
        <v>774</v>
      </c>
    </row>
    <row r="42" spans="1:5" x14ac:dyDescent="0.2">
      <c r="A42" s="16" t="s">
        <v>20</v>
      </c>
      <c r="B42">
        <v>236</v>
      </c>
      <c r="D42" s="17" t="s">
        <v>14</v>
      </c>
      <c r="E42">
        <v>672</v>
      </c>
    </row>
    <row r="43" spans="1:5" x14ac:dyDescent="0.2">
      <c r="A43" s="16" t="s">
        <v>20</v>
      </c>
      <c r="B43">
        <v>4065</v>
      </c>
      <c r="D43" s="17" t="s">
        <v>14</v>
      </c>
      <c r="E43">
        <v>940</v>
      </c>
    </row>
    <row r="44" spans="1:5" x14ac:dyDescent="0.2">
      <c r="A44" s="16" t="s">
        <v>20</v>
      </c>
      <c r="B44">
        <v>246</v>
      </c>
      <c r="D44" s="17" t="s">
        <v>14</v>
      </c>
      <c r="E44">
        <v>117</v>
      </c>
    </row>
    <row r="45" spans="1:5" x14ac:dyDescent="0.2">
      <c r="A45" s="16" t="s">
        <v>20</v>
      </c>
      <c r="B45">
        <v>2475</v>
      </c>
      <c r="D45" s="17" t="s">
        <v>14</v>
      </c>
      <c r="E45">
        <v>115</v>
      </c>
    </row>
    <row r="46" spans="1:5" x14ac:dyDescent="0.2">
      <c r="A46" s="16" t="s">
        <v>20</v>
      </c>
      <c r="B46">
        <v>76</v>
      </c>
      <c r="D46" s="17" t="s">
        <v>14</v>
      </c>
      <c r="E46">
        <v>326</v>
      </c>
    </row>
    <row r="47" spans="1:5" x14ac:dyDescent="0.2">
      <c r="A47" s="16" t="s">
        <v>20</v>
      </c>
      <c r="B47">
        <v>54</v>
      </c>
      <c r="D47" s="17" t="s">
        <v>14</v>
      </c>
      <c r="E47">
        <v>1</v>
      </c>
    </row>
    <row r="48" spans="1:5" x14ac:dyDescent="0.2">
      <c r="A48" s="16" t="s">
        <v>20</v>
      </c>
      <c r="B48">
        <v>88</v>
      </c>
      <c r="D48" s="17" t="s">
        <v>14</v>
      </c>
      <c r="E48">
        <v>1467</v>
      </c>
    </row>
    <row r="49" spans="1:5" x14ac:dyDescent="0.2">
      <c r="A49" s="16" t="s">
        <v>20</v>
      </c>
      <c r="B49">
        <v>85</v>
      </c>
      <c r="D49" s="17" t="s">
        <v>14</v>
      </c>
      <c r="E49">
        <v>5681</v>
      </c>
    </row>
    <row r="50" spans="1:5" x14ac:dyDescent="0.2">
      <c r="A50" s="16" t="s">
        <v>20</v>
      </c>
      <c r="B50">
        <v>170</v>
      </c>
      <c r="D50" s="17" t="s">
        <v>14</v>
      </c>
      <c r="E50">
        <v>1059</v>
      </c>
    </row>
    <row r="51" spans="1:5" x14ac:dyDescent="0.2">
      <c r="A51" s="16" t="s">
        <v>20</v>
      </c>
      <c r="B51">
        <v>330</v>
      </c>
      <c r="D51" s="17" t="s">
        <v>14</v>
      </c>
      <c r="E51">
        <v>1194</v>
      </c>
    </row>
    <row r="52" spans="1:5" x14ac:dyDescent="0.2">
      <c r="A52" s="16" t="s">
        <v>20</v>
      </c>
      <c r="B52">
        <v>127</v>
      </c>
      <c r="D52" s="17" t="s">
        <v>14</v>
      </c>
      <c r="E52">
        <v>30</v>
      </c>
    </row>
    <row r="53" spans="1:5" x14ac:dyDescent="0.2">
      <c r="A53" s="16" t="s">
        <v>20</v>
      </c>
      <c r="B53">
        <v>411</v>
      </c>
      <c r="D53" s="17" t="s">
        <v>14</v>
      </c>
      <c r="E53">
        <v>75</v>
      </c>
    </row>
    <row r="54" spans="1:5" x14ac:dyDescent="0.2">
      <c r="A54" s="16" t="s">
        <v>20</v>
      </c>
      <c r="B54">
        <v>180</v>
      </c>
      <c r="D54" s="17" t="s">
        <v>14</v>
      </c>
      <c r="E54">
        <v>955</v>
      </c>
    </row>
    <row r="55" spans="1:5" x14ac:dyDescent="0.2">
      <c r="A55" s="16" t="s">
        <v>20</v>
      </c>
      <c r="B55">
        <v>374</v>
      </c>
      <c r="D55" s="17" t="s">
        <v>14</v>
      </c>
      <c r="E55">
        <v>67</v>
      </c>
    </row>
    <row r="56" spans="1:5" x14ac:dyDescent="0.2">
      <c r="A56" s="16" t="s">
        <v>20</v>
      </c>
      <c r="B56">
        <v>71</v>
      </c>
      <c r="D56" s="17" t="s">
        <v>14</v>
      </c>
      <c r="E56">
        <v>5</v>
      </c>
    </row>
    <row r="57" spans="1:5" x14ac:dyDescent="0.2">
      <c r="A57" s="16" t="s">
        <v>20</v>
      </c>
      <c r="B57">
        <v>203</v>
      </c>
      <c r="D57" s="17" t="s">
        <v>14</v>
      </c>
      <c r="E57">
        <v>26</v>
      </c>
    </row>
    <row r="58" spans="1:5" x14ac:dyDescent="0.2">
      <c r="A58" s="16" t="s">
        <v>20</v>
      </c>
      <c r="B58">
        <v>113</v>
      </c>
      <c r="D58" s="17" t="s">
        <v>14</v>
      </c>
      <c r="E58">
        <v>1130</v>
      </c>
    </row>
    <row r="59" spans="1:5" x14ac:dyDescent="0.2">
      <c r="A59" s="16" t="s">
        <v>20</v>
      </c>
      <c r="B59">
        <v>96</v>
      </c>
      <c r="D59" s="17" t="s">
        <v>14</v>
      </c>
      <c r="E59">
        <v>782</v>
      </c>
    </row>
    <row r="60" spans="1:5" x14ac:dyDescent="0.2">
      <c r="A60" s="16" t="s">
        <v>20</v>
      </c>
      <c r="B60">
        <v>498</v>
      </c>
      <c r="D60" s="17" t="s">
        <v>14</v>
      </c>
      <c r="E60">
        <v>210</v>
      </c>
    </row>
    <row r="61" spans="1:5" x14ac:dyDescent="0.2">
      <c r="A61" s="16" t="s">
        <v>20</v>
      </c>
      <c r="B61">
        <v>180</v>
      </c>
      <c r="D61" s="17" t="s">
        <v>14</v>
      </c>
      <c r="E61">
        <v>136</v>
      </c>
    </row>
    <row r="62" spans="1:5" x14ac:dyDescent="0.2">
      <c r="A62" s="16" t="s">
        <v>20</v>
      </c>
      <c r="B62">
        <v>27</v>
      </c>
      <c r="D62" s="17" t="s">
        <v>14</v>
      </c>
      <c r="E62">
        <v>86</v>
      </c>
    </row>
    <row r="63" spans="1:5" x14ac:dyDescent="0.2">
      <c r="A63" s="16" t="s">
        <v>20</v>
      </c>
      <c r="B63">
        <v>2331</v>
      </c>
      <c r="D63" s="17" t="s">
        <v>14</v>
      </c>
      <c r="E63">
        <v>19</v>
      </c>
    </row>
    <row r="64" spans="1:5" x14ac:dyDescent="0.2">
      <c r="A64" s="16" t="s">
        <v>20</v>
      </c>
      <c r="B64">
        <v>113</v>
      </c>
      <c r="D64" s="17" t="s">
        <v>14</v>
      </c>
      <c r="E64">
        <v>886</v>
      </c>
    </row>
    <row r="65" spans="1:5" x14ac:dyDescent="0.2">
      <c r="A65" s="16" t="s">
        <v>20</v>
      </c>
      <c r="B65">
        <v>164</v>
      </c>
      <c r="D65" s="17" t="s">
        <v>14</v>
      </c>
      <c r="E65">
        <v>35</v>
      </c>
    </row>
    <row r="66" spans="1:5" x14ac:dyDescent="0.2">
      <c r="A66" s="16" t="s">
        <v>20</v>
      </c>
      <c r="B66">
        <v>164</v>
      </c>
      <c r="D66" s="17" t="s">
        <v>14</v>
      </c>
      <c r="E66">
        <v>24</v>
      </c>
    </row>
    <row r="67" spans="1:5" x14ac:dyDescent="0.2">
      <c r="A67" s="16" t="s">
        <v>20</v>
      </c>
      <c r="B67">
        <v>336</v>
      </c>
      <c r="D67" s="17" t="s">
        <v>14</v>
      </c>
      <c r="E67">
        <v>86</v>
      </c>
    </row>
    <row r="68" spans="1:5" x14ac:dyDescent="0.2">
      <c r="A68" s="16" t="s">
        <v>20</v>
      </c>
      <c r="B68">
        <v>1917</v>
      </c>
      <c r="D68" s="17" t="s">
        <v>14</v>
      </c>
      <c r="E68">
        <v>243</v>
      </c>
    </row>
    <row r="69" spans="1:5" x14ac:dyDescent="0.2">
      <c r="A69" s="16" t="s">
        <v>20</v>
      </c>
      <c r="B69">
        <v>95</v>
      </c>
      <c r="D69" s="17" t="s">
        <v>14</v>
      </c>
      <c r="E69">
        <v>65</v>
      </c>
    </row>
    <row r="70" spans="1:5" x14ac:dyDescent="0.2">
      <c r="A70" s="16" t="s">
        <v>20</v>
      </c>
      <c r="B70">
        <v>147</v>
      </c>
      <c r="D70" s="17" t="s">
        <v>14</v>
      </c>
      <c r="E70">
        <v>100</v>
      </c>
    </row>
    <row r="71" spans="1:5" x14ac:dyDescent="0.2">
      <c r="A71" s="16" t="s">
        <v>20</v>
      </c>
      <c r="B71">
        <v>86</v>
      </c>
      <c r="D71" s="17" t="s">
        <v>14</v>
      </c>
      <c r="E71">
        <v>168</v>
      </c>
    </row>
    <row r="72" spans="1:5" x14ac:dyDescent="0.2">
      <c r="A72" s="16" t="s">
        <v>20</v>
      </c>
      <c r="B72">
        <v>83</v>
      </c>
      <c r="D72" s="17" t="s">
        <v>14</v>
      </c>
      <c r="E72">
        <v>13</v>
      </c>
    </row>
    <row r="73" spans="1:5" x14ac:dyDescent="0.2">
      <c r="A73" s="16" t="s">
        <v>20</v>
      </c>
      <c r="B73">
        <v>676</v>
      </c>
      <c r="D73" s="17" t="s">
        <v>14</v>
      </c>
      <c r="E73">
        <v>1</v>
      </c>
    </row>
    <row r="74" spans="1:5" x14ac:dyDescent="0.2">
      <c r="A74" s="16" t="s">
        <v>20</v>
      </c>
      <c r="B74">
        <v>361</v>
      </c>
      <c r="D74" s="17" t="s">
        <v>14</v>
      </c>
      <c r="E74">
        <v>40</v>
      </c>
    </row>
    <row r="75" spans="1:5" x14ac:dyDescent="0.2">
      <c r="A75" s="16" t="s">
        <v>20</v>
      </c>
      <c r="B75">
        <v>131</v>
      </c>
      <c r="D75" s="17" t="s">
        <v>14</v>
      </c>
      <c r="E75">
        <v>226</v>
      </c>
    </row>
    <row r="76" spans="1:5" x14ac:dyDescent="0.2">
      <c r="A76" s="16" t="s">
        <v>20</v>
      </c>
      <c r="B76">
        <v>126</v>
      </c>
      <c r="D76" s="17" t="s">
        <v>14</v>
      </c>
      <c r="E76">
        <v>1625</v>
      </c>
    </row>
    <row r="77" spans="1:5" x14ac:dyDescent="0.2">
      <c r="A77" s="16" t="s">
        <v>20</v>
      </c>
      <c r="B77">
        <v>275</v>
      </c>
      <c r="D77" s="17" t="s">
        <v>14</v>
      </c>
      <c r="E77">
        <v>143</v>
      </c>
    </row>
    <row r="78" spans="1:5" x14ac:dyDescent="0.2">
      <c r="A78" s="16" t="s">
        <v>20</v>
      </c>
      <c r="B78">
        <v>67</v>
      </c>
      <c r="D78" s="17" t="s">
        <v>14</v>
      </c>
      <c r="E78">
        <v>934</v>
      </c>
    </row>
    <row r="79" spans="1:5" x14ac:dyDescent="0.2">
      <c r="A79" s="16" t="s">
        <v>20</v>
      </c>
      <c r="B79">
        <v>154</v>
      </c>
      <c r="D79" s="17" t="s">
        <v>14</v>
      </c>
      <c r="E79">
        <v>17</v>
      </c>
    </row>
    <row r="80" spans="1:5" x14ac:dyDescent="0.2">
      <c r="A80" s="16" t="s">
        <v>20</v>
      </c>
      <c r="B80">
        <v>1782</v>
      </c>
      <c r="D80" s="17" t="s">
        <v>14</v>
      </c>
      <c r="E80">
        <v>2179</v>
      </c>
    </row>
    <row r="81" spans="1:5" x14ac:dyDescent="0.2">
      <c r="A81" s="16" t="s">
        <v>20</v>
      </c>
      <c r="B81">
        <v>903</v>
      </c>
      <c r="D81" s="17" t="s">
        <v>14</v>
      </c>
      <c r="E81">
        <v>931</v>
      </c>
    </row>
    <row r="82" spans="1:5" x14ac:dyDescent="0.2">
      <c r="A82" s="16" t="s">
        <v>20</v>
      </c>
      <c r="B82">
        <v>94</v>
      </c>
      <c r="D82" s="17" t="s">
        <v>14</v>
      </c>
      <c r="E82">
        <v>92</v>
      </c>
    </row>
    <row r="83" spans="1:5" x14ac:dyDescent="0.2">
      <c r="A83" s="16" t="s">
        <v>20</v>
      </c>
      <c r="B83">
        <v>180</v>
      </c>
      <c r="D83" s="17" t="s">
        <v>14</v>
      </c>
      <c r="E83">
        <v>57</v>
      </c>
    </row>
    <row r="84" spans="1:5" x14ac:dyDescent="0.2">
      <c r="A84" s="16" t="s">
        <v>20</v>
      </c>
      <c r="B84">
        <v>533</v>
      </c>
      <c r="D84" s="17" t="s">
        <v>14</v>
      </c>
      <c r="E84">
        <v>41</v>
      </c>
    </row>
    <row r="85" spans="1:5" x14ac:dyDescent="0.2">
      <c r="A85" s="16" t="s">
        <v>20</v>
      </c>
      <c r="B85">
        <v>2443</v>
      </c>
      <c r="D85" s="17" t="s">
        <v>14</v>
      </c>
      <c r="E85">
        <v>1</v>
      </c>
    </row>
    <row r="86" spans="1:5" x14ac:dyDescent="0.2">
      <c r="A86" s="16" t="s">
        <v>20</v>
      </c>
      <c r="B86">
        <v>89</v>
      </c>
      <c r="D86" s="17" t="s">
        <v>14</v>
      </c>
      <c r="E86">
        <v>101</v>
      </c>
    </row>
    <row r="87" spans="1:5" x14ac:dyDescent="0.2">
      <c r="A87" s="16" t="s">
        <v>20</v>
      </c>
      <c r="B87">
        <v>159</v>
      </c>
      <c r="D87" s="17" t="s">
        <v>14</v>
      </c>
      <c r="E87">
        <v>1335</v>
      </c>
    </row>
    <row r="88" spans="1:5" x14ac:dyDescent="0.2">
      <c r="A88" s="16" t="s">
        <v>20</v>
      </c>
      <c r="B88">
        <v>50</v>
      </c>
      <c r="D88" s="17" t="s">
        <v>14</v>
      </c>
      <c r="E88">
        <v>15</v>
      </c>
    </row>
    <row r="89" spans="1:5" x14ac:dyDescent="0.2">
      <c r="A89" s="16" t="s">
        <v>20</v>
      </c>
      <c r="B89">
        <v>186</v>
      </c>
      <c r="D89" s="17" t="s">
        <v>14</v>
      </c>
      <c r="E89">
        <v>454</v>
      </c>
    </row>
    <row r="90" spans="1:5" x14ac:dyDescent="0.2">
      <c r="A90" s="16" t="s">
        <v>20</v>
      </c>
      <c r="B90">
        <v>1071</v>
      </c>
      <c r="D90" s="17" t="s">
        <v>14</v>
      </c>
      <c r="E90">
        <v>3182</v>
      </c>
    </row>
    <row r="91" spans="1:5" x14ac:dyDescent="0.2">
      <c r="A91" s="16" t="s">
        <v>20</v>
      </c>
      <c r="B91">
        <v>117</v>
      </c>
      <c r="D91" s="17" t="s">
        <v>14</v>
      </c>
      <c r="E91">
        <v>15</v>
      </c>
    </row>
    <row r="92" spans="1:5" x14ac:dyDescent="0.2">
      <c r="A92" s="16" t="s">
        <v>20</v>
      </c>
      <c r="B92">
        <v>70</v>
      </c>
      <c r="D92" s="17" t="s">
        <v>14</v>
      </c>
      <c r="E92">
        <v>133</v>
      </c>
    </row>
    <row r="93" spans="1:5" x14ac:dyDescent="0.2">
      <c r="A93" s="16" t="s">
        <v>20</v>
      </c>
      <c r="B93">
        <v>135</v>
      </c>
      <c r="D93" s="17" t="s">
        <v>14</v>
      </c>
      <c r="E93">
        <v>2062</v>
      </c>
    </row>
    <row r="94" spans="1:5" x14ac:dyDescent="0.2">
      <c r="A94" s="16" t="s">
        <v>20</v>
      </c>
      <c r="B94">
        <v>768</v>
      </c>
      <c r="D94" s="17" t="s">
        <v>14</v>
      </c>
      <c r="E94">
        <v>29</v>
      </c>
    </row>
    <row r="95" spans="1:5" x14ac:dyDescent="0.2">
      <c r="A95" s="16" t="s">
        <v>20</v>
      </c>
      <c r="B95">
        <v>199</v>
      </c>
      <c r="D95" s="17" t="s">
        <v>14</v>
      </c>
      <c r="E95">
        <v>132</v>
      </c>
    </row>
    <row r="96" spans="1:5" x14ac:dyDescent="0.2">
      <c r="A96" s="16" t="s">
        <v>20</v>
      </c>
      <c r="B96">
        <v>107</v>
      </c>
      <c r="D96" s="17" t="s">
        <v>14</v>
      </c>
      <c r="E96">
        <v>137</v>
      </c>
    </row>
    <row r="97" spans="1:5" x14ac:dyDescent="0.2">
      <c r="A97" s="16" t="s">
        <v>20</v>
      </c>
      <c r="B97">
        <v>195</v>
      </c>
      <c r="D97" s="17" t="s">
        <v>14</v>
      </c>
      <c r="E97">
        <v>908</v>
      </c>
    </row>
    <row r="98" spans="1:5" x14ac:dyDescent="0.2">
      <c r="A98" s="16" t="s">
        <v>20</v>
      </c>
      <c r="B98">
        <v>3376</v>
      </c>
      <c r="D98" s="17" t="s">
        <v>14</v>
      </c>
      <c r="E98">
        <v>10</v>
      </c>
    </row>
    <row r="99" spans="1:5" x14ac:dyDescent="0.2">
      <c r="A99" s="16" t="s">
        <v>20</v>
      </c>
      <c r="B99">
        <v>41</v>
      </c>
      <c r="D99" s="17" t="s">
        <v>14</v>
      </c>
      <c r="E99">
        <v>1910</v>
      </c>
    </row>
    <row r="100" spans="1:5" x14ac:dyDescent="0.2">
      <c r="A100" s="16" t="s">
        <v>20</v>
      </c>
      <c r="B100">
        <v>1821</v>
      </c>
      <c r="D100" s="17" t="s">
        <v>14</v>
      </c>
      <c r="E100">
        <v>38</v>
      </c>
    </row>
    <row r="101" spans="1:5" x14ac:dyDescent="0.2">
      <c r="A101" s="16" t="s">
        <v>20</v>
      </c>
      <c r="B101">
        <v>164</v>
      </c>
      <c r="D101" s="17" t="s">
        <v>14</v>
      </c>
      <c r="E101">
        <v>104</v>
      </c>
    </row>
    <row r="102" spans="1:5" x14ac:dyDescent="0.2">
      <c r="A102" s="16" t="s">
        <v>20</v>
      </c>
      <c r="B102">
        <v>157</v>
      </c>
      <c r="D102" s="17" t="s">
        <v>14</v>
      </c>
      <c r="E102">
        <v>49</v>
      </c>
    </row>
    <row r="103" spans="1:5" x14ac:dyDescent="0.2">
      <c r="A103" s="16" t="s">
        <v>20</v>
      </c>
      <c r="B103">
        <v>246</v>
      </c>
      <c r="D103" s="17" t="s">
        <v>14</v>
      </c>
      <c r="E103">
        <v>1</v>
      </c>
    </row>
    <row r="104" spans="1:5" x14ac:dyDescent="0.2">
      <c r="A104" s="16" t="s">
        <v>20</v>
      </c>
      <c r="B104">
        <v>1396</v>
      </c>
      <c r="D104" s="17" t="s">
        <v>14</v>
      </c>
      <c r="E104">
        <v>245</v>
      </c>
    </row>
    <row r="105" spans="1:5" x14ac:dyDescent="0.2">
      <c r="A105" s="16" t="s">
        <v>20</v>
      </c>
      <c r="B105">
        <v>2506</v>
      </c>
      <c r="D105" s="17" t="s">
        <v>14</v>
      </c>
      <c r="E105">
        <v>32</v>
      </c>
    </row>
    <row r="106" spans="1:5" x14ac:dyDescent="0.2">
      <c r="A106" s="16" t="s">
        <v>20</v>
      </c>
      <c r="B106">
        <v>244</v>
      </c>
      <c r="D106" s="17" t="s">
        <v>14</v>
      </c>
      <c r="E106">
        <v>7</v>
      </c>
    </row>
    <row r="107" spans="1:5" x14ac:dyDescent="0.2">
      <c r="A107" s="16" t="s">
        <v>20</v>
      </c>
      <c r="B107">
        <v>146</v>
      </c>
      <c r="D107" s="17" t="s">
        <v>14</v>
      </c>
      <c r="E107">
        <v>803</v>
      </c>
    </row>
    <row r="108" spans="1:5" x14ac:dyDescent="0.2">
      <c r="A108" s="16" t="s">
        <v>20</v>
      </c>
      <c r="B108">
        <v>1267</v>
      </c>
      <c r="D108" s="17" t="s">
        <v>14</v>
      </c>
      <c r="E108">
        <v>16</v>
      </c>
    </row>
    <row r="109" spans="1:5" x14ac:dyDescent="0.2">
      <c r="A109" s="16" t="s">
        <v>20</v>
      </c>
      <c r="B109">
        <v>1561</v>
      </c>
      <c r="D109" s="17" t="s">
        <v>14</v>
      </c>
      <c r="E109">
        <v>31</v>
      </c>
    </row>
    <row r="110" spans="1:5" x14ac:dyDescent="0.2">
      <c r="A110" s="16" t="s">
        <v>20</v>
      </c>
      <c r="B110">
        <v>48</v>
      </c>
      <c r="D110" s="17" t="s">
        <v>14</v>
      </c>
      <c r="E110">
        <v>108</v>
      </c>
    </row>
    <row r="111" spans="1:5" x14ac:dyDescent="0.2">
      <c r="A111" s="16" t="s">
        <v>20</v>
      </c>
      <c r="B111">
        <v>2739</v>
      </c>
      <c r="D111" s="17" t="s">
        <v>14</v>
      </c>
      <c r="E111">
        <v>30</v>
      </c>
    </row>
    <row r="112" spans="1:5" x14ac:dyDescent="0.2">
      <c r="A112" s="16" t="s">
        <v>20</v>
      </c>
      <c r="B112">
        <v>3537</v>
      </c>
      <c r="D112" s="17" t="s">
        <v>14</v>
      </c>
      <c r="E112">
        <v>17</v>
      </c>
    </row>
    <row r="113" spans="1:5" x14ac:dyDescent="0.2">
      <c r="A113" s="16" t="s">
        <v>20</v>
      </c>
      <c r="B113">
        <v>2107</v>
      </c>
      <c r="D113" s="17" t="s">
        <v>14</v>
      </c>
      <c r="E113">
        <v>80</v>
      </c>
    </row>
    <row r="114" spans="1:5" x14ac:dyDescent="0.2">
      <c r="A114" s="16" t="s">
        <v>20</v>
      </c>
      <c r="B114">
        <v>3318</v>
      </c>
      <c r="D114" s="17" t="s">
        <v>14</v>
      </c>
      <c r="E114">
        <v>2468</v>
      </c>
    </row>
    <row r="115" spans="1:5" x14ac:dyDescent="0.2">
      <c r="A115" s="16" t="s">
        <v>20</v>
      </c>
      <c r="B115">
        <v>340</v>
      </c>
      <c r="D115" s="17" t="s">
        <v>14</v>
      </c>
      <c r="E115">
        <v>26</v>
      </c>
    </row>
    <row r="116" spans="1:5" x14ac:dyDescent="0.2">
      <c r="A116" s="16" t="s">
        <v>20</v>
      </c>
      <c r="B116">
        <v>1442</v>
      </c>
      <c r="D116" s="17" t="s">
        <v>14</v>
      </c>
      <c r="E116">
        <v>73</v>
      </c>
    </row>
    <row r="117" spans="1:5" x14ac:dyDescent="0.2">
      <c r="A117" s="16" t="s">
        <v>20</v>
      </c>
      <c r="B117">
        <v>126</v>
      </c>
      <c r="D117" s="17" t="s">
        <v>14</v>
      </c>
      <c r="E117">
        <v>128</v>
      </c>
    </row>
    <row r="118" spans="1:5" x14ac:dyDescent="0.2">
      <c r="A118" s="16" t="s">
        <v>20</v>
      </c>
      <c r="B118">
        <v>524</v>
      </c>
      <c r="D118" s="17" t="s">
        <v>14</v>
      </c>
      <c r="E118">
        <v>33</v>
      </c>
    </row>
    <row r="119" spans="1:5" x14ac:dyDescent="0.2">
      <c r="A119" s="16" t="s">
        <v>20</v>
      </c>
      <c r="B119">
        <v>1989</v>
      </c>
      <c r="D119" s="17" t="s">
        <v>14</v>
      </c>
      <c r="E119">
        <v>1072</v>
      </c>
    </row>
    <row r="120" spans="1:5" x14ac:dyDescent="0.2">
      <c r="A120" s="16" t="s">
        <v>20</v>
      </c>
      <c r="B120">
        <v>157</v>
      </c>
      <c r="D120" s="17" t="s">
        <v>14</v>
      </c>
      <c r="E120">
        <v>393</v>
      </c>
    </row>
    <row r="121" spans="1:5" x14ac:dyDescent="0.2">
      <c r="A121" s="16" t="s">
        <v>20</v>
      </c>
      <c r="B121">
        <v>4498</v>
      </c>
      <c r="D121" s="17" t="s">
        <v>14</v>
      </c>
      <c r="E121">
        <v>1257</v>
      </c>
    </row>
    <row r="122" spans="1:5" x14ac:dyDescent="0.2">
      <c r="A122" s="16" t="s">
        <v>20</v>
      </c>
      <c r="B122">
        <v>80</v>
      </c>
      <c r="D122" s="17" t="s">
        <v>14</v>
      </c>
      <c r="E122">
        <v>328</v>
      </c>
    </row>
    <row r="123" spans="1:5" x14ac:dyDescent="0.2">
      <c r="A123" s="16" t="s">
        <v>20</v>
      </c>
      <c r="B123">
        <v>43</v>
      </c>
      <c r="D123" s="17" t="s">
        <v>14</v>
      </c>
      <c r="E123">
        <v>147</v>
      </c>
    </row>
    <row r="124" spans="1:5" x14ac:dyDescent="0.2">
      <c r="A124" s="16" t="s">
        <v>20</v>
      </c>
      <c r="B124">
        <v>2053</v>
      </c>
      <c r="D124" s="17" t="s">
        <v>14</v>
      </c>
      <c r="E124">
        <v>830</v>
      </c>
    </row>
    <row r="125" spans="1:5" x14ac:dyDescent="0.2">
      <c r="A125" s="16" t="s">
        <v>20</v>
      </c>
      <c r="B125">
        <v>168</v>
      </c>
      <c r="D125" s="17" t="s">
        <v>14</v>
      </c>
      <c r="E125">
        <v>331</v>
      </c>
    </row>
    <row r="126" spans="1:5" x14ac:dyDescent="0.2">
      <c r="A126" s="16" t="s">
        <v>20</v>
      </c>
      <c r="B126">
        <v>4289</v>
      </c>
      <c r="D126" s="17" t="s">
        <v>14</v>
      </c>
      <c r="E126">
        <v>25</v>
      </c>
    </row>
    <row r="127" spans="1:5" x14ac:dyDescent="0.2">
      <c r="A127" s="16" t="s">
        <v>20</v>
      </c>
      <c r="B127">
        <v>165</v>
      </c>
      <c r="D127" s="17" t="s">
        <v>14</v>
      </c>
      <c r="E127">
        <v>3483</v>
      </c>
    </row>
    <row r="128" spans="1:5" x14ac:dyDescent="0.2">
      <c r="A128" s="16" t="s">
        <v>20</v>
      </c>
      <c r="B128">
        <v>1815</v>
      </c>
      <c r="D128" s="17" t="s">
        <v>14</v>
      </c>
      <c r="E128">
        <v>923</v>
      </c>
    </row>
    <row r="129" spans="1:5" x14ac:dyDescent="0.2">
      <c r="A129" s="16" t="s">
        <v>20</v>
      </c>
      <c r="B129">
        <v>397</v>
      </c>
      <c r="D129" s="17" t="s">
        <v>14</v>
      </c>
      <c r="E129">
        <v>1</v>
      </c>
    </row>
    <row r="130" spans="1:5" x14ac:dyDescent="0.2">
      <c r="A130" s="16" t="s">
        <v>20</v>
      </c>
      <c r="B130">
        <v>1539</v>
      </c>
      <c r="D130" s="17" t="s">
        <v>14</v>
      </c>
      <c r="E130">
        <v>33</v>
      </c>
    </row>
    <row r="131" spans="1:5" x14ac:dyDescent="0.2">
      <c r="A131" s="16" t="s">
        <v>20</v>
      </c>
      <c r="B131">
        <v>138</v>
      </c>
      <c r="D131" s="17" t="s">
        <v>14</v>
      </c>
      <c r="E131">
        <v>40</v>
      </c>
    </row>
    <row r="132" spans="1:5" x14ac:dyDescent="0.2">
      <c r="A132" s="16" t="s">
        <v>20</v>
      </c>
      <c r="B132">
        <v>3594</v>
      </c>
      <c r="D132" s="17" t="s">
        <v>14</v>
      </c>
      <c r="E132">
        <v>23</v>
      </c>
    </row>
    <row r="133" spans="1:5" x14ac:dyDescent="0.2">
      <c r="A133" s="16" t="s">
        <v>20</v>
      </c>
      <c r="B133">
        <v>5880</v>
      </c>
      <c r="D133" s="17" t="s">
        <v>14</v>
      </c>
      <c r="E133">
        <v>75</v>
      </c>
    </row>
    <row r="134" spans="1:5" x14ac:dyDescent="0.2">
      <c r="A134" s="16" t="s">
        <v>20</v>
      </c>
      <c r="B134">
        <v>112</v>
      </c>
      <c r="D134" s="17" t="s">
        <v>14</v>
      </c>
      <c r="E134">
        <v>2176</v>
      </c>
    </row>
    <row r="135" spans="1:5" x14ac:dyDescent="0.2">
      <c r="A135" s="16" t="s">
        <v>20</v>
      </c>
      <c r="B135">
        <v>943</v>
      </c>
      <c r="D135" s="17" t="s">
        <v>14</v>
      </c>
      <c r="E135">
        <v>441</v>
      </c>
    </row>
    <row r="136" spans="1:5" x14ac:dyDescent="0.2">
      <c r="A136" s="16" t="s">
        <v>20</v>
      </c>
      <c r="B136">
        <v>2468</v>
      </c>
      <c r="D136" s="17" t="s">
        <v>14</v>
      </c>
      <c r="E136">
        <v>25</v>
      </c>
    </row>
    <row r="137" spans="1:5" x14ac:dyDescent="0.2">
      <c r="A137" s="16" t="s">
        <v>20</v>
      </c>
      <c r="B137">
        <v>2551</v>
      </c>
      <c r="D137" s="17" t="s">
        <v>14</v>
      </c>
      <c r="E137">
        <v>127</v>
      </c>
    </row>
    <row r="138" spans="1:5" x14ac:dyDescent="0.2">
      <c r="A138" s="16" t="s">
        <v>20</v>
      </c>
      <c r="B138">
        <v>101</v>
      </c>
      <c r="D138" s="17" t="s">
        <v>14</v>
      </c>
      <c r="E138">
        <v>355</v>
      </c>
    </row>
    <row r="139" spans="1:5" x14ac:dyDescent="0.2">
      <c r="A139" s="16" t="s">
        <v>20</v>
      </c>
      <c r="B139">
        <v>92</v>
      </c>
      <c r="D139" s="17" t="s">
        <v>14</v>
      </c>
      <c r="E139">
        <v>44</v>
      </c>
    </row>
    <row r="140" spans="1:5" x14ac:dyDescent="0.2">
      <c r="A140" s="16" t="s">
        <v>20</v>
      </c>
      <c r="B140">
        <v>62</v>
      </c>
      <c r="D140" s="17" t="s">
        <v>14</v>
      </c>
      <c r="E140">
        <v>67</v>
      </c>
    </row>
    <row r="141" spans="1:5" x14ac:dyDescent="0.2">
      <c r="A141" s="16" t="s">
        <v>20</v>
      </c>
      <c r="B141">
        <v>149</v>
      </c>
      <c r="D141" s="17" t="s">
        <v>14</v>
      </c>
      <c r="E141">
        <v>1068</v>
      </c>
    </row>
    <row r="142" spans="1:5" x14ac:dyDescent="0.2">
      <c r="A142" s="16" t="s">
        <v>20</v>
      </c>
      <c r="B142">
        <v>329</v>
      </c>
      <c r="D142" s="17" t="s">
        <v>14</v>
      </c>
      <c r="E142">
        <v>424</v>
      </c>
    </row>
    <row r="143" spans="1:5" x14ac:dyDescent="0.2">
      <c r="A143" s="16" t="s">
        <v>20</v>
      </c>
      <c r="B143">
        <v>97</v>
      </c>
      <c r="D143" s="17" t="s">
        <v>14</v>
      </c>
      <c r="E143">
        <v>151</v>
      </c>
    </row>
    <row r="144" spans="1:5" x14ac:dyDescent="0.2">
      <c r="A144" s="16" t="s">
        <v>20</v>
      </c>
      <c r="B144">
        <v>1784</v>
      </c>
      <c r="D144" s="17" t="s">
        <v>14</v>
      </c>
      <c r="E144">
        <v>1608</v>
      </c>
    </row>
    <row r="145" spans="1:5" x14ac:dyDescent="0.2">
      <c r="A145" s="16" t="s">
        <v>20</v>
      </c>
      <c r="B145">
        <v>1684</v>
      </c>
      <c r="D145" s="17" t="s">
        <v>14</v>
      </c>
      <c r="E145">
        <v>941</v>
      </c>
    </row>
    <row r="146" spans="1:5" x14ac:dyDescent="0.2">
      <c r="A146" s="16" t="s">
        <v>20</v>
      </c>
      <c r="B146">
        <v>250</v>
      </c>
      <c r="D146" s="17" t="s">
        <v>14</v>
      </c>
      <c r="E146">
        <v>1</v>
      </c>
    </row>
    <row r="147" spans="1:5" x14ac:dyDescent="0.2">
      <c r="A147" s="16" t="s">
        <v>20</v>
      </c>
      <c r="B147">
        <v>238</v>
      </c>
      <c r="D147" s="17" t="s">
        <v>14</v>
      </c>
      <c r="E147">
        <v>40</v>
      </c>
    </row>
    <row r="148" spans="1:5" x14ac:dyDescent="0.2">
      <c r="A148" s="16" t="s">
        <v>20</v>
      </c>
      <c r="B148">
        <v>53</v>
      </c>
      <c r="D148" s="17" t="s">
        <v>14</v>
      </c>
      <c r="E148">
        <v>3015</v>
      </c>
    </row>
    <row r="149" spans="1:5" x14ac:dyDescent="0.2">
      <c r="A149" s="16" t="s">
        <v>20</v>
      </c>
      <c r="B149">
        <v>214</v>
      </c>
      <c r="D149" s="17" t="s">
        <v>14</v>
      </c>
      <c r="E149">
        <v>435</v>
      </c>
    </row>
    <row r="150" spans="1:5" x14ac:dyDescent="0.2">
      <c r="A150" s="16" t="s">
        <v>20</v>
      </c>
      <c r="B150">
        <v>222</v>
      </c>
      <c r="D150" s="17" t="s">
        <v>14</v>
      </c>
      <c r="E150">
        <v>714</v>
      </c>
    </row>
    <row r="151" spans="1:5" x14ac:dyDescent="0.2">
      <c r="A151" s="16" t="s">
        <v>20</v>
      </c>
      <c r="B151">
        <v>1884</v>
      </c>
      <c r="D151" s="17" t="s">
        <v>14</v>
      </c>
      <c r="E151">
        <v>5497</v>
      </c>
    </row>
    <row r="152" spans="1:5" x14ac:dyDescent="0.2">
      <c r="A152" s="16" t="s">
        <v>20</v>
      </c>
      <c r="B152">
        <v>218</v>
      </c>
      <c r="D152" s="17" t="s">
        <v>14</v>
      </c>
      <c r="E152">
        <v>418</v>
      </c>
    </row>
    <row r="153" spans="1:5" x14ac:dyDescent="0.2">
      <c r="A153" s="16" t="s">
        <v>20</v>
      </c>
      <c r="B153">
        <v>6465</v>
      </c>
      <c r="D153" s="17" t="s">
        <v>14</v>
      </c>
      <c r="E153">
        <v>1439</v>
      </c>
    </row>
    <row r="154" spans="1:5" x14ac:dyDescent="0.2">
      <c r="A154" s="16" t="s">
        <v>20</v>
      </c>
      <c r="B154">
        <v>59</v>
      </c>
      <c r="D154" s="17" t="s">
        <v>14</v>
      </c>
      <c r="E154">
        <v>15</v>
      </c>
    </row>
    <row r="155" spans="1:5" x14ac:dyDescent="0.2">
      <c r="A155" s="16" t="s">
        <v>20</v>
      </c>
      <c r="B155">
        <v>88</v>
      </c>
      <c r="D155" s="17" t="s">
        <v>14</v>
      </c>
      <c r="E155">
        <v>1999</v>
      </c>
    </row>
    <row r="156" spans="1:5" x14ac:dyDescent="0.2">
      <c r="A156" s="16" t="s">
        <v>20</v>
      </c>
      <c r="B156">
        <v>1697</v>
      </c>
      <c r="D156" s="17" t="s">
        <v>14</v>
      </c>
      <c r="E156">
        <v>118</v>
      </c>
    </row>
    <row r="157" spans="1:5" x14ac:dyDescent="0.2">
      <c r="A157" s="16" t="s">
        <v>20</v>
      </c>
      <c r="B157">
        <v>92</v>
      </c>
      <c r="D157" s="17" t="s">
        <v>14</v>
      </c>
      <c r="E157">
        <v>162</v>
      </c>
    </row>
    <row r="158" spans="1:5" x14ac:dyDescent="0.2">
      <c r="A158" s="16" t="s">
        <v>20</v>
      </c>
      <c r="B158">
        <v>186</v>
      </c>
      <c r="D158" s="17" t="s">
        <v>14</v>
      </c>
      <c r="E158">
        <v>83</v>
      </c>
    </row>
    <row r="159" spans="1:5" x14ac:dyDescent="0.2">
      <c r="A159" s="16" t="s">
        <v>20</v>
      </c>
      <c r="B159">
        <v>138</v>
      </c>
      <c r="D159" s="17" t="s">
        <v>14</v>
      </c>
      <c r="E159">
        <v>747</v>
      </c>
    </row>
    <row r="160" spans="1:5" x14ac:dyDescent="0.2">
      <c r="A160" s="16" t="s">
        <v>20</v>
      </c>
      <c r="B160">
        <v>261</v>
      </c>
      <c r="D160" s="17" t="s">
        <v>14</v>
      </c>
      <c r="E160">
        <v>84</v>
      </c>
    </row>
    <row r="161" spans="1:5" x14ac:dyDescent="0.2">
      <c r="A161" s="16" t="s">
        <v>20</v>
      </c>
      <c r="B161">
        <v>107</v>
      </c>
      <c r="D161" s="17" t="s">
        <v>14</v>
      </c>
      <c r="E161">
        <v>91</v>
      </c>
    </row>
    <row r="162" spans="1:5" x14ac:dyDescent="0.2">
      <c r="A162" s="16" t="s">
        <v>20</v>
      </c>
      <c r="B162">
        <v>199</v>
      </c>
      <c r="D162" s="17" t="s">
        <v>14</v>
      </c>
      <c r="E162">
        <v>792</v>
      </c>
    </row>
    <row r="163" spans="1:5" x14ac:dyDescent="0.2">
      <c r="A163" s="16" t="s">
        <v>20</v>
      </c>
      <c r="B163">
        <v>5512</v>
      </c>
      <c r="D163" s="17" t="s">
        <v>14</v>
      </c>
      <c r="E163">
        <v>32</v>
      </c>
    </row>
    <row r="164" spans="1:5" x14ac:dyDescent="0.2">
      <c r="A164" s="16" t="s">
        <v>20</v>
      </c>
      <c r="B164">
        <v>86</v>
      </c>
      <c r="D164" s="17" t="s">
        <v>14</v>
      </c>
      <c r="E164">
        <v>186</v>
      </c>
    </row>
    <row r="165" spans="1:5" x14ac:dyDescent="0.2">
      <c r="A165" s="16" t="s">
        <v>20</v>
      </c>
      <c r="B165">
        <v>2768</v>
      </c>
      <c r="D165" s="17" t="s">
        <v>14</v>
      </c>
      <c r="E165">
        <v>605</v>
      </c>
    </row>
    <row r="166" spans="1:5" x14ac:dyDescent="0.2">
      <c r="A166" s="16" t="s">
        <v>20</v>
      </c>
      <c r="B166">
        <v>48</v>
      </c>
      <c r="D166" s="17" t="s">
        <v>14</v>
      </c>
      <c r="E166">
        <v>1</v>
      </c>
    </row>
    <row r="167" spans="1:5" x14ac:dyDescent="0.2">
      <c r="A167" s="16" t="s">
        <v>20</v>
      </c>
      <c r="B167">
        <v>87</v>
      </c>
      <c r="D167" s="17" t="s">
        <v>14</v>
      </c>
      <c r="E167">
        <v>31</v>
      </c>
    </row>
    <row r="168" spans="1:5" x14ac:dyDescent="0.2">
      <c r="A168" s="16" t="s">
        <v>20</v>
      </c>
      <c r="B168">
        <v>1894</v>
      </c>
      <c r="D168" s="17" t="s">
        <v>14</v>
      </c>
      <c r="E168">
        <v>1181</v>
      </c>
    </row>
    <row r="169" spans="1:5" x14ac:dyDescent="0.2">
      <c r="A169" s="16" t="s">
        <v>20</v>
      </c>
      <c r="B169">
        <v>282</v>
      </c>
      <c r="D169" s="17" t="s">
        <v>14</v>
      </c>
      <c r="E169">
        <v>39</v>
      </c>
    </row>
    <row r="170" spans="1:5" x14ac:dyDescent="0.2">
      <c r="A170" s="16" t="s">
        <v>20</v>
      </c>
      <c r="B170">
        <v>116</v>
      </c>
      <c r="D170" s="17" t="s">
        <v>14</v>
      </c>
      <c r="E170">
        <v>46</v>
      </c>
    </row>
    <row r="171" spans="1:5" x14ac:dyDescent="0.2">
      <c r="A171" s="16" t="s">
        <v>20</v>
      </c>
      <c r="B171">
        <v>83</v>
      </c>
      <c r="D171" s="17" t="s">
        <v>14</v>
      </c>
      <c r="E171">
        <v>105</v>
      </c>
    </row>
    <row r="172" spans="1:5" x14ac:dyDescent="0.2">
      <c r="A172" s="16" t="s">
        <v>20</v>
      </c>
      <c r="B172">
        <v>91</v>
      </c>
      <c r="D172" s="17" t="s">
        <v>14</v>
      </c>
      <c r="E172">
        <v>535</v>
      </c>
    </row>
    <row r="173" spans="1:5" x14ac:dyDescent="0.2">
      <c r="A173" s="16" t="s">
        <v>20</v>
      </c>
      <c r="B173">
        <v>546</v>
      </c>
      <c r="D173" s="17" t="s">
        <v>14</v>
      </c>
      <c r="E173">
        <v>16</v>
      </c>
    </row>
    <row r="174" spans="1:5" x14ac:dyDescent="0.2">
      <c r="A174" s="16" t="s">
        <v>20</v>
      </c>
      <c r="B174">
        <v>393</v>
      </c>
      <c r="D174" s="17" t="s">
        <v>14</v>
      </c>
      <c r="E174">
        <v>575</v>
      </c>
    </row>
    <row r="175" spans="1:5" x14ac:dyDescent="0.2">
      <c r="A175" s="16" t="s">
        <v>20</v>
      </c>
      <c r="B175">
        <v>133</v>
      </c>
      <c r="D175" s="17" t="s">
        <v>14</v>
      </c>
      <c r="E175">
        <v>1120</v>
      </c>
    </row>
    <row r="176" spans="1:5" x14ac:dyDescent="0.2">
      <c r="A176" s="16" t="s">
        <v>20</v>
      </c>
      <c r="B176">
        <v>254</v>
      </c>
      <c r="D176" s="17" t="s">
        <v>14</v>
      </c>
      <c r="E176">
        <v>113</v>
      </c>
    </row>
    <row r="177" spans="1:5" x14ac:dyDescent="0.2">
      <c r="A177" s="16" t="s">
        <v>20</v>
      </c>
      <c r="B177">
        <v>176</v>
      </c>
      <c r="D177" s="17" t="s">
        <v>14</v>
      </c>
      <c r="E177">
        <v>1538</v>
      </c>
    </row>
    <row r="178" spans="1:5" x14ac:dyDescent="0.2">
      <c r="A178" s="16" t="s">
        <v>20</v>
      </c>
      <c r="B178">
        <v>337</v>
      </c>
      <c r="D178" s="17" t="s">
        <v>14</v>
      </c>
      <c r="E178">
        <v>9</v>
      </c>
    </row>
    <row r="179" spans="1:5" x14ac:dyDescent="0.2">
      <c r="A179" s="16" t="s">
        <v>20</v>
      </c>
      <c r="B179">
        <v>107</v>
      </c>
      <c r="D179" s="17" t="s">
        <v>14</v>
      </c>
      <c r="E179">
        <v>554</v>
      </c>
    </row>
    <row r="180" spans="1:5" x14ac:dyDescent="0.2">
      <c r="A180" s="16" t="s">
        <v>20</v>
      </c>
      <c r="B180">
        <v>183</v>
      </c>
      <c r="D180" s="17" t="s">
        <v>14</v>
      </c>
      <c r="E180">
        <v>648</v>
      </c>
    </row>
    <row r="181" spans="1:5" x14ac:dyDescent="0.2">
      <c r="A181" s="16" t="s">
        <v>20</v>
      </c>
      <c r="B181">
        <v>72</v>
      </c>
      <c r="D181" s="17" t="s">
        <v>14</v>
      </c>
      <c r="E181">
        <v>21</v>
      </c>
    </row>
    <row r="182" spans="1:5" x14ac:dyDescent="0.2">
      <c r="A182" s="16" t="s">
        <v>20</v>
      </c>
      <c r="B182">
        <v>295</v>
      </c>
      <c r="D182" s="17" t="s">
        <v>14</v>
      </c>
      <c r="E182">
        <v>54</v>
      </c>
    </row>
    <row r="183" spans="1:5" x14ac:dyDescent="0.2">
      <c r="A183" s="16" t="s">
        <v>20</v>
      </c>
      <c r="B183">
        <v>142</v>
      </c>
      <c r="D183" s="17" t="s">
        <v>14</v>
      </c>
      <c r="E183">
        <v>120</v>
      </c>
    </row>
    <row r="184" spans="1:5" x14ac:dyDescent="0.2">
      <c r="A184" s="16" t="s">
        <v>20</v>
      </c>
      <c r="B184">
        <v>85</v>
      </c>
      <c r="D184" s="17" t="s">
        <v>14</v>
      </c>
      <c r="E184">
        <v>579</v>
      </c>
    </row>
    <row r="185" spans="1:5" x14ac:dyDescent="0.2">
      <c r="A185" s="16" t="s">
        <v>20</v>
      </c>
      <c r="B185">
        <v>659</v>
      </c>
      <c r="D185" s="17" t="s">
        <v>14</v>
      </c>
      <c r="E185">
        <v>2072</v>
      </c>
    </row>
    <row r="186" spans="1:5" x14ac:dyDescent="0.2">
      <c r="A186" s="16" t="s">
        <v>20</v>
      </c>
      <c r="B186">
        <v>121</v>
      </c>
      <c r="D186" s="17" t="s">
        <v>14</v>
      </c>
      <c r="E186">
        <v>0</v>
      </c>
    </row>
    <row r="187" spans="1:5" x14ac:dyDescent="0.2">
      <c r="A187" s="16" t="s">
        <v>20</v>
      </c>
      <c r="B187">
        <v>3742</v>
      </c>
      <c r="D187" s="17" t="s">
        <v>14</v>
      </c>
      <c r="E187">
        <v>1796</v>
      </c>
    </row>
    <row r="188" spans="1:5" x14ac:dyDescent="0.2">
      <c r="A188" s="16" t="s">
        <v>20</v>
      </c>
      <c r="B188">
        <v>223</v>
      </c>
      <c r="D188" s="17" t="s">
        <v>14</v>
      </c>
      <c r="E188">
        <v>62</v>
      </c>
    </row>
    <row r="189" spans="1:5" x14ac:dyDescent="0.2">
      <c r="A189" s="16" t="s">
        <v>20</v>
      </c>
      <c r="B189">
        <v>133</v>
      </c>
      <c r="D189" s="17" t="s">
        <v>14</v>
      </c>
      <c r="E189">
        <v>347</v>
      </c>
    </row>
    <row r="190" spans="1:5" x14ac:dyDescent="0.2">
      <c r="A190" s="16" t="s">
        <v>20</v>
      </c>
      <c r="B190">
        <v>5168</v>
      </c>
      <c r="D190" s="17" t="s">
        <v>14</v>
      </c>
      <c r="E190">
        <v>19</v>
      </c>
    </row>
    <row r="191" spans="1:5" x14ac:dyDescent="0.2">
      <c r="A191" s="16" t="s">
        <v>20</v>
      </c>
      <c r="B191">
        <v>307</v>
      </c>
      <c r="D191" s="17" t="s">
        <v>14</v>
      </c>
      <c r="E191">
        <v>1258</v>
      </c>
    </row>
    <row r="192" spans="1:5" x14ac:dyDescent="0.2">
      <c r="A192" s="16" t="s">
        <v>20</v>
      </c>
      <c r="B192">
        <v>2441</v>
      </c>
      <c r="D192" s="17" t="s">
        <v>14</v>
      </c>
      <c r="E192">
        <v>362</v>
      </c>
    </row>
    <row r="193" spans="1:5" x14ac:dyDescent="0.2">
      <c r="A193" s="16" t="s">
        <v>20</v>
      </c>
      <c r="B193">
        <v>1385</v>
      </c>
      <c r="D193" s="17" t="s">
        <v>14</v>
      </c>
      <c r="E193">
        <v>133</v>
      </c>
    </row>
    <row r="194" spans="1:5" x14ac:dyDescent="0.2">
      <c r="A194" s="16" t="s">
        <v>20</v>
      </c>
      <c r="B194">
        <v>190</v>
      </c>
      <c r="D194" s="17" t="s">
        <v>14</v>
      </c>
      <c r="E194">
        <v>846</v>
      </c>
    </row>
    <row r="195" spans="1:5" x14ac:dyDescent="0.2">
      <c r="A195" s="16" t="s">
        <v>20</v>
      </c>
      <c r="B195">
        <v>470</v>
      </c>
      <c r="D195" s="17" t="s">
        <v>14</v>
      </c>
      <c r="E195">
        <v>10</v>
      </c>
    </row>
    <row r="196" spans="1:5" x14ac:dyDescent="0.2">
      <c r="A196" s="16" t="s">
        <v>20</v>
      </c>
      <c r="B196">
        <v>253</v>
      </c>
      <c r="D196" s="17" t="s">
        <v>14</v>
      </c>
      <c r="E196">
        <v>191</v>
      </c>
    </row>
    <row r="197" spans="1:5" x14ac:dyDescent="0.2">
      <c r="A197" s="16" t="s">
        <v>20</v>
      </c>
      <c r="B197">
        <v>1113</v>
      </c>
      <c r="D197" s="17" t="s">
        <v>14</v>
      </c>
      <c r="E197">
        <v>1979</v>
      </c>
    </row>
    <row r="198" spans="1:5" x14ac:dyDescent="0.2">
      <c r="A198" s="16" t="s">
        <v>20</v>
      </c>
      <c r="B198">
        <v>2283</v>
      </c>
      <c r="D198" s="17" t="s">
        <v>14</v>
      </c>
      <c r="E198">
        <v>63</v>
      </c>
    </row>
    <row r="199" spans="1:5" x14ac:dyDescent="0.2">
      <c r="A199" s="16" t="s">
        <v>20</v>
      </c>
      <c r="B199">
        <v>1095</v>
      </c>
      <c r="D199" s="17" t="s">
        <v>14</v>
      </c>
      <c r="E199">
        <v>6080</v>
      </c>
    </row>
    <row r="200" spans="1:5" x14ac:dyDescent="0.2">
      <c r="A200" s="16" t="s">
        <v>20</v>
      </c>
      <c r="B200">
        <v>1690</v>
      </c>
      <c r="D200" s="17" t="s">
        <v>14</v>
      </c>
      <c r="E200">
        <v>80</v>
      </c>
    </row>
    <row r="201" spans="1:5" x14ac:dyDescent="0.2">
      <c r="A201" s="16" t="s">
        <v>20</v>
      </c>
      <c r="B201">
        <v>191</v>
      </c>
      <c r="D201" s="17" t="s">
        <v>14</v>
      </c>
      <c r="E201">
        <v>9</v>
      </c>
    </row>
    <row r="202" spans="1:5" x14ac:dyDescent="0.2">
      <c r="A202" s="16" t="s">
        <v>20</v>
      </c>
      <c r="B202">
        <v>2013</v>
      </c>
      <c r="D202" s="17" t="s">
        <v>14</v>
      </c>
      <c r="E202">
        <v>1784</v>
      </c>
    </row>
    <row r="203" spans="1:5" x14ac:dyDescent="0.2">
      <c r="A203" s="16" t="s">
        <v>20</v>
      </c>
      <c r="B203">
        <v>1703</v>
      </c>
      <c r="D203" s="17" t="s">
        <v>14</v>
      </c>
      <c r="E203">
        <v>243</v>
      </c>
    </row>
    <row r="204" spans="1:5" x14ac:dyDescent="0.2">
      <c r="A204" s="16" t="s">
        <v>20</v>
      </c>
      <c r="B204">
        <v>80</v>
      </c>
      <c r="D204" s="17" t="s">
        <v>14</v>
      </c>
      <c r="E204">
        <v>1296</v>
      </c>
    </row>
    <row r="205" spans="1:5" x14ac:dyDescent="0.2">
      <c r="A205" s="16" t="s">
        <v>20</v>
      </c>
      <c r="B205">
        <v>41</v>
      </c>
      <c r="D205" s="17" t="s">
        <v>14</v>
      </c>
      <c r="E205">
        <v>77</v>
      </c>
    </row>
    <row r="206" spans="1:5" x14ac:dyDescent="0.2">
      <c r="A206" s="16" t="s">
        <v>20</v>
      </c>
      <c r="B206">
        <v>187</v>
      </c>
      <c r="D206" s="17" t="s">
        <v>14</v>
      </c>
      <c r="E206">
        <v>395</v>
      </c>
    </row>
    <row r="207" spans="1:5" x14ac:dyDescent="0.2">
      <c r="A207" s="16" t="s">
        <v>20</v>
      </c>
      <c r="B207">
        <v>2875</v>
      </c>
      <c r="D207" s="17" t="s">
        <v>14</v>
      </c>
      <c r="E207">
        <v>49</v>
      </c>
    </row>
    <row r="208" spans="1:5" x14ac:dyDescent="0.2">
      <c r="A208" s="16" t="s">
        <v>20</v>
      </c>
      <c r="B208">
        <v>88</v>
      </c>
      <c r="D208" s="17" t="s">
        <v>14</v>
      </c>
      <c r="E208">
        <v>180</v>
      </c>
    </row>
    <row r="209" spans="1:5" x14ac:dyDescent="0.2">
      <c r="A209" s="16" t="s">
        <v>20</v>
      </c>
      <c r="B209">
        <v>191</v>
      </c>
      <c r="D209" s="17" t="s">
        <v>14</v>
      </c>
      <c r="E209">
        <v>2690</v>
      </c>
    </row>
    <row r="210" spans="1:5" x14ac:dyDescent="0.2">
      <c r="A210" s="16" t="s">
        <v>20</v>
      </c>
      <c r="B210">
        <v>139</v>
      </c>
      <c r="D210" s="17" t="s">
        <v>14</v>
      </c>
      <c r="E210">
        <v>2779</v>
      </c>
    </row>
    <row r="211" spans="1:5" x14ac:dyDescent="0.2">
      <c r="A211" s="16" t="s">
        <v>20</v>
      </c>
      <c r="B211">
        <v>186</v>
      </c>
      <c r="D211" s="17" t="s">
        <v>14</v>
      </c>
      <c r="E211">
        <v>92</v>
      </c>
    </row>
    <row r="212" spans="1:5" x14ac:dyDescent="0.2">
      <c r="A212" s="16" t="s">
        <v>20</v>
      </c>
      <c r="B212">
        <v>112</v>
      </c>
      <c r="D212" s="17" t="s">
        <v>14</v>
      </c>
      <c r="E212">
        <v>1028</v>
      </c>
    </row>
    <row r="213" spans="1:5" x14ac:dyDescent="0.2">
      <c r="A213" s="16" t="s">
        <v>20</v>
      </c>
      <c r="B213">
        <v>101</v>
      </c>
      <c r="D213" s="17" t="s">
        <v>14</v>
      </c>
      <c r="E213">
        <v>26</v>
      </c>
    </row>
    <row r="214" spans="1:5" x14ac:dyDescent="0.2">
      <c r="A214" s="16" t="s">
        <v>20</v>
      </c>
      <c r="B214">
        <v>206</v>
      </c>
      <c r="D214" s="17" t="s">
        <v>14</v>
      </c>
      <c r="E214">
        <v>1790</v>
      </c>
    </row>
    <row r="215" spans="1:5" x14ac:dyDescent="0.2">
      <c r="A215" s="16" t="s">
        <v>20</v>
      </c>
      <c r="B215">
        <v>154</v>
      </c>
      <c r="D215" s="17" t="s">
        <v>14</v>
      </c>
      <c r="E215">
        <v>37</v>
      </c>
    </row>
    <row r="216" spans="1:5" x14ac:dyDescent="0.2">
      <c r="A216" s="16" t="s">
        <v>20</v>
      </c>
      <c r="B216">
        <v>5966</v>
      </c>
      <c r="D216" s="17" t="s">
        <v>14</v>
      </c>
      <c r="E216">
        <v>35</v>
      </c>
    </row>
    <row r="217" spans="1:5" x14ac:dyDescent="0.2">
      <c r="A217" s="16" t="s">
        <v>20</v>
      </c>
      <c r="B217">
        <v>169</v>
      </c>
      <c r="D217" s="17" t="s">
        <v>14</v>
      </c>
      <c r="E217">
        <v>558</v>
      </c>
    </row>
    <row r="218" spans="1:5" x14ac:dyDescent="0.2">
      <c r="A218" s="16" t="s">
        <v>20</v>
      </c>
      <c r="B218">
        <v>2106</v>
      </c>
      <c r="D218" s="17" t="s">
        <v>14</v>
      </c>
      <c r="E218">
        <v>64</v>
      </c>
    </row>
    <row r="219" spans="1:5" x14ac:dyDescent="0.2">
      <c r="A219" s="16" t="s">
        <v>20</v>
      </c>
      <c r="B219">
        <v>131</v>
      </c>
      <c r="D219" s="17" t="s">
        <v>14</v>
      </c>
      <c r="E219">
        <v>245</v>
      </c>
    </row>
    <row r="220" spans="1:5" x14ac:dyDescent="0.2">
      <c r="A220" s="16" t="s">
        <v>20</v>
      </c>
      <c r="B220">
        <v>84</v>
      </c>
      <c r="D220" s="17" t="s">
        <v>14</v>
      </c>
      <c r="E220">
        <v>71</v>
      </c>
    </row>
    <row r="221" spans="1:5" x14ac:dyDescent="0.2">
      <c r="A221" s="16" t="s">
        <v>20</v>
      </c>
      <c r="B221">
        <v>155</v>
      </c>
      <c r="D221" s="17" t="s">
        <v>14</v>
      </c>
      <c r="E221">
        <v>42</v>
      </c>
    </row>
    <row r="222" spans="1:5" x14ac:dyDescent="0.2">
      <c r="A222" s="16" t="s">
        <v>20</v>
      </c>
      <c r="B222">
        <v>189</v>
      </c>
      <c r="D222" s="17" t="s">
        <v>14</v>
      </c>
      <c r="E222">
        <v>156</v>
      </c>
    </row>
    <row r="223" spans="1:5" x14ac:dyDescent="0.2">
      <c r="A223" s="16" t="s">
        <v>20</v>
      </c>
      <c r="B223">
        <v>4799</v>
      </c>
      <c r="D223" s="17" t="s">
        <v>14</v>
      </c>
      <c r="E223">
        <v>1368</v>
      </c>
    </row>
    <row r="224" spans="1:5" x14ac:dyDescent="0.2">
      <c r="A224" s="16" t="s">
        <v>20</v>
      </c>
      <c r="B224">
        <v>1137</v>
      </c>
      <c r="D224" s="17" t="s">
        <v>14</v>
      </c>
      <c r="E224">
        <v>102</v>
      </c>
    </row>
    <row r="225" spans="1:5" x14ac:dyDescent="0.2">
      <c r="A225" s="16" t="s">
        <v>20</v>
      </c>
      <c r="B225">
        <v>1152</v>
      </c>
      <c r="D225" s="17" t="s">
        <v>14</v>
      </c>
      <c r="E225">
        <v>86</v>
      </c>
    </row>
    <row r="226" spans="1:5" x14ac:dyDescent="0.2">
      <c r="A226" s="16" t="s">
        <v>20</v>
      </c>
      <c r="B226">
        <v>50</v>
      </c>
      <c r="D226" s="17" t="s">
        <v>14</v>
      </c>
      <c r="E226">
        <v>253</v>
      </c>
    </row>
    <row r="227" spans="1:5" x14ac:dyDescent="0.2">
      <c r="A227" s="16" t="s">
        <v>20</v>
      </c>
      <c r="B227">
        <v>3059</v>
      </c>
      <c r="D227" s="17" t="s">
        <v>14</v>
      </c>
      <c r="E227">
        <v>157</v>
      </c>
    </row>
    <row r="228" spans="1:5" x14ac:dyDescent="0.2">
      <c r="A228" s="16" t="s">
        <v>20</v>
      </c>
      <c r="B228">
        <v>34</v>
      </c>
      <c r="D228" s="17" t="s">
        <v>14</v>
      </c>
      <c r="E228">
        <v>183</v>
      </c>
    </row>
    <row r="229" spans="1:5" x14ac:dyDescent="0.2">
      <c r="A229" s="16" t="s">
        <v>20</v>
      </c>
      <c r="B229">
        <v>220</v>
      </c>
      <c r="D229" s="17" t="s">
        <v>14</v>
      </c>
      <c r="E229">
        <v>82</v>
      </c>
    </row>
    <row r="230" spans="1:5" x14ac:dyDescent="0.2">
      <c r="A230" s="16" t="s">
        <v>20</v>
      </c>
      <c r="B230">
        <v>1604</v>
      </c>
      <c r="D230" s="17" t="s">
        <v>14</v>
      </c>
      <c r="E230">
        <v>1</v>
      </c>
    </row>
    <row r="231" spans="1:5" x14ac:dyDescent="0.2">
      <c r="A231" s="16" t="s">
        <v>20</v>
      </c>
      <c r="B231">
        <v>454</v>
      </c>
      <c r="D231" s="17" t="s">
        <v>14</v>
      </c>
      <c r="E231">
        <v>1198</v>
      </c>
    </row>
    <row r="232" spans="1:5" x14ac:dyDescent="0.2">
      <c r="A232" s="16" t="s">
        <v>20</v>
      </c>
      <c r="B232">
        <v>123</v>
      </c>
      <c r="D232" s="17" t="s">
        <v>14</v>
      </c>
      <c r="E232">
        <v>648</v>
      </c>
    </row>
    <row r="233" spans="1:5" x14ac:dyDescent="0.2">
      <c r="A233" s="16" t="s">
        <v>20</v>
      </c>
      <c r="B233">
        <v>299</v>
      </c>
      <c r="D233" s="17" t="s">
        <v>14</v>
      </c>
      <c r="E233">
        <v>64</v>
      </c>
    </row>
    <row r="234" spans="1:5" x14ac:dyDescent="0.2">
      <c r="A234" s="16" t="s">
        <v>20</v>
      </c>
      <c r="B234">
        <v>2237</v>
      </c>
      <c r="D234" s="17" t="s">
        <v>14</v>
      </c>
      <c r="E234">
        <v>62</v>
      </c>
    </row>
    <row r="235" spans="1:5" x14ac:dyDescent="0.2">
      <c r="A235" s="16" t="s">
        <v>20</v>
      </c>
      <c r="B235">
        <v>645</v>
      </c>
      <c r="D235" s="17" t="s">
        <v>14</v>
      </c>
      <c r="E235">
        <v>750</v>
      </c>
    </row>
    <row r="236" spans="1:5" x14ac:dyDescent="0.2">
      <c r="A236" s="16" t="s">
        <v>20</v>
      </c>
      <c r="B236">
        <v>484</v>
      </c>
      <c r="D236" s="17" t="s">
        <v>14</v>
      </c>
      <c r="E236">
        <v>105</v>
      </c>
    </row>
    <row r="237" spans="1:5" x14ac:dyDescent="0.2">
      <c r="A237" s="16" t="s">
        <v>20</v>
      </c>
      <c r="B237">
        <v>154</v>
      </c>
      <c r="D237" s="17" t="s">
        <v>14</v>
      </c>
      <c r="E237">
        <v>2604</v>
      </c>
    </row>
    <row r="238" spans="1:5" x14ac:dyDescent="0.2">
      <c r="A238" s="16" t="s">
        <v>20</v>
      </c>
      <c r="B238">
        <v>82</v>
      </c>
      <c r="D238" s="17" t="s">
        <v>14</v>
      </c>
      <c r="E238">
        <v>65</v>
      </c>
    </row>
    <row r="239" spans="1:5" x14ac:dyDescent="0.2">
      <c r="A239" s="16" t="s">
        <v>20</v>
      </c>
      <c r="B239">
        <v>134</v>
      </c>
      <c r="D239" s="17" t="s">
        <v>14</v>
      </c>
      <c r="E239">
        <v>94</v>
      </c>
    </row>
    <row r="240" spans="1:5" x14ac:dyDescent="0.2">
      <c r="A240" s="16" t="s">
        <v>20</v>
      </c>
      <c r="B240">
        <v>5203</v>
      </c>
      <c r="D240" s="17" t="s">
        <v>14</v>
      </c>
      <c r="E240">
        <v>257</v>
      </c>
    </row>
    <row r="241" spans="1:5" x14ac:dyDescent="0.2">
      <c r="A241" s="16" t="s">
        <v>20</v>
      </c>
      <c r="B241">
        <v>94</v>
      </c>
      <c r="D241" s="17" t="s">
        <v>14</v>
      </c>
      <c r="E241">
        <v>2928</v>
      </c>
    </row>
    <row r="242" spans="1:5" x14ac:dyDescent="0.2">
      <c r="A242" s="16" t="s">
        <v>20</v>
      </c>
      <c r="B242">
        <v>205</v>
      </c>
      <c r="D242" s="17" t="s">
        <v>14</v>
      </c>
      <c r="E242">
        <v>4697</v>
      </c>
    </row>
    <row r="243" spans="1:5" x14ac:dyDescent="0.2">
      <c r="A243" s="16" t="s">
        <v>20</v>
      </c>
      <c r="B243">
        <v>92</v>
      </c>
      <c r="D243" s="17" t="s">
        <v>14</v>
      </c>
      <c r="E243">
        <v>2915</v>
      </c>
    </row>
    <row r="244" spans="1:5" x14ac:dyDescent="0.2">
      <c r="A244" s="16" t="s">
        <v>20</v>
      </c>
      <c r="B244">
        <v>219</v>
      </c>
      <c r="D244" s="17" t="s">
        <v>14</v>
      </c>
      <c r="E244">
        <v>18</v>
      </c>
    </row>
    <row r="245" spans="1:5" x14ac:dyDescent="0.2">
      <c r="A245" s="16" t="s">
        <v>20</v>
      </c>
      <c r="B245">
        <v>2526</v>
      </c>
      <c r="D245" s="17" t="s">
        <v>14</v>
      </c>
      <c r="E245">
        <v>602</v>
      </c>
    </row>
    <row r="246" spans="1:5" x14ac:dyDescent="0.2">
      <c r="A246" s="16" t="s">
        <v>20</v>
      </c>
      <c r="B246">
        <v>94</v>
      </c>
      <c r="D246" s="17" t="s">
        <v>14</v>
      </c>
      <c r="E246">
        <v>1</v>
      </c>
    </row>
    <row r="247" spans="1:5" x14ac:dyDescent="0.2">
      <c r="A247" s="16" t="s">
        <v>20</v>
      </c>
      <c r="B247">
        <v>1713</v>
      </c>
      <c r="D247" s="17" t="s">
        <v>14</v>
      </c>
      <c r="E247">
        <v>3868</v>
      </c>
    </row>
    <row r="248" spans="1:5" x14ac:dyDescent="0.2">
      <c r="A248" s="16" t="s">
        <v>20</v>
      </c>
      <c r="B248">
        <v>249</v>
      </c>
      <c r="D248" s="17" t="s">
        <v>14</v>
      </c>
      <c r="E248">
        <v>504</v>
      </c>
    </row>
    <row r="249" spans="1:5" x14ac:dyDescent="0.2">
      <c r="A249" s="16" t="s">
        <v>20</v>
      </c>
      <c r="B249">
        <v>192</v>
      </c>
      <c r="D249" s="17" t="s">
        <v>14</v>
      </c>
      <c r="E249">
        <v>14</v>
      </c>
    </row>
    <row r="250" spans="1:5" x14ac:dyDescent="0.2">
      <c r="A250" s="16" t="s">
        <v>20</v>
      </c>
      <c r="B250">
        <v>247</v>
      </c>
      <c r="D250" s="17" t="s">
        <v>14</v>
      </c>
      <c r="E250">
        <v>750</v>
      </c>
    </row>
    <row r="251" spans="1:5" x14ac:dyDescent="0.2">
      <c r="A251" s="16" t="s">
        <v>20</v>
      </c>
      <c r="B251">
        <v>2293</v>
      </c>
      <c r="D251" s="17" t="s">
        <v>14</v>
      </c>
      <c r="E251">
        <v>77</v>
      </c>
    </row>
    <row r="252" spans="1:5" x14ac:dyDescent="0.2">
      <c r="A252" s="16" t="s">
        <v>20</v>
      </c>
      <c r="B252">
        <v>3131</v>
      </c>
      <c r="D252" s="17" t="s">
        <v>14</v>
      </c>
      <c r="E252">
        <v>752</v>
      </c>
    </row>
    <row r="253" spans="1:5" x14ac:dyDescent="0.2">
      <c r="A253" s="16" t="s">
        <v>20</v>
      </c>
      <c r="B253">
        <v>143</v>
      </c>
      <c r="D253" s="17" t="s">
        <v>14</v>
      </c>
      <c r="E253">
        <v>131</v>
      </c>
    </row>
    <row r="254" spans="1:5" x14ac:dyDescent="0.2">
      <c r="A254" s="16" t="s">
        <v>20</v>
      </c>
      <c r="B254">
        <v>296</v>
      </c>
      <c r="D254" s="17" t="s">
        <v>14</v>
      </c>
      <c r="E254">
        <v>87</v>
      </c>
    </row>
    <row r="255" spans="1:5" x14ac:dyDescent="0.2">
      <c r="A255" s="16" t="s">
        <v>20</v>
      </c>
      <c r="B255">
        <v>170</v>
      </c>
      <c r="D255" s="17" t="s">
        <v>14</v>
      </c>
      <c r="E255">
        <v>1063</v>
      </c>
    </row>
    <row r="256" spans="1:5" x14ac:dyDescent="0.2">
      <c r="A256" s="16" t="s">
        <v>20</v>
      </c>
      <c r="B256">
        <v>86</v>
      </c>
      <c r="D256" s="17" t="s">
        <v>14</v>
      </c>
      <c r="E256">
        <v>76</v>
      </c>
    </row>
    <row r="257" spans="1:5" x14ac:dyDescent="0.2">
      <c r="A257" s="16" t="s">
        <v>20</v>
      </c>
      <c r="B257">
        <v>6286</v>
      </c>
      <c r="D257" s="17" t="s">
        <v>14</v>
      </c>
      <c r="E257">
        <v>4428</v>
      </c>
    </row>
    <row r="258" spans="1:5" x14ac:dyDescent="0.2">
      <c r="A258" s="16" t="s">
        <v>20</v>
      </c>
      <c r="B258">
        <v>3727</v>
      </c>
      <c r="D258" s="17" t="s">
        <v>14</v>
      </c>
      <c r="E258">
        <v>58</v>
      </c>
    </row>
    <row r="259" spans="1:5" x14ac:dyDescent="0.2">
      <c r="A259" s="16" t="s">
        <v>20</v>
      </c>
      <c r="B259">
        <v>1605</v>
      </c>
      <c r="D259" s="17" t="s">
        <v>14</v>
      </c>
      <c r="E259">
        <v>111</v>
      </c>
    </row>
    <row r="260" spans="1:5" x14ac:dyDescent="0.2">
      <c r="A260" s="16" t="s">
        <v>20</v>
      </c>
      <c r="B260">
        <v>2120</v>
      </c>
      <c r="D260" s="17" t="s">
        <v>14</v>
      </c>
      <c r="E260">
        <v>2955</v>
      </c>
    </row>
    <row r="261" spans="1:5" x14ac:dyDescent="0.2">
      <c r="A261" s="16" t="s">
        <v>20</v>
      </c>
      <c r="B261">
        <v>50</v>
      </c>
      <c r="D261" s="17" t="s">
        <v>14</v>
      </c>
      <c r="E261">
        <v>1657</v>
      </c>
    </row>
    <row r="262" spans="1:5" x14ac:dyDescent="0.2">
      <c r="A262" s="16" t="s">
        <v>20</v>
      </c>
      <c r="B262">
        <v>2080</v>
      </c>
      <c r="D262" s="17" t="s">
        <v>14</v>
      </c>
      <c r="E262">
        <v>926</v>
      </c>
    </row>
    <row r="263" spans="1:5" x14ac:dyDescent="0.2">
      <c r="A263" s="16" t="s">
        <v>20</v>
      </c>
      <c r="B263">
        <v>2105</v>
      </c>
      <c r="D263" s="17" t="s">
        <v>14</v>
      </c>
      <c r="E263">
        <v>77</v>
      </c>
    </row>
    <row r="264" spans="1:5" x14ac:dyDescent="0.2">
      <c r="A264" s="16" t="s">
        <v>20</v>
      </c>
      <c r="B264">
        <v>2436</v>
      </c>
      <c r="D264" s="17" t="s">
        <v>14</v>
      </c>
      <c r="E264">
        <v>1748</v>
      </c>
    </row>
    <row r="265" spans="1:5" x14ac:dyDescent="0.2">
      <c r="A265" s="16" t="s">
        <v>20</v>
      </c>
      <c r="B265">
        <v>80</v>
      </c>
      <c r="D265" s="17" t="s">
        <v>14</v>
      </c>
      <c r="E265">
        <v>79</v>
      </c>
    </row>
    <row r="266" spans="1:5" x14ac:dyDescent="0.2">
      <c r="A266" s="16" t="s">
        <v>20</v>
      </c>
      <c r="B266">
        <v>42</v>
      </c>
      <c r="D266" s="17" t="s">
        <v>14</v>
      </c>
      <c r="E266">
        <v>889</v>
      </c>
    </row>
    <row r="267" spans="1:5" x14ac:dyDescent="0.2">
      <c r="A267" s="16" t="s">
        <v>20</v>
      </c>
      <c r="B267">
        <v>139</v>
      </c>
      <c r="D267" s="17" t="s">
        <v>14</v>
      </c>
      <c r="E267">
        <v>56</v>
      </c>
    </row>
    <row r="268" spans="1:5" x14ac:dyDescent="0.2">
      <c r="A268" s="16" t="s">
        <v>20</v>
      </c>
      <c r="B268">
        <v>159</v>
      </c>
      <c r="D268" s="17" t="s">
        <v>14</v>
      </c>
      <c r="E268">
        <v>1</v>
      </c>
    </row>
    <row r="269" spans="1:5" x14ac:dyDescent="0.2">
      <c r="A269" s="16" t="s">
        <v>20</v>
      </c>
      <c r="B269">
        <v>381</v>
      </c>
      <c r="D269" s="17" t="s">
        <v>14</v>
      </c>
      <c r="E269">
        <v>83</v>
      </c>
    </row>
    <row r="270" spans="1:5" x14ac:dyDescent="0.2">
      <c r="A270" s="16" t="s">
        <v>20</v>
      </c>
      <c r="B270">
        <v>194</v>
      </c>
      <c r="D270" s="17" t="s">
        <v>14</v>
      </c>
      <c r="E270">
        <v>2025</v>
      </c>
    </row>
    <row r="271" spans="1:5" x14ac:dyDescent="0.2">
      <c r="A271" s="16" t="s">
        <v>20</v>
      </c>
      <c r="B271">
        <v>106</v>
      </c>
      <c r="D271" s="17" t="s">
        <v>14</v>
      </c>
      <c r="E271">
        <v>14</v>
      </c>
    </row>
    <row r="272" spans="1:5" x14ac:dyDescent="0.2">
      <c r="A272" s="16" t="s">
        <v>20</v>
      </c>
      <c r="B272">
        <v>142</v>
      </c>
      <c r="D272" s="17" t="s">
        <v>14</v>
      </c>
      <c r="E272">
        <v>656</v>
      </c>
    </row>
    <row r="273" spans="1:5" x14ac:dyDescent="0.2">
      <c r="A273" s="16" t="s">
        <v>20</v>
      </c>
      <c r="B273">
        <v>211</v>
      </c>
      <c r="D273" s="17" t="s">
        <v>14</v>
      </c>
      <c r="E273">
        <v>1596</v>
      </c>
    </row>
    <row r="274" spans="1:5" x14ac:dyDescent="0.2">
      <c r="A274" s="16" t="s">
        <v>20</v>
      </c>
      <c r="B274">
        <v>2756</v>
      </c>
      <c r="D274" s="17" t="s">
        <v>14</v>
      </c>
      <c r="E274">
        <v>10</v>
      </c>
    </row>
    <row r="275" spans="1:5" x14ac:dyDescent="0.2">
      <c r="A275" s="16" t="s">
        <v>20</v>
      </c>
      <c r="B275">
        <v>173</v>
      </c>
      <c r="D275" s="17" t="s">
        <v>14</v>
      </c>
      <c r="E275">
        <v>1121</v>
      </c>
    </row>
    <row r="276" spans="1:5" x14ac:dyDescent="0.2">
      <c r="A276" s="16" t="s">
        <v>20</v>
      </c>
      <c r="B276">
        <v>87</v>
      </c>
      <c r="D276" s="17" t="s">
        <v>14</v>
      </c>
      <c r="E276">
        <v>15</v>
      </c>
    </row>
    <row r="277" spans="1:5" x14ac:dyDescent="0.2">
      <c r="A277" s="16" t="s">
        <v>20</v>
      </c>
      <c r="B277">
        <v>1572</v>
      </c>
      <c r="D277" s="17" t="s">
        <v>14</v>
      </c>
      <c r="E277">
        <v>191</v>
      </c>
    </row>
    <row r="278" spans="1:5" x14ac:dyDescent="0.2">
      <c r="A278" s="16" t="s">
        <v>20</v>
      </c>
      <c r="B278">
        <v>2346</v>
      </c>
      <c r="D278" s="17" t="s">
        <v>14</v>
      </c>
      <c r="E278">
        <v>16</v>
      </c>
    </row>
    <row r="279" spans="1:5" x14ac:dyDescent="0.2">
      <c r="A279" s="16" t="s">
        <v>20</v>
      </c>
      <c r="B279">
        <v>115</v>
      </c>
      <c r="D279" s="17" t="s">
        <v>14</v>
      </c>
      <c r="E279">
        <v>17</v>
      </c>
    </row>
    <row r="280" spans="1:5" x14ac:dyDescent="0.2">
      <c r="A280" s="16" t="s">
        <v>20</v>
      </c>
      <c r="B280">
        <v>85</v>
      </c>
      <c r="D280" s="17" t="s">
        <v>14</v>
      </c>
      <c r="E280">
        <v>34</v>
      </c>
    </row>
    <row r="281" spans="1:5" x14ac:dyDescent="0.2">
      <c r="A281" s="16" t="s">
        <v>20</v>
      </c>
      <c r="B281">
        <v>144</v>
      </c>
      <c r="D281" s="17" t="s">
        <v>14</v>
      </c>
      <c r="E281">
        <v>1</v>
      </c>
    </row>
    <row r="282" spans="1:5" x14ac:dyDescent="0.2">
      <c r="A282" s="16" t="s">
        <v>20</v>
      </c>
      <c r="B282">
        <v>2443</v>
      </c>
      <c r="D282" s="17" t="s">
        <v>14</v>
      </c>
      <c r="E282">
        <v>1274</v>
      </c>
    </row>
    <row r="283" spans="1:5" x14ac:dyDescent="0.2">
      <c r="A283" s="16" t="s">
        <v>20</v>
      </c>
      <c r="B283">
        <v>64</v>
      </c>
      <c r="D283" s="17" t="s">
        <v>14</v>
      </c>
      <c r="E283">
        <v>210</v>
      </c>
    </row>
    <row r="284" spans="1:5" x14ac:dyDescent="0.2">
      <c r="A284" s="16" t="s">
        <v>20</v>
      </c>
      <c r="B284">
        <v>268</v>
      </c>
      <c r="D284" s="17" t="s">
        <v>14</v>
      </c>
      <c r="E284">
        <v>248</v>
      </c>
    </row>
    <row r="285" spans="1:5" x14ac:dyDescent="0.2">
      <c r="A285" s="16" t="s">
        <v>20</v>
      </c>
      <c r="B285">
        <v>195</v>
      </c>
      <c r="D285" s="17" t="s">
        <v>14</v>
      </c>
      <c r="E285">
        <v>513</v>
      </c>
    </row>
    <row r="286" spans="1:5" x14ac:dyDescent="0.2">
      <c r="A286" s="16" t="s">
        <v>20</v>
      </c>
      <c r="B286">
        <v>186</v>
      </c>
      <c r="D286" s="17" t="s">
        <v>14</v>
      </c>
      <c r="E286">
        <v>3410</v>
      </c>
    </row>
    <row r="287" spans="1:5" x14ac:dyDescent="0.2">
      <c r="A287" s="16" t="s">
        <v>20</v>
      </c>
      <c r="B287">
        <v>460</v>
      </c>
      <c r="D287" s="17" t="s">
        <v>14</v>
      </c>
      <c r="E287">
        <v>10</v>
      </c>
    </row>
    <row r="288" spans="1:5" x14ac:dyDescent="0.2">
      <c r="A288" s="16" t="s">
        <v>20</v>
      </c>
      <c r="B288">
        <v>2528</v>
      </c>
      <c r="D288" s="17" t="s">
        <v>14</v>
      </c>
      <c r="E288">
        <v>2201</v>
      </c>
    </row>
    <row r="289" spans="1:5" x14ac:dyDescent="0.2">
      <c r="A289" s="16" t="s">
        <v>20</v>
      </c>
      <c r="B289">
        <v>3657</v>
      </c>
      <c r="D289" s="17" t="s">
        <v>14</v>
      </c>
      <c r="E289">
        <v>676</v>
      </c>
    </row>
    <row r="290" spans="1:5" x14ac:dyDescent="0.2">
      <c r="A290" s="16" t="s">
        <v>20</v>
      </c>
      <c r="B290">
        <v>131</v>
      </c>
      <c r="D290" s="17" t="s">
        <v>14</v>
      </c>
      <c r="E290">
        <v>831</v>
      </c>
    </row>
    <row r="291" spans="1:5" x14ac:dyDescent="0.2">
      <c r="A291" s="16" t="s">
        <v>20</v>
      </c>
      <c r="B291">
        <v>239</v>
      </c>
      <c r="D291" s="17" t="s">
        <v>14</v>
      </c>
      <c r="E291">
        <v>859</v>
      </c>
    </row>
    <row r="292" spans="1:5" x14ac:dyDescent="0.2">
      <c r="A292" s="16" t="s">
        <v>20</v>
      </c>
      <c r="B292">
        <v>78</v>
      </c>
      <c r="D292" s="17" t="s">
        <v>14</v>
      </c>
      <c r="E292">
        <v>45</v>
      </c>
    </row>
    <row r="293" spans="1:5" x14ac:dyDescent="0.2">
      <c r="A293" s="16" t="s">
        <v>20</v>
      </c>
      <c r="B293">
        <v>1773</v>
      </c>
      <c r="D293" s="17" t="s">
        <v>14</v>
      </c>
      <c r="E293">
        <v>6</v>
      </c>
    </row>
    <row r="294" spans="1:5" x14ac:dyDescent="0.2">
      <c r="A294" s="16" t="s">
        <v>20</v>
      </c>
      <c r="B294">
        <v>32</v>
      </c>
      <c r="D294" s="17" t="s">
        <v>14</v>
      </c>
      <c r="E294">
        <v>7</v>
      </c>
    </row>
    <row r="295" spans="1:5" x14ac:dyDescent="0.2">
      <c r="A295" s="16" t="s">
        <v>20</v>
      </c>
      <c r="B295">
        <v>369</v>
      </c>
      <c r="D295" s="17" t="s">
        <v>14</v>
      </c>
      <c r="E295">
        <v>31</v>
      </c>
    </row>
    <row r="296" spans="1:5" x14ac:dyDescent="0.2">
      <c r="A296" s="16" t="s">
        <v>20</v>
      </c>
      <c r="B296">
        <v>89</v>
      </c>
      <c r="D296" s="17" t="s">
        <v>14</v>
      </c>
      <c r="E296">
        <v>78</v>
      </c>
    </row>
    <row r="297" spans="1:5" x14ac:dyDescent="0.2">
      <c r="A297" s="16" t="s">
        <v>20</v>
      </c>
      <c r="B297">
        <v>147</v>
      </c>
      <c r="D297" s="17" t="s">
        <v>14</v>
      </c>
      <c r="E297">
        <v>1225</v>
      </c>
    </row>
    <row r="298" spans="1:5" x14ac:dyDescent="0.2">
      <c r="A298" s="16" t="s">
        <v>20</v>
      </c>
      <c r="B298">
        <v>126</v>
      </c>
      <c r="D298" s="17" t="s">
        <v>14</v>
      </c>
      <c r="E298">
        <v>1</v>
      </c>
    </row>
    <row r="299" spans="1:5" x14ac:dyDescent="0.2">
      <c r="A299" s="16" t="s">
        <v>20</v>
      </c>
      <c r="B299">
        <v>2218</v>
      </c>
      <c r="D299" s="17" t="s">
        <v>14</v>
      </c>
      <c r="E299">
        <v>67</v>
      </c>
    </row>
    <row r="300" spans="1:5" x14ac:dyDescent="0.2">
      <c r="A300" s="16" t="s">
        <v>20</v>
      </c>
      <c r="B300">
        <v>202</v>
      </c>
      <c r="D300" s="17" t="s">
        <v>14</v>
      </c>
      <c r="E300">
        <v>19</v>
      </c>
    </row>
    <row r="301" spans="1:5" x14ac:dyDescent="0.2">
      <c r="A301" s="16" t="s">
        <v>20</v>
      </c>
      <c r="B301">
        <v>140</v>
      </c>
      <c r="D301" s="17" t="s">
        <v>14</v>
      </c>
      <c r="E301">
        <v>2108</v>
      </c>
    </row>
    <row r="302" spans="1:5" x14ac:dyDescent="0.2">
      <c r="A302" s="16" t="s">
        <v>20</v>
      </c>
      <c r="B302">
        <v>1052</v>
      </c>
      <c r="D302" s="17" t="s">
        <v>14</v>
      </c>
      <c r="E302">
        <v>679</v>
      </c>
    </row>
    <row r="303" spans="1:5" x14ac:dyDescent="0.2">
      <c r="A303" s="16" t="s">
        <v>20</v>
      </c>
      <c r="B303">
        <v>247</v>
      </c>
      <c r="D303" s="17" t="s">
        <v>14</v>
      </c>
      <c r="E303">
        <v>36</v>
      </c>
    </row>
    <row r="304" spans="1:5" x14ac:dyDescent="0.2">
      <c r="A304" s="16" t="s">
        <v>20</v>
      </c>
      <c r="B304">
        <v>84</v>
      </c>
      <c r="D304" s="17" t="s">
        <v>14</v>
      </c>
      <c r="E304">
        <v>47</v>
      </c>
    </row>
    <row r="305" spans="1:5" x14ac:dyDescent="0.2">
      <c r="A305" s="16" t="s">
        <v>20</v>
      </c>
      <c r="B305">
        <v>88</v>
      </c>
      <c r="D305" s="17" t="s">
        <v>14</v>
      </c>
      <c r="E305">
        <v>70</v>
      </c>
    </row>
    <row r="306" spans="1:5" x14ac:dyDescent="0.2">
      <c r="A306" s="16" t="s">
        <v>20</v>
      </c>
      <c r="B306">
        <v>156</v>
      </c>
      <c r="D306" s="17" t="s">
        <v>14</v>
      </c>
      <c r="E306">
        <v>154</v>
      </c>
    </row>
    <row r="307" spans="1:5" x14ac:dyDescent="0.2">
      <c r="A307" s="16" t="s">
        <v>20</v>
      </c>
      <c r="B307">
        <v>2985</v>
      </c>
      <c r="D307" s="17" t="s">
        <v>14</v>
      </c>
      <c r="E307">
        <v>22</v>
      </c>
    </row>
    <row r="308" spans="1:5" x14ac:dyDescent="0.2">
      <c r="A308" s="16" t="s">
        <v>20</v>
      </c>
      <c r="B308">
        <v>762</v>
      </c>
      <c r="D308" s="17" t="s">
        <v>14</v>
      </c>
      <c r="E308">
        <v>1758</v>
      </c>
    </row>
    <row r="309" spans="1:5" x14ac:dyDescent="0.2">
      <c r="A309" s="16" t="s">
        <v>20</v>
      </c>
      <c r="B309">
        <v>554</v>
      </c>
      <c r="D309" s="17" t="s">
        <v>14</v>
      </c>
      <c r="E309">
        <v>94</v>
      </c>
    </row>
    <row r="310" spans="1:5" x14ac:dyDescent="0.2">
      <c r="A310" s="16" t="s">
        <v>20</v>
      </c>
      <c r="B310">
        <v>135</v>
      </c>
      <c r="D310" s="17" t="s">
        <v>14</v>
      </c>
      <c r="E310">
        <v>33</v>
      </c>
    </row>
    <row r="311" spans="1:5" x14ac:dyDescent="0.2">
      <c r="A311" s="16" t="s">
        <v>20</v>
      </c>
      <c r="B311">
        <v>122</v>
      </c>
      <c r="D311" s="17" t="s">
        <v>14</v>
      </c>
      <c r="E311">
        <v>1</v>
      </c>
    </row>
    <row r="312" spans="1:5" x14ac:dyDescent="0.2">
      <c r="A312" s="16" t="s">
        <v>20</v>
      </c>
      <c r="B312">
        <v>221</v>
      </c>
      <c r="D312" s="17" t="s">
        <v>14</v>
      </c>
      <c r="E312">
        <v>31</v>
      </c>
    </row>
    <row r="313" spans="1:5" x14ac:dyDescent="0.2">
      <c r="A313" s="16" t="s">
        <v>20</v>
      </c>
      <c r="B313">
        <v>126</v>
      </c>
      <c r="D313" s="17" t="s">
        <v>14</v>
      </c>
      <c r="E313">
        <v>35</v>
      </c>
    </row>
    <row r="314" spans="1:5" x14ac:dyDescent="0.2">
      <c r="A314" s="16" t="s">
        <v>20</v>
      </c>
      <c r="B314">
        <v>1022</v>
      </c>
      <c r="D314" s="17" t="s">
        <v>14</v>
      </c>
      <c r="E314">
        <v>63</v>
      </c>
    </row>
    <row r="315" spans="1:5" x14ac:dyDescent="0.2">
      <c r="A315" s="16" t="s">
        <v>20</v>
      </c>
      <c r="B315">
        <v>3177</v>
      </c>
      <c r="D315" s="17" t="s">
        <v>14</v>
      </c>
      <c r="E315">
        <v>526</v>
      </c>
    </row>
    <row r="316" spans="1:5" x14ac:dyDescent="0.2">
      <c r="A316" s="16" t="s">
        <v>20</v>
      </c>
      <c r="B316">
        <v>198</v>
      </c>
      <c r="D316" s="17" t="s">
        <v>14</v>
      </c>
      <c r="E316">
        <v>121</v>
      </c>
    </row>
    <row r="317" spans="1:5" x14ac:dyDescent="0.2">
      <c r="A317" s="16" t="s">
        <v>20</v>
      </c>
      <c r="B317">
        <v>85</v>
      </c>
      <c r="D317" s="17" t="s">
        <v>14</v>
      </c>
      <c r="E317">
        <v>67</v>
      </c>
    </row>
    <row r="318" spans="1:5" x14ac:dyDescent="0.2">
      <c r="A318" s="16" t="s">
        <v>20</v>
      </c>
      <c r="B318">
        <v>3596</v>
      </c>
      <c r="D318" s="17" t="s">
        <v>14</v>
      </c>
      <c r="E318">
        <v>57</v>
      </c>
    </row>
    <row r="319" spans="1:5" x14ac:dyDescent="0.2">
      <c r="A319" s="16" t="s">
        <v>20</v>
      </c>
      <c r="B319">
        <v>244</v>
      </c>
      <c r="D319" s="17" t="s">
        <v>14</v>
      </c>
      <c r="E319">
        <v>1229</v>
      </c>
    </row>
    <row r="320" spans="1:5" x14ac:dyDescent="0.2">
      <c r="A320" s="16" t="s">
        <v>20</v>
      </c>
      <c r="B320">
        <v>5180</v>
      </c>
      <c r="D320" s="17" t="s">
        <v>14</v>
      </c>
      <c r="E320">
        <v>12</v>
      </c>
    </row>
    <row r="321" spans="1:5" x14ac:dyDescent="0.2">
      <c r="A321" s="16" t="s">
        <v>20</v>
      </c>
      <c r="B321">
        <v>589</v>
      </c>
      <c r="D321" s="17" t="s">
        <v>14</v>
      </c>
      <c r="E321">
        <v>452</v>
      </c>
    </row>
    <row r="322" spans="1:5" x14ac:dyDescent="0.2">
      <c r="A322" s="16" t="s">
        <v>20</v>
      </c>
      <c r="B322">
        <v>2725</v>
      </c>
      <c r="D322" s="17" t="s">
        <v>14</v>
      </c>
      <c r="E322">
        <v>1886</v>
      </c>
    </row>
    <row r="323" spans="1:5" x14ac:dyDescent="0.2">
      <c r="A323" s="16" t="s">
        <v>20</v>
      </c>
      <c r="B323">
        <v>300</v>
      </c>
      <c r="D323" s="17" t="s">
        <v>14</v>
      </c>
      <c r="E323">
        <v>1825</v>
      </c>
    </row>
    <row r="324" spans="1:5" x14ac:dyDescent="0.2">
      <c r="A324" s="16" t="s">
        <v>20</v>
      </c>
      <c r="B324">
        <v>144</v>
      </c>
      <c r="D324" s="17" t="s">
        <v>14</v>
      </c>
      <c r="E324">
        <v>31</v>
      </c>
    </row>
    <row r="325" spans="1:5" x14ac:dyDescent="0.2">
      <c r="A325" s="16" t="s">
        <v>20</v>
      </c>
      <c r="B325">
        <v>87</v>
      </c>
      <c r="D325" s="17" t="s">
        <v>14</v>
      </c>
      <c r="E325">
        <v>107</v>
      </c>
    </row>
    <row r="326" spans="1:5" x14ac:dyDescent="0.2">
      <c r="A326" s="16" t="s">
        <v>20</v>
      </c>
      <c r="B326">
        <v>3116</v>
      </c>
      <c r="D326" s="17" t="s">
        <v>14</v>
      </c>
      <c r="E326">
        <v>27</v>
      </c>
    </row>
    <row r="327" spans="1:5" x14ac:dyDescent="0.2">
      <c r="A327" s="16" t="s">
        <v>20</v>
      </c>
      <c r="B327">
        <v>909</v>
      </c>
      <c r="D327" s="17" t="s">
        <v>14</v>
      </c>
      <c r="E327">
        <v>1221</v>
      </c>
    </row>
    <row r="328" spans="1:5" x14ac:dyDescent="0.2">
      <c r="A328" s="16" t="s">
        <v>20</v>
      </c>
      <c r="B328">
        <v>1613</v>
      </c>
      <c r="D328" s="17" t="s">
        <v>14</v>
      </c>
      <c r="E328">
        <v>1</v>
      </c>
    </row>
    <row r="329" spans="1:5" x14ac:dyDescent="0.2">
      <c r="A329" s="16" t="s">
        <v>20</v>
      </c>
      <c r="B329">
        <v>136</v>
      </c>
      <c r="D329" s="17" t="s">
        <v>14</v>
      </c>
      <c r="E329">
        <v>16</v>
      </c>
    </row>
    <row r="330" spans="1:5" x14ac:dyDescent="0.2">
      <c r="A330" s="16" t="s">
        <v>20</v>
      </c>
      <c r="B330">
        <v>130</v>
      </c>
      <c r="D330" s="17" t="s">
        <v>14</v>
      </c>
      <c r="E330">
        <v>41</v>
      </c>
    </row>
    <row r="331" spans="1:5" x14ac:dyDescent="0.2">
      <c r="A331" s="16" t="s">
        <v>20</v>
      </c>
      <c r="B331">
        <v>102</v>
      </c>
      <c r="D331" s="17" t="s">
        <v>14</v>
      </c>
      <c r="E331">
        <v>523</v>
      </c>
    </row>
    <row r="332" spans="1:5" x14ac:dyDescent="0.2">
      <c r="A332" s="16" t="s">
        <v>20</v>
      </c>
      <c r="B332">
        <v>4006</v>
      </c>
      <c r="D332" s="17" t="s">
        <v>14</v>
      </c>
      <c r="E332">
        <v>141</v>
      </c>
    </row>
    <row r="333" spans="1:5" x14ac:dyDescent="0.2">
      <c r="A333" s="16" t="s">
        <v>20</v>
      </c>
      <c r="B333">
        <v>1629</v>
      </c>
      <c r="D333" s="17" t="s">
        <v>14</v>
      </c>
      <c r="E333">
        <v>52</v>
      </c>
    </row>
    <row r="334" spans="1:5" x14ac:dyDescent="0.2">
      <c r="A334" s="16" t="s">
        <v>20</v>
      </c>
      <c r="B334">
        <v>2188</v>
      </c>
      <c r="D334" s="17" t="s">
        <v>14</v>
      </c>
      <c r="E334">
        <v>225</v>
      </c>
    </row>
    <row r="335" spans="1:5" x14ac:dyDescent="0.2">
      <c r="A335" s="16" t="s">
        <v>20</v>
      </c>
      <c r="B335">
        <v>2409</v>
      </c>
      <c r="D335" s="17" t="s">
        <v>14</v>
      </c>
      <c r="E335">
        <v>38</v>
      </c>
    </row>
    <row r="336" spans="1:5" x14ac:dyDescent="0.2">
      <c r="A336" s="16" t="s">
        <v>20</v>
      </c>
      <c r="B336">
        <v>194</v>
      </c>
      <c r="D336" s="17" t="s">
        <v>14</v>
      </c>
      <c r="E336">
        <v>15</v>
      </c>
    </row>
    <row r="337" spans="1:5" x14ac:dyDescent="0.2">
      <c r="A337" s="16" t="s">
        <v>20</v>
      </c>
      <c r="B337">
        <v>1140</v>
      </c>
      <c r="D337" s="17" t="s">
        <v>14</v>
      </c>
      <c r="E337">
        <v>37</v>
      </c>
    </row>
    <row r="338" spans="1:5" x14ac:dyDescent="0.2">
      <c r="A338" s="16" t="s">
        <v>20</v>
      </c>
      <c r="B338">
        <v>102</v>
      </c>
      <c r="D338" s="17" t="s">
        <v>14</v>
      </c>
      <c r="E338">
        <v>112</v>
      </c>
    </row>
    <row r="339" spans="1:5" x14ac:dyDescent="0.2">
      <c r="A339" s="16" t="s">
        <v>20</v>
      </c>
      <c r="B339">
        <v>2857</v>
      </c>
      <c r="D339" s="17" t="s">
        <v>14</v>
      </c>
      <c r="E339">
        <v>21</v>
      </c>
    </row>
    <row r="340" spans="1:5" x14ac:dyDescent="0.2">
      <c r="A340" s="16" t="s">
        <v>20</v>
      </c>
      <c r="B340">
        <v>107</v>
      </c>
      <c r="D340" s="17" t="s">
        <v>14</v>
      </c>
      <c r="E340">
        <v>67</v>
      </c>
    </row>
    <row r="341" spans="1:5" x14ac:dyDescent="0.2">
      <c r="A341" s="16" t="s">
        <v>20</v>
      </c>
      <c r="B341">
        <v>160</v>
      </c>
      <c r="D341" s="17" t="s">
        <v>14</v>
      </c>
      <c r="E341">
        <v>78</v>
      </c>
    </row>
    <row r="342" spans="1:5" x14ac:dyDescent="0.2">
      <c r="A342" s="16" t="s">
        <v>20</v>
      </c>
      <c r="B342">
        <v>2230</v>
      </c>
      <c r="D342" s="17" t="s">
        <v>14</v>
      </c>
      <c r="E342">
        <v>67</v>
      </c>
    </row>
    <row r="343" spans="1:5" x14ac:dyDescent="0.2">
      <c r="A343" s="16" t="s">
        <v>20</v>
      </c>
      <c r="B343">
        <v>316</v>
      </c>
      <c r="D343" s="17" t="s">
        <v>14</v>
      </c>
      <c r="E343">
        <v>263</v>
      </c>
    </row>
    <row r="344" spans="1:5" x14ac:dyDescent="0.2">
      <c r="A344" s="16" t="s">
        <v>20</v>
      </c>
      <c r="B344">
        <v>117</v>
      </c>
      <c r="D344" s="17" t="s">
        <v>14</v>
      </c>
      <c r="E344">
        <v>1691</v>
      </c>
    </row>
    <row r="345" spans="1:5" x14ac:dyDescent="0.2">
      <c r="A345" s="16" t="s">
        <v>20</v>
      </c>
      <c r="B345">
        <v>6406</v>
      </c>
      <c r="D345" s="17" t="s">
        <v>14</v>
      </c>
      <c r="E345">
        <v>181</v>
      </c>
    </row>
    <row r="346" spans="1:5" x14ac:dyDescent="0.2">
      <c r="A346" s="16" t="s">
        <v>20</v>
      </c>
      <c r="B346">
        <v>192</v>
      </c>
      <c r="D346" s="17" t="s">
        <v>14</v>
      </c>
      <c r="E346">
        <v>13</v>
      </c>
    </row>
    <row r="347" spans="1:5" x14ac:dyDescent="0.2">
      <c r="A347" s="16" t="s">
        <v>20</v>
      </c>
      <c r="B347">
        <v>26</v>
      </c>
      <c r="D347" s="17" t="s">
        <v>14</v>
      </c>
      <c r="E347">
        <v>1</v>
      </c>
    </row>
    <row r="348" spans="1:5" x14ac:dyDescent="0.2">
      <c r="A348" s="16" t="s">
        <v>20</v>
      </c>
      <c r="B348">
        <v>723</v>
      </c>
      <c r="D348" s="17" t="s">
        <v>14</v>
      </c>
      <c r="E348">
        <v>21</v>
      </c>
    </row>
    <row r="349" spans="1:5" x14ac:dyDescent="0.2">
      <c r="A349" s="16" t="s">
        <v>20</v>
      </c>
      <c r="B349">
        <v>170</v>
      </c>
      <c r="D349" s="17" t="s">
        <v>14</v>
      </c>
      <c r="E349">
        <v>830</v>
      </c>
    </row>
    <row r="350" spans="1:5" x14ac:dyDescent="0.2">
      <c r="A350" s="16" t="s">
        <v>20</v>
      </c>
      <c r="B350">
        <v>238</v>
      </c>
      <c r="D350" s="17" t="s">
        <v>14</v>
      </c>
      <c r="E350">
        <v>130</v>
      </c>
    </row>
    <row r="351" spans="1:5" x14ac:dyDescent="0.2">
      <c r="A351" s="16" t="s">
        <v>20</v>
      </c>
      <c r="B351">
        <v>55</v>
      </c>
      <c r="D351" s="17" t="s">
        <v>14</v>
      </c>
      <c r="E351">
        <v>55</v>
      </c>
    </row>
    <row r="352" spans="1:5" x14ac:dyDescent="0.2">
      <c r="A352" s="16" t="s">
        <v>20</v>
      </c>
      <c r="B352">
        <v>128</v>
      </c>
      <c r="D352" s="17" t="s">
        <v>14</v>
      </c>
      <c r="E352">
        <v>114</v>
      </c>
    </row>
    <row r="353" spans="1:5" x14ac:dyDescent="0.2">
      <c r="A353" s="16" t="s">
        <v>20</v>
      </c>
      <c r="B353">
        <v>2144</v>
      </c>
      <c r="D353" s="17" t="s">
        <v>14</v>
      </c>
      <c r="E353">
        <v>594</v>
      </c>
    </row>
    <row r="354" spans="1:5" x14ac:dyDescent="0.2">
      <c r="A354" s="16" t="s">
        <v>20</v>
      </c>
      <c r="B354">
        <v>2693</v>
      </c>
      <c r="D354" s="17" t="s">
        <v>14</v>
      </c>
      <c r="E354">
        <v>24</v>
      </c>
    </row>
    <row r="355" spans="1:5" x14ac:dyDescent="0.2">
      <c r="A355" s="16" t="s">
        <v>20</v>
      </c>
      <c r="B355">
        <v>432</v>
      </c>
      <c r="D355" s="17" t="s">
        <v>14</v>
      </c>
      <c r="E355">
        <v>252</v>
      </c>
    </row>
    <row r="356" spans="1:5" x14ac:dyDescent="0.2">
      <c r="A356" s="16" t="s">
        <v>20</v>
      </c>
      <c r="B356">
        <v>189</v>
      </c>
      <c r="D356" s="17" t="s">
        <v>14</v>
      </c>
      <c r="E356">
        <v>67</v>
      </c>
    </row>
    <row r="357" spans="1:5" x14ac:dyDescent="0.2">
      <c r="A357" s="16" t="s">
        <v>20</v>
      </c>
      <c r="B357">
        <v>154</v>
      </c>
      <c r="D357" s="17" t="s">
        <v>14</v>
      </c>
      <c r="E357">
        <v>742</v>
      </c>
    </row>
    <row r="358" spans="1:5" x14ac:dyDescent="0.2">
      <c r="A358" s="16" t="s">
        <v>20</v>
      </c>
      <c r="B358">
        <v>96</v>
      </c>
      <c r="D358" s="17" t="s">
        <v>14</v>
      </c>
      <c r="E358">
        <v>75</v>
      </c>
    </row>
    <row r="359" spans="1:5" x14ac:dyDescent="0.2">
      <c r="A359" s="16" t="s">
        <v>20</v>
      </c>
      <c r="B359">
        <v>3063</v>
      </c>
      <c r="D359" s="17" t="s">
        <v>14</v>
      </c>
      <c r="E359">
        <v>4405</v>
      </c>
    </row>
    <row r="360" spans="1:5" x14ac:dyDescent="0.2">
      <c r="A360" s="16" t="s">
        <v>20</v>
      </c>
      <c r="B360">
        <v>2266</v>
      </c>
      <c r="D360" s="17" t="s">
        <v>14</v>
      </c>
      <c r="E360">
        <v>92</v>
      </c>
    </row>
    <row r="361" spans="1:5" x14ac:dyDescent="0.2">
      <c r="A361" s="16" t="s">
        <v>20</v>
      </c>
      <c r="B361">
        <v>194</v>
      </c>
      <c r="D361" s="17" t="s">
        <v>14</v>
      </c>
      <c r="E361">
        <v>64</v>
      </c>
    </row>
    <row r="362" spans="1:5" x14ac:dyDescent="0.2">
      <c r="A362" s="16" t="s">
        <v>20</v>
      </c>
      <c r="B362">
        <v>129</v>
      </c>
      <c r="D362" s="17" t="s">
        <v>14</v>
      </c>
      <c r="E362">
        <v>64</v>
      </c>
    </row>
    <row r="363" spans="1:5" x14ac:dyDescent="0.2">
      <c r="A363" s="16" t="s">
        <v>20</v>
      </c>
      <c r="B363">
        <v>375</v>
      </c>
      <c r="D363" s="17" t="s">
        <v>14</v>
      </c>
      <c r="E363">
        <v>842</v>
      </c>
    </row>
    <row r="364" spans="1:5" x14ac:dyDescent="0.2">
      <c r="A364" s="16" t="s">
        <v>20</v>
      </c>
      <c r="B364">
        <v>409</v>
      </c>
      <c r="D364" s="17" t="s">
        <v>14</v>
      </c>
      <c r="E364">
        <v>112</v>
      </c>
    </row>
    <row r="365" spans="1:5" x14ac:dyDescent="0.2">
      <c r="A365" s="16" t="s">
        <v>20</v>
      </c>
      <c r="B365">
        <v>234</v>
      </c>
      <c r="D365" s="17" t="s">
        <v>14</v>
      </c>
      <c r="E365">
        <v>374</v>
      </c>
    </row>
    <row r="366" spans="1:5" x14ac:dyDescent="0.2">
      <c r="A366" s="16" t="s">
        <v>20</v>
      </c>
      <c r="B366">
        <v>3016</v>
      </c>
    </row>
    <row r="367" spans="1:5" x14ac:dyDescent="0.2">
      <c r="A367" s="16" t="s">
        <v>20</v>
      </c>
      <c r="B367">
        <v>264</v>
      </c>
    </row>
    <row r="368" spans="1:5" x14ac:dyDescent="0.2">
      <c r="A368" s="16" t="s">
        <v>20</v>
      </c>
      <c r="B368">
        <v>272</v>
      </c>
    </row>
    <row r="369" spans="1:2" x14ac:dyDescent="0.2">
      <c r="A369" s="16" t="s">
        <v>20</v>
      </c>
      <c r="B369">
        <v>419</v>
      </c>
    </row>
    <row r="370" spans="1:2" x14ac:dyDescent="0.2">
      <c r="A370" s="16" t="s">
        <v>20</v>
      </c>
      <c r="B370">
        <v>1621</v>
      </c>
    </row>
    <row r="371" spans="1:2" x14ac:dyDescent="0.2">
      <c r="A371" s="16" t="s">
        <v>20</v>
      </c>
      <c r="B371">
        <v>1101</v>
      </c>
    </row>
    <row r="372" spans="1:2" x14ac:dyDescent="0.2">
      <c r="A372" s="16" t="s">
        <v>20</v>
      </c>
      <c r="B372">
        <v>1073</v>
      </c>
    </row>
    <row r="373" spans="1:2" x14ac:dyDescent="0.2">
      <c r="A373" s="16" t="s">
        <v>20</v>
      </c>
      <c r="B373">
        <v>331</v>
      </c>
    </row>
    <row r="374" spans="1:2" x14ac:dyDescent="0.2">
      <c r="A374" s="16" t="s">
        <v>20</v>
      </c>
      <c r="B374">
        <v>1170</v>
      </c>
    </row>
    <row r="375" spans="1:2" x14ac:dyDescent="0.2">
      <c r="A375" s="16" t="s">
        <v>20</v>
      </c>
      <c r="B375">
        <v>363</v>
      </c>
    </row>
    <row r="376" spans="1:2" x14ac:dyDescent="0.2">
      <c r="A376" s="16" t="s">
        <v>20</v>
      </c>
      <c r="B376">
        <v>103</v>
      </c>
    </row>
    <row r="377" spans="1:2" x14ac:dyDescent="0.2">
      <c r="A377" s="16" t="s">
        <v>20</v>
      </c>
      <c r="B377">
        <v>147</v>
      </c>
    </row>
    <row r="378" spans="1:2" x14ac:dyDescent="0.2">
      <c r="A378" s="16" t="s">
        <v>20</v>
      </c>
      <c r="B378">
        <v>110</v>
      </c>
    </row>
    <row r="379" spans="1:2" x14ac:dyDescent="0.2">
      <c r="A379" s="16" t="s">
        <v>20</v>
      </c>
      <c r="B379">
        <v>134</v>
      </c>
    </row>
    <row r="380" spans="1:2" x14ac:dyDescent="0.2">
      <c r="A380" s="16" t="s">
        <v>20</v>
      </c>
      <c r="B380">
        <v>269</v>
      </c>
    </row>
    <row r="381" spans="1:2" x14ac:dyDescent="0.2">
      <c r="A381" s="16" t="s">
        <v>20</v>
      </c>
      <c r="B381">
        <v>175</v>
      </c>
    </row>
    <row r="382" spans="1:2" x14ac:dyDescent="0.2">
      <c r="A382" s="16" t="s">
        <v>20</v>
      </c>
      <c r="B382">
        <v>69</v>
      </c>
    </row>
    <row r="383" spans="1:2" x14ac:dyDescent="0.2">
      <c r="A383" s="16" t="s">
        <v>20</v>
      </c>
      <c r="B383">
        <v>190</v>
      </c>
    </row>
    <row r="384" spans="1:2" x14ac:dyDescent="0.2">
      <c r="A384" s="16" t="s">
        <v>20</v>
      </c>
      <c r="B384">
        <v>237</v>
      </c>
    </row>
    <row r="385" spans="1:2" x14ac:dyDescent="0.2">
      <c r="A385" s="16" t="s">
        <v>20</v>
      </c>
      <c r="B385">
        <v>196</v>
      </c>
    </row>
    <row r="386" spans="1:2" x14ac:dyDescent="0.2">
      <c r="A386" s="16" t="s">
        <v>20</v>
      </c>
      <c r="B386">
        <v>7295</v>
      </c>
    </row>
    <row r="387" spans="1:2" x14ac:dyDescent="0.2">
      <c r="A387" s="16" t="s">
        <v>20</v>
      </c>
      <c r="B387">
        <v>2893</v>
      </c>
    </row>
    <row r="388" spans="1:2" x14ac:dyDescent="0.2">
      <c r="A388" s="16" t="s">
        <v>20</v>
      </c>
      <c r="B388">
        <v>820</v>
      </c>
    </row>
    <row r="389" spans="1:2" x14ac:dyDescent="0.2">
      <c r="A389" s="16" t="s">
        <v>20</v>
      </c>
      <c r="B389">
        <v>2038</v>
      </c>
    </row>
    <row r="390" spans="1:2" x14ac:dyDescent="0.2">
      <c r="A390" s="16" t="s">
        <v>20</v>
      </c>
      <c r="B390">
        <v>116</v>
      </c>
    </row>
    <row r="391" spans="1:2" x14ac:dyDescent="0.2">
      <c r="A391" s="16" t="s">
        <v>20</v>
      </c>
      <c r="B391">
        <v>1345</v>
      </c>
    </row>
    <row r="392" spans="1:2" x14ac:dyDescent="0.2">
      <c r="A392" s="16" t="s">
        <v>20</v>
      </c>
      <c r="B392">
        <v>168</v>
      </c>
    </row>
    <row r="393" spans="1:2" x14ac:dyDescent="0.2">
      <c r="A393" s="16" t="s">
        <v>20</v>
      </c>
      <c r="B393">
        <v>137</v>
      </c>
    </row>
    <row r="394" spans="1:2" x14ac:dyDescent="0.2">
      <c r="A394" s="16" t="s">
        <v>20</v>
      </c>
      <c r="B394">
        <v>186</v>
      </c>
    </row>
    <row r="395" spans="1:2" x14ac:dyDescent="0.2">
      <c r="A395" s="16" t="s">
        <v>20</v>
      </c>
      <c r="B395">
        <v>125</v>
      </c>
    </row>
    <row r="396" spans="1:2" x14ac:dyDescent="0.2">
      <c r="A396" s="16" t="s">
        <v>20</v>
      </c>
      <c r="B396">
        <v>202</v>
      </c>
    </row>
    <row r="397" spans="1:2" x14ac:dyDescent="0.2">
      <c r="A397" s="16" t="s">
        <v>20</v>
      </c>
      <c r="B397">
        <v>103</v>
      </c>
    </row>
    <row r="398" spans="1:2" x14ac:dyDescent="0.2">
      <c r="A398" s="16" t="s">
        <v>20</v>
      </c>
      <c r="B398">
        <v>1785</v>
      </c>
    </row>
    <row r="399" spans="1:2" x14ac:dyDescent="0.2">
      <c r="A399" s="16" t="s">
        <v>20</v>
      </c>
      <c r="B399">
        <v>157</v>
      </c>
    </row>
    <row r="400" spans="1:2" x14ac:dyDescent="0.2">
      <c r="A400" s="16" t="s">
        <v>20</v>
      </c>
      <c r="B400">
        <v>555</v>
      </c>
    </row>
    <row r="401" spans="1:2" x14ac:dyDescent="0.2">
      <c r="A401" s="16" t="s">
        <v>20</v>
      </c>
      <c r="B401">
        <v>297</v>
      </c>
    </row>
    <row r="402" spans="1:2" x14ac:dyDescent="0.2">
      <c r="A402" s="16" t="s">
        <v>20</v>
      </c>
      <c r="B402">
        <v>123</v>
      </c>
    </row>
    <row r="403" spans="1:2" x14ac:dyDescent="0.2">
      <c r="A403" s="16" t="s">
        <v>20</v>
      </c>
      <c r="B403">
        <v>3036</v>
      </c>
    </row>
    <row r="404" spans="1:2" x14ac:dyDescent="0.2">
      <c r="A404" s="16" t="s">
        <v>20</v>
      </c>
      <c r="B404">
        <v>144</v>
      </c>
    </row>
    <row r="405" spans="1:2" x14ac:dyDescent="0.2">
      <c r="A405" s="16" t="s">
        <v>20</v>
      </c>
      <c r="B405">
        <v>121</v>
      </c>
    </row>
    <row r="406" spans="1:2" x14ac:dyDescent="0.2">
      <c r="A406" s="16" t="s">
        <v>20</v>
      </c>
      <c r="B406">
        <v>181</v>
      </c>
    </row>
    <row r="407" spans="1:2" x14ac:dyDescent="0.2">
      <c r="A407" s="16" t="s">
        <v>20</v>
      </c>
      <c r="B407">
        <v>122</v>
      </c>
    </row>
    <row r="408" spans="1:2" x14ac:dyDescent="0.2">
      <c r="A408" s="16" t="s">
        <v>20</v>
      </c>
      <c r="B408">
        <v>1071</v>
      </c>
    </row>
    <row r="409" spans="1:2" x14ac:dyDescent="0.2">
      <c r="A409" s="16" t="s">
        <v>20</v>
      </c>
      <c r="B409">
        <v>980</v>
      </c>
    </row>
    <row r="410" spans="1:2" x14ac:dyDescent="0.2">
      <c r="A410" s="16" t="s">
        <v>20</v>
      </c>
      <c r="B410">
        <v>536</v>
      </c>
    </row>
    <row r="411" spans="1:2" x14ac:dyDescent="0.2">
      <c r="A411" s="16" t="s">
        <v>20</v>
      </c>
      <c r="B411">
        <v>1991</v>
      </c>
    </row>
    <row r="412" spans="1:2" x14ac:dyDescent="0.2">
      <c r="A412" s="16" t="s">
        <v>20</v>
      </c>
      <c r="B412">
        <v>180</v>
      </c>
    </row>
    <row r="413" spans="1:2" x14ac:dyDescent="0.2">
      <c r="A413" s="16" t="s">
        <v>20</v>
      </c>
      <c r="B413">
        <v>130</v>
      </c>
    </row>
    <row r="414" spans="1:2" x14ac:dyDescent="0.2">
      <c r="A414" s="16" t="s">
        <v>20</v>
      </c>
      <c r="B414">
        <v>122</v>
      </c>
    </row>
    <row r="415" spans="1:2" x14ac:dyDescent="0.2">
      <c r="A415" s="16" t="s">
        <v>20</v>
      </c>
      <c r="B415">
        <v>140</v>
      </c>
    </row>
    <row r="416" spans="1:2" x14ac:dyDescent="0.2">
      <c r="A416" s="16" t="s">
        <v>20</v>
      </c>
      <c r="B416">
        <v>3388</v>
      </c>
    </row>
    <row r="417" spans="1:2" x14ac:dyDescent="0.2">
      <c r="A417" s="16" t="s">
        <v>20</v>
      </c>
      <c r="B417">
        <v>280</v>
      </c>
    </row>
    <row r="418" spans="1:2" x14ac:dyDescent="0.2">
      <c r="A418" s="16" t="s">
        <v>20</v>
      </c>
      <c r="B418">
        <v>366</v>
      </c>
    </row>
    <row r="419" spans="1:2" x14ac:dyDescent="0.2">
      <c r="A419" s="16" t="s">
        <v>20</v>
      </c>
      <c r="B419">
        <v>270</v>
      </c>
    </row>
    <row r="420" spans="1:2" x14ac:dyDescent="0.2">
      <c r="A420" s="16" t="s">
        <v>20</v>
      </c>
      <c r="B420">
        <v>137</v>
      </c>
    </row>
    <row r="421" spans="1:2" x14ac:dyDescent="0.2">
      <c r="A421" s="16" t="s">
        <v>20</v>
      </c>
      <c r="B421">
        <v>3205</v>
      </c>
    </row>
    <row r="422" spans="1:2" x14ac:dyDescent="0.2">
      <c r="A422" s="16" t="s">
        <v>20</v>
      </c>
      <c r="B422">
        <v>288</v>
      </c>
    </row>
    <row r="423" spans="1:2" x14ac:dyDescent="0.2">
      <c r="A423" s="16" t="s">
        <v>20</v>
      </c>
      <c r="B423">
        <v>148</v>
      </c>
    </row>
    <row r="424" spans="1:2" x14ac:dyDescent="0.2">
      <c r="A424" s="16" t="s">
        <v>20</v>
      </c>
      <c r="B424">
        <v>114</v>
      </c>
    </row>
    <row r="425" spans="1:2" x14ac:dyDescent="0.2">
      <c r="A425" s="16" t="s">
        <v>20</v>
      </c>
      <c r="B425">
        <v>1518</v>
      </c>
    </row>
    <row r="426" spans="1:2" x14ac:dyDescent="0.2">
      <c r="A426" s="16" t="s">
        <v>20</v>
      </c>
      <c r="B426">
        <v>166</v>
      </c>
    </row>
    <row r="427" spans="1:2" x14ac:dyDescent="0.2">
      <c r="A427" s="16" t="s">
        <v>20</v>
      </c>
      <c r="B427">
        <v>100</v>
      </c>
    </row>
    <row r="428" spans="1:2" x14ac:dyDescent="0.2">
      <c r="A428" s="16" t="s">
        <v>20</v>
      </c>
      <c r="B428">
        <v>235</v>
      </c>
    </row>
    <row r="429" spans="1:2" x14ac:dyDescent="0.2">
      <c r="A429" s="16" t="s">
        <v>20</v>
      </c>
      <c r="B429">
        <v>148</v>
      </c>
    </row>
    <row r="430" spans="1:2" x14ac:dyDescent="0.2">
      <c r="A430" s="16" t="s">
        <v>20</v>
      </c>
      <c r="B430">
        <v>198</v>
      </c>
    </row>
    <row r="431" spans="1:2" x14ac:dyDescent="0.2">
      <c r="A431" s="16" t="s">
        <v>20</v>
      </c>
      <c r="B431">
        <v>150</v>
      </c>
    </row>
    <row r="432" spans="1:2" x14ac:dyDescent="0.2">
      <c r="A432" s="16" t="s">
        <v>20</v>
      </c>
      <c r="B432">
        <v>216</v>
      </c>
    </row>
    <row r="433" spans="1:2" x14ac:dyDescent="0.2">
      <c r="A433" s="16" t="s">
        <v>20</v>
      </c>
      <c r="B433">
        <v>5139</v>
      </c>
    </row>
    <row r="434" spans="1:2" x14ac:dyDescent="0.2">
      <c r="A434" s="16" t="s">
        <v>20</v>
      </c>
      <c r="B434">
        <v>2353</v>
      </c>
    </row>
    <row r="435" spans="1:2" x14ac:dyDescent="0.2">
      <c r="A435" s="16" t="s">
        <v>20</v>
      </c>
      <c r="B435">
        <v>78</v>
      </c>
    </row>
    <row r="436" spans="1:2" x14ac:dyDescent="0.2">
      <c r="A436" s="16" t="s">
        <v>20</v>
      </c>
      <c r="B436">
        <v>174</v>
      </c>
    </row>
    <row r="437" spans="1:2" x14ac:dyDescent="0.2">
      <c r="A437" s="16" t="s">
        <v>20</v>
      </c>
      <c r="B437">
        <v>164</v>
      </c>
    </row>
    <row r="438" spans="1:2" x14ac:dyDescent="0.2">
      <c r="A438" s="16" t="s">
        <v>20</v>
      </c>
      <c r="B438">
        <v>161</v>
      </c>
    </row>
    <row r="439" spans="1:2" x14ac:dyDescent="0.2">
      <c r="A439" s="16" t="s">
        <v>20</v>
      </c>
      <c r="B439">
        <v>138</v>
      </c>
    </row>
    <row r="440" spans="1:2" x14ac:dyDescent="0.2">
      <c r="A440" s="16" t="s">
        <v>20</v>
      </c>
      <c r="B440">
        <v>3308</v>
      </c>
    </row>
    <row r="441" spans="1:2" x14ac:dyDescent="0.2">
      <c r="A441" s="16" t="s">
        <v>20</v>
      </c>
      <c r="B441">
        <v>127</v>
      </c>
    </row>
    <row r="442" spans="1:2" x14ac:dyDescent="0.2">
      <c r="A442" s="16" t="s">
        <v>20</v>
      </c>
      <c r="B442">
        <v>207</v>
      </c>
    </row>
    <row r="443" spans="1:2" x14ac:dyDescent="0.2">
      <c r="A443" s="16" t="s">
        <v>20</v>
      </c>
      <c r="B443">
        <v>181</v>
      </c>
    </row>
    <row r="444" spans="1:2" x14ac:dyDescent="0.2">
      <c r="A444" s="16" t="s">
        <v>20</v>
      </c>
      <c r="B444">
        <v>110</v>
      </c>
    </row>
    <row r="445" spans="1:2" x14ac:dyDescent="0.2">
      <c r="A445" s="16" t="s">
        <v>20</v>
      </c>
      <c r="B445">
        <v>185</v>
      </c>
    </row>
    <row r="446" spans="1:2" x14ac:dyDescent="0.2">
      <c r="A446" s="16" t="s">
        <v>20</v>
      </c>
      <c r="B446">
        <v>121</v>
      </c>
    </row>
    <row r="447" spans="1:2" x14ac:dyDescent="0.2">
      <c r="A447" s="16" t="s">
        <v>20</v>
      </c>
      <c r="B447">
        <v>106</v>
      </c>
    </row>
    <row r="448" spans="1:2" x14ac:dyDescent="0.2">
      <c r="A448" s="16" t="s">
        <v>20</v>
      </c>
      <c r="B448">
        <v>142</v>
      </c>
    </row>
    <row r="449" spans="1:2" x14ac:dyDescent="0.2">
      <c r="A449" s="16" t="s">
        <v>20</v>
      </c>
      <c r="B449">
        <v>233</v>
      </c>
    </row>
    <row r="450" spans="1:2" x14ac:dyDescent="0.2">
      <c r="A450" s="16" t="s">
        <v>20</v>
      </c>
      <c r="B450">
        <v>218</v>
      </c>
    </row>
    <row r="451" spans="1:2" x14ac:dyDescent="0.2">
      <c r="A451" s="16" t="s">
        <v>20</v>
      </c>
      <c r="B451">
        <v>76</v>
      </c>
    </row>
    <row r="452" spans="1:2" x14ac:dyDescent="0.2">
      <c r="A452" s="16" t="s">
        <v>20</v>
      </c>
      <c r="B452">
        <v>43</v>
      </c>
    </row>
    <row r="453" spans="1:2" x14ac:dyDescent="0.2">
      <c r="A453" s="16" t="s">
        <v>20</v>
      </c>
      <c r="B453">
        <v>221</v>
      </c>
    </row>
    <row r="454" spans="1:2" x14ac:dyDescent="0.2">
      <c r="A454" s="16" t="s">
        <v>20</v>
      </c>
      <c r="B454">
        <v>2805</v>
      </c>
    </row>
    <row r="455" spans="1:2" x14ac:dyDescent="0.2">
      <c r="A455" s="16" t="s">
        <v>20</v>
      </c>
      <c r="B455">
        <v>68</v>
      </c>
    </row>
    <row r="456" spans="1:2" x14ac:dyDescent="0.2">
      <c r="A456" s="16" t="s">
        <v>20</v>
      </c>
      <c r="B456">
        <v>183</v>
      </c>
    </row>
    <row r="457" spans="1:2" x14ac:dyDescent="0.2">
      <c r="A457" s="16" t="s">
        <v>20</v>
      </c>
      <c r="B457">
        <v>133</v>
      </c>
    </row>
    <row r="458" spans="1:2" x14ac:dyDescent="0.2">
      <c r="A458" s="16" t="s">
        <v>20</v>
      </c>
      <c r="B458">
        <v>2489</v>
      </c>
    </row>
    <row r="459" spans="1:2" x14ac:dyDescent="0.2">
      <c r="A459" s="16" t="s">
        <v>20</v>
      </c>
      <c r="B459">
        <v>69</v>
      </c>
    </row>
    <row r="460" spans="1:2" x14ac:dyDescent="0.2">
      <c r="A460" s="16" t="s">
        <v>20</v>
      </c>
      <c r="B460">
        <v>279</v>
      </c>
    </row>
    <row r="461" spans="1:2" x14ac:dyDescent="0.2">
      <c r="A461" s="16" t="s">
        <v>20</v>
      </c>
      <c r="B461">
        <v>210</v>
      </c>
    </row>
    <row r="462" spans="1:2" x14ac:dyDescent="0.2">
      <c r="A462" s="16" t="s">
        <v>20</v>
      </c>
      <c r="B462">
        <v>2100</v>
      </c>
    </row>
    <row r="463" spans="1:2" x14ac:dyDescent="0.2">
      <c r="A463" s="16" t="s">
        <v>20</v>
      </c>
      <c r="B463">
        <v>252</v>
      </c>
    </row>
    <row r="464" spans="1:2" x14ac:dyDescent="0.2">
      <c r="A464" s="16" t="s">
        <v>20</v>
      </c>
      <c r="B464">
        <v>1280</v>
      </c>
    </row>
    <row r="465" spans="1:2" x14ac:dyDescent="0.2">
      <c r="A465" s="16" t="s">
        <v>20</v>
      </c>
      <c r="B465">
        <v>157</v>
      </c>
    </row>
    <row r="466" spans="1:2" x14ac:dyDescent="0.2">
      <c r="A466" s="16" t="s">
        <v>20</v>
      </c>
      <c r="B466">
        <v>194</v>
      </c>
    </row>
    <row r="467" spans="1:2" x14ac:dyDescent="0.2">
      <c r="A467" s="16" t="s">
        <v>20</v>
      </c>
      <c r="B467">
        <v>82</v>
      </c>
    </row>
    <row r="468" spans="1:2" x14ac:dyDescent="0.2">
      <c r="A468" s="16" t="s">
        <v>20</v>
      </c>
      <c r="B468">
        <v>4233</v>
      </c>
    </row>
    <row r="469" spans="1:2" x14ac:dyDescent="0.2">
      <c r="A469" s="16" t="s">
        <v>20</v>
      </c>
      <c r="B469">
        <v>1297</v>
      </c>
    </row>
    <row r="470" spans="1:2" x14ac:dyDescent="0.2">
      <c r="A470" s="16" t="s">
        <v>20</v>
      </c>
      <c r="B470">
        <v>165</v>
      </c>
    </row>
    <row r="471" spans="1:2" x14ac:dyDescent="0.2">
      <c r="A471" s="16" t="s">
        <v>20</v>
      </c>
      <c r="B471">
        <v>119</v>
      </c>
    </row>
    <row r="472" spans="1:2" x14ac:dyDescent="0.2">
      <c r="A472" s="16" t="s">
        <v>20</v>
      </c>
      <c r="B472">
        <v>1797</v>
      </c>
    </row>
    <row r="473" spans="1:2" x14ac:dyDescent="0.2">
      <c r="A473" s="16" t="s">
        <v>20</v>
      </c>
      <c r="B473">
        <v>261</v>
      </c>
    </row>
    <row r="474" spans="1:2" x14ac:dyDescent="0.2">
      <c r="A474" s="16" t="s">
        <v>20</v>
      </c>
      <c r="B474">
        <v>157</v>
      </c>
    </row>
    <row r="475" spans="1:2" x14ac:dyDescent="0.2">
      <c r="A475" s="16" t="s">
        <v>20</v>
      </c>
      <c r="B475">
        <v>3533</v>
      </c>
    </row>
    <row r="476" spans="1:2" x14ac:dyDescent="0.2">
      <c r="A476" s="16" t="s">
        <v>20</v>
      </c>
      <c r="B476">
        <v>155</v>
      </c>
    </row>
    <row r="477" spans="1:2" x14ac:dyDescent="0.2">
      <c r="A477" s="16" t="s">
        <v>20</v>
      </c>
      <c r="B477">
        <v>132</v>
      </c>
    </row>
    <row r="478" spans="1:2" x14ac:dyDescent="0.2">
      <c r="A478" s="16" t="s">
        <v>20</v>
      </c>
      <c r="B478">
        <v>1354</v>
      </c>
    </row>
    <row r="479" spans="1:2" x14ac:dyDescent="0.2">
      <c r="A479" s="16" t="s">
        <v>20</v>
      </c>
      <c r="B479">
        <v>48</v>
      </c>
    </row>
    <row r="480" spans="1:2" x14ac:dyDescent="0.2">
      <c r="A480" s="16" t="s">
        <v>20</v>
      </c>
      <c r="B480">
        <v>110</v>
      </c>
    </row>
    <row r="481" spans="1:2" x14ac:dyDescent="0.2">
      <c r="A481" s="16" t="s">
        <v>20</v>
      </c>
      <c r="B481">
        <v>172</v>
      </c>
    </row>
    <row r="482" spans="1:2" x14ac:dyDescent="0.2">
      <c r="A482" s="16" t="s">
        <v>20</v>
      </c>
      <c r="B482">
        <v>307</v>
      </c>
    </row>
    <row r="483" spans="1:2" x14ac:dyDescent="0.2">
      <c r="A483" s="16" t="s">
        <v>20</v>
      </c>
      <c r="B483">
        <v>160</v>
      </c>
    </row>
    <row r="484" spans="1:2" x14ac:dyDescent="0.2">
      <c r="A484" s="16" t="s">
        <v>20</v>
      </c>
      <c r="B484">
        <v>1467</v>
      </c>
    </row>
    <row r="485" spans="1:2" x14ac:dyDescent="0.2">
      <c r="A485" s="16" t="s">
        <v>20</v>
      </c>
      <c r="B485">
        <v>2662</v>
      </c>
    </row>
    <row r="486" spans="1:2" x14ac:dyDescent="0.2">
      <c r="A486" s="16" t="s">
        <v>20</v>
      </c>
      <c r="B486">
        <v>452</v>
      </c>
    </row>
    <row r="487" spans="1:2" x14ac:dyDescent="0.2">
      <c r="A487" s="16" t="s">
        <v>20</v>
      </c>
      <c r="B487">
        <v>158</v>
      </c>
    </row>
    <row r="488" spans="1:2" x14ac:dyDescent="0.2">
      <c r="A488" s="16" t="s">
        <v>20</v>
      </c>
      <c r="B488">
        <v>225</v>
      </c>
    </row>
    <row r="489" spans="1:2" x14ac:dyDescent="0.2">
      <c r="A489" s="16" t="s">
        <v>20</v>
      </c>
      <c r="B489">
        <v>65</v>
      </c>
    </row>
    <row r="490" spans="1:2" x14ac:dyDescent="0.2">
      <c r="A490" s="16" t="s">
        <v>20</v>
      </c>
      <c r="B490">
        <v>163</v>
      </c>
    </row>
    <row r="491" spans="1:2" x14ac:dyDescent="0.2">
      <c r="A491" s="16" t="s">
        <v>20</v>
      </c>
      <c r="B491">
        <v>85</v>
      </c>
    </row>
    <row r="492" spans="1:2" x14ac:dyDescent="0.2">
      <c r="A492" s="16" t="s">
        <v>20</v>
      </c>
      <c r="B492">
        <v>217</v>
      </c>
    </row>
    <row r="493" spans="1:2" x14ac:dyDescent="0.2">
      <c r="A493" s="16" t="s">
        <v>20</v>
      </c>
      <c r="B493">
        <v>150</v>
      </c>
    </row>
    <row r="494" spans="1:2" x14ac:dyDescent="0.2">
      <c r="A494" s="16" t="s">
        <v>20</v>
      </c>
      <c r="B494">
        <v>3272</v>
      </c>
    </row>
    <row r="495" spans="1:2" x14ac:dyDescent="0.2">
      <c r="A495" s="16" t="s">
        <v>20</v>
      </c>
      <c r="B495">
        <v>300</v>
      </c>
    </row>
    <row r="496" spans="1:2" x14ac:dyDescent="0.2">
      <c r="A496" s="16" t="s">
        <v>20</v>
      </c>
      <c r="B496">
        <v>126</v>
      </c>
    </row>
    <row r="497" spans="1:2" x14ac:dyDescent="0.2">
      <c r="A497" s="16" t="s">
        <v>20</v>
      </c>
      <c r="B497">
        <v>2320</v>
      </c>
    </row>
    <row r="498" spans="1:2" x14ac:dyDescent="0.2">
      <c r="A498" s="16" t="s">
        <v>20</v>
      </c>
      <c r="B498">
        <v>81</v>
      </c>
    </row>
    <row r="499" spans="1:2" x14ac:dyDescent="0.2">
      <c r="A499" s="16" t="s">
        <v>20</v>
      </c>
      <c r="B499">
        <v>1887</v>
      </c>
    </row>
    <row r="500" spans="1:2" x14ac:dyDescent="0.2">
      <c r="A500" s="16" t="s">
        <v>20</v>
      </c>
      <c r="B500">
        <v>4358</v>
      </c>
    </row>
    <row r="501" spans="1:2" x14ac:dyDescent="0.2">
      <c r="A501" s="16" t="s">
        <v>20</v>
      </c>
      <c r="B501">
        <v>53</v>
      </c>
    </row>
    <row r="502" spans="1:2" x14ac:dyDescent="0.2">
      <c r="A502" s="16" t="s">
        <v>20</v>
      </c>
      <c r="B502">
        <v>2414</v>
      </c>
    </row>
    <row r="503" spans="1:2" x14ac:dyDescent="0.2">
      <c r="A503" s="16" t="s">
        <v>20</v>
      </c>
      <c r="B503">
        <v>80</v>
      </c>
    </row>
    <row r="504" spans="1:2" x14ac:dyDescent="0.2">
      <c r="A504" s="16" t="s">
        <v>20</v>
      </c>
      <c r="B504">
        <v>193</v>
      </c>
    </row>
    <row r="505" spans="1:2" x14ac:dyDescent="0.2">
      <c r="A505" s="16" t="s">
        <v>20</v>
      </c>
      <c r="B505">
        <v>52</v>
      </c>
    </row>
    <row r="506" spans="1:2" x14ac:dyDescent="0.2">
      <c r="A506" s="16" t="s">
        <v>20</v>
      </c>
      <c r="B506">
        <v>290</v>
      </c>
    </row>
    <row r="507" spans="1:2" x14ac:dyDescent="0.2">
      <c r="A507" s="16" t="s">
        <v>20</v>
      </c>
      <c r="B507">
        <v>122</v>
      </c>
    </row>
    <row r="508" spans="1:2" x14ac:dyDescent="0.2">
      <c r="A508" s="16" t="s">
        <v>20</v>
      </c>
      <c r="B508">
        <v>1470</v>
      </c>
    </row>
    <row r="509" spans="1:2" x14ac:dyDescent="0.2">
      <c r="A509" s="16" t="s">
        <v>20</v>
      </c>
      <c r="B509">
        <v>165</v>
      </c>
    </row>
    <row r="510" spans="1:2" x14ac:dyDescent="0.2">
      <c r="A510" s="16" t="s">
        <v>20</v>
      </c>
      <c r="B510">
        <v>182</v>
      </c>
    </row>
    <row r="511" spans="1:2" x14ac:dyDescent="0.2">
      <c r="A511" s="16" t="s">
        <v>20</v>
      </c>
      <c r="B511">
        <v>199</v>
      </c>
    </row>
    <row r="512" spans="1:2" x14ac:dyDescent="0.2">
      <c r="A512" s="16" t="s">
        <v>20</v>
      </c>
      <c r="B512">
        <v>56</v>
      </c>
    </row>
    <row r="513" spans="1:2" x14ac:dyDescent="0.2">
      <c r="A513" s="16" t="s">
        <v>20</v>
      </c>
      <c r="B513">
        <v>1460</v>
      </c>
    </row>
    <row r="514" spans="1:2" x14ac:dyDescent="0.2">
      <c r="A514" s="16" t="s">
        <v>20</v>
      </c>
      <c r="B514">
        <v>123</v>
      </c>
    </row>
    <row r="515" spans="1:2" x14ac:dyDescent="0.2">
      <c r="A515" s="16" t="s">
        <v>20</v>
      </c>
      <c r="B515">
        <v>159</v>
      </c>
    </row>
    <row r="516" spans="1:2" x14ac:dyDescent="0.2">
      <c r="A516" s="16" t="s">
        <v>20</v>
      </c>
      <c r="B516">
        <v>110</v>
      </c>
    </row>
    <row r="517" spans="1:2" x14ac:dyDescent="0.2">
      <c r="A517" s="16" t="s">
        <v>20</v>
      </c>
      <c r="B517">
        <v>236</v>
      </c>
    </row>
    <row r="518" spans="1:2" x14ac:dyDescent="0.2">
      <c r="A518" s="16" t="s">
        <v>20</v>
      </c>
      <c r="B518">
        <v>191</v>
      </c>
    </row>
    <row r="519" spans="1:2" x14ac:dyDescent="0.2">
      <c r="A519" s="16" t="s">
        <v>20</v>
      </c>
      <c r="B519">
        <v>3934</v>
      </c>
    </row>
    <row r="520" spans="1:2" x14ac:dyDescent="0.2">
      <c r="A520" s="16" t="s">
        <v>20</v>
      </c>
      <c r="B520">
        <v>80</v>
      </c>
    </row>
    <row r="521" spans="1:2" x14ac:dyDescent="0.2">
      <c r="A521" s="16" t="s">
        <v>20</v>
      </c>
      <c r="B521">
        <v>462</v>
      </c>
    </row>
    <row r="522" spans="1:2" x14ac:dyDescent="0.2">
      <c r="A522" s="16" t="s">
        <v>20</v>
      </c>
      <c r="B522">
        <v>179</v>
      </c>
    </row>
    <row r="523" spans="1:2" x14ac:dyDescent="0.2">
      <c r="A523" s="16" t="s">
        <v>20</v>
      </c>
      <c r="B523">
        <v>1866</v>
      </c>
    </row>
    <row r="524" spans="1:2" x14ac:dyDescent="0.2">
      <c r="A524" s="16" t="s">
        <v>20</v>
      </c>
      <c r="B524">
        <v>156</v>
      </c>
    </row>
    <row r="525" spans="1:2" x14ac:dyDescent="0.2">
      <c r="A525" s="16" t="s">
        <v>20</v>
      </c>
      <c r="B525">
        <v>255</v>
      </c>
    </row>
    <row r="526" spans="1:2" x14ac:dyDescent="0.2">
      <c r="A526" s="16" t="s">
        <v>20</v>
      </c>
      <c r="B526">
        <v>2261</v>
      </c>
    </row>
    <row r="527" spans="1:2" x14ac:dyDescent="0.2">
      <c r="A527" s="16" t="s">
        <v>20</v>
      </c>
      <c r="B527">
        <v>40</v>
      </c>
    </row>
    <row r="528" spans="1:2" x14ac:dyDescent="0.2">
      <c r="A528" s="16" t="s">
        <v>20</v>
      </c>
      <c r="B528">
        <v>2289</v>
      </c>
    </row>
    <row r="529" spans="1:2" x14ac:dyDescent="0.2">
      <c r="A529" s="16" t="s">
        <v>20</v>
      </c>
      <c r="B529">
        <v>65</v>
      </c>
    </row>
    <row r="530" spans="1:2" x14ac:dyDescent="0.2">
      <c r="A530" s="16" t="s">
        <v>20</v>
      </c>
      <c r="B530">
        <v>3777</v>
      </c>
    </row>
    <row r="531" spans="1:2" x14ac:dyDescent="0.2">
      <c r="A531" s="16" t="s">
        <v>20</v>
      </c>
      <c r="B531">
        <v>184</v>
      </c>
    </row>
    <row r="532" spans="1:2" x14ac:dyDescent="0.2">
      <c r="A532" s="16" t="s">
        <v>20</v>
      </c>
      <c r="B532">
        <v>85</v>
      </c>
    </row>
    <row r="533" spans="1:2" x14ac:dyDescent="0.2">
      <c r="A533" s="16" t="s">
        <v>20</v>
      </c>
      <c r="B533">
        <v>144</v>
      </c>
    </row>
    <row r="534" spans="1:2" x14ac:dyDescent="0.2">
      <c r="A534" s="16" t="s">
        <v>20</v>
      </c>
      <c r="B534">
        <v>1902</v>
      </c>
    </row>
    <row r="535" spans="1:2" x14ac:dyDescent="0.2">
      <c r="A535" s="16" t="s">
        <v>20</v>
      </c>
      <c r="B535">
        <v>105</v>
      </c>
    </row>
    <row r="536" spans="1:2" x14ac:dyDescent="0.2">
      <c r="A536" s="16" t="s">
        <v>20</v>
      </c>
      <c r="B536">
        <v>132</v>
      </c>
    </row>
    <row r="537" spans="1:2" x14ac:dyDescent="0.2">
      <c r="A537" s="16" t="s">
        <v>20</v>
      </c>
      <c r="B537">
        <v>96</v>
      </c>
    </row>
    <row r="538" spans="1:2" x14ac:dyDescent="0.2">
      <c r="A538" s="16" t="s">
        <v>20</v>
      </c>
      <c r="B538">
        <v>114</v>
      </c>
    </row>
    <row r="539" spans="1:2" x14ac:dyDescent="0.2">
      <c r="A539" s="16" t="s">
        <v>20</v>
      </c>
      <c r="B539">
        <v>203</v>
      </c>
    </row>
    <row r="540" spans="1:2" x14ac:dyDescent="0.2">
      <c r="A540" s="16" t="s">
        <v>20</v>
      </c>
      <c r="B540">
        <v>1559</v>
      </c>
    </row>
    <row r="541" spans="1:2" x14ac:dyDescent="0.2">
      <c r="A541" s="16" t="s">
        <v>20</v>
      </c>
      <c r="B541">
        <v>1548</v>
      </c>
    </row>
    <row r="542" spans="1:2" x14ac:dyDescent="0.2">
      <c r="A542" s="16" t="s">
        <v>20</v>
      </c>
      <c r="B542">
        <v>80</v>
      </c>
    </row>
    <row r="543" spans="1:2" x14ac:dyDescent="0.2">
      <c r="A543" s="16" t="s">
        <v>20</v>
      </c>
      <c r="B543">
        <v>131</v>
      </c>
    </row>
    <row r="544" spans="1:2" x14ac:dyDescent="0.2">
      <c r="A544" s="16" t="s">
        <v>20</v>
      </c>
      <c r="B544">
        <v>112</v>
      </c>
    </row>
    <row r="545" spans="1:2" x14ac:dyDescent="0.2">
      <c r="A545" s="16" t="s">
        <v>20</v>
      </c>
      <c r="B545">
        <v>155</v>
      </c>
    </row>
    <row r="546" spans="1:2" x14ac:dyDescent="0.2">
      <c r="A546" s="16" t="s">
        <v>20</v>
      </c>
      <c r="B546">
        <v>266</v>
      </c>
    </row>
    <row r="547" spans="1:2" x14ac:dyDescent="0.2">
      <c r="A547" s="16" t="s">
        <v>20</v>
      </c>
      <c r="B547">
        <v>155</v>
      </c>
    </row>
    <row r="548" spans="1:2" x14ac:dyDescent="0.2">
      <c r="A548" s="16" t="s">
        <v>20</v>
      </c>
      <c r="B548">
        <v>207</v>
      </c>
    </row>
    <row r="549" spans="1:2" x14ac:dyDescent="0.2">
      <c r="A549" s="16" t="s">
        <v>20</v>
      </c>
      <c r="B549">
        <v>245</v>
      </c>
    </row>
    <row r="550" spans="1:2" x14ac:dyDescent="0.2">
      <c r="A550" s="16" t="s">
        <v>20</v>
      </c>
      <c r="B550">
        <v>1573</v>
      </c>
    </row>
    <row r="551" spans="1:2" x14ac:dyDescent="0.2">
      <c r="A551" s="16" t="s">
        <v>20</v>
      </c>
      <c r="B551">
        <v>114</v>
      </c>
    </row>
    <row r="552" spans="1:2" x14ac:dyDescent="0.2">
      <c r="A552" s="16" t="s">
        <v>20</v>
      </c>
      <c r="B552">
        <v>93</v>
      </c>
    </row>
    <row r="553" spans="1:2" x14ac:dyDescent="0.2">
      <c r="A553" s="16" t="s">
        <v>20</v>
      </c>
      <c r="B553">
        <v>1681</v>
      </c>
    </row>
    <row r="554" spans="1:2" x14ac:dyDescent="0.2">
      <c r="A554" s="16" t="s">
        <v>20</v>
      </c>
      <c r="B554">
        <v>32</v>
      </c>
    </row>
    <row r="555" spans="1:2" x14ac:dyDescent="0.2">
      <c r="A555" s="16" t="s">
        <v>20</v>
      </c>
      <c r="B555">
        <v>135</v>
      </c>
    </row>
    <row r="556" spans="1:2" x14ac:dyDescent="0.2">
      <c r="A556" s="16" t="s">
        <v>20</v>
      </c>
      <c r="B556">
        <v>140</v>
      </c>
    </row>
    <row r="557" spans="1:2" x14ac:dyDescent="0.2">
      <c r="A557" s="16" t="s">
        <v>20</v>
      </c>
      <c r="B557">
        <v>92</v>
      </c>
    </row>
    <row r="558" spans="1:2" x14ac:dyDescent="0.2">
      <c r="A558" s="16" t="s">
        <v>20</v>
      </c>
      <c r="B558">
        <v>1015</v>
      </c>
    </row>
    <row r="559" spans="1:2" x14ac:dyDescent="0.2">
      <c r="A559" s="16" t="s">
        <v>20</v>
      </c>
      <c r="B559">
        <v>323</v>
      </c>
    </row>
    <row r="560" spans="1:2" x14ac:dyDescent="0.2">
      <c r="A560" s="16" t="s">
        <v>20</v>
      </c>
      <c r="B560">
        <v>2326</v>
      </c>
    </row>
    <row r="561" spans="1:2" x14ac:dyDescent="0.2">
      <c r="A561" s="16" t="s">
        <v>20</v>
      </c>
      <c r="B561">
        <v>381</v>
      </c>
    </row>
    <row r="562" spans="1:2" x14ac:dyDescent="0.2">
      <c r="A562" s="16" t="s">
        <v>20</v>
      </c>
      <c r="B562">
        <v>480</v>
      </c>
    </row>
    <row r="563" spans="1:2" x14ac:dyDescent="0.2">
      <c r="A563" s="16" t="s">
        <v>20</v>
      </c>
      <c r="B563">
        <v>226</v>
      </c>
    </row>
    <row r="564" spans="1:2" x14ac:dyDescent="0.2">
      <c r="A564" s="16" t="s">
        <v>20</v>
      </c>
      <c r="B564">
        <v>241</v>
      </c>
    </row>
    <row r="565" spans="1:2" x14ac:dyDescent="0.2">
      <c r="A565" s="16" t="s">
        <v>20</v>
      </c>
      <c r="B565">
        <v>132</v>
      </c>
    </row>
    <row r="566" spans="1:2" x14ac:dyDescent="0.2">
      <c r="A566" s="16" t="s">
        <v>20</v>
      </c>
      <c r="B566">
        <v>2043</v>
      </c>
    </row>
  </sheetData>
  <conditionalFormatting sqref="A1:A566">
    <cfRule type="expression" dxfId="13" priority="13">
      <formula>IF($B1047577="Successful", TRUE, FALSE)</formula>
    </cfRule>
    <cfRule type="expression" dxfId="12" priority="14">
      <formula>IF(A1047578="failed", TRUE, FALSE)</formula>
    </cfRule>
  </conditionalFormatting>
  <conditionalFormatting sqref="A1:A1048136">
    <cfRule type="expression" dxfId="11" priority="8">
      <formula>$G1="Failed"</formula>
    </cfRule>
    <cfRule type="expression" dxfId="10" priority="9">
      <formula>$G1="canceled"</formula>
    </cfRule>
    <cfRule type="expression" dxfId="9" priority="10">
      <formula>$G1="live"</formula>
    </cfRule>
    <cfRule type="expression" dxfId="8" priority="11">
      <formula>$G1="Failed"</formula>
    </cfRule>
    <cfRule type="expression" dxfId="7" priority="12">
      <formula>$G1="Successful"</formula>
    </cfRule>
  </conditionalFormatting>
  <conditionalFormatting sqref="D1:D365">
    <cfRule type="expression" dxfId="6" priority="6">
      <formula>IF($B1047577="Successful", TRUE, FALSE)</formula>
    </cfRule>
    <cfRule type="expression" dxfId="5" priority="7">
      <formula>IF(D1047578="failed", TRUE, FALSE)</formula>
    </cfRule>
  </conditionalFormatting>
  <conditionalFormatting sqref="D1:D1047935">
    <cfRule type="expression" dxfId="4" priority="1">
      <formula>$G1="Failed"</formula>
    </cfRule>
    <cfRule type="expression" dxfId="3" priority="2">
      <formula>$G1="canceled"</formula>
    </cfRule>
    <cfRule type="expression" dxfId="2" priority="3">
      <formula>$G1="live"</formula>
    </cfRule>
    <cfRule type="expression" dxfId="1" priority="4">
      <formula>$G1="Failed"</formula>
    </cfRule>
    <cfRule type="expression" dxfId="0" priority="5">
      <formula>$G1="Successful"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Parent Category</vt:lpstr>
      <vt:lpstr>Pivot Table Sub Cateogory</vt:lpstr>
      <vt:lpstr>Pivot Table Years 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Brendan Thomas</cp:lastModifiedBy>
  <dcterms:created xsi:type="dcterms:W3CDTF">2021-09-29T18:52:28Z</dcterms:created>
  <dcterms:modified xsi:type="dcterms:W3CDTF">2023-09-22T04:52:20Z</dcterms:modified>
</cp:coreProperties>
</file>