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900" yWindow="825" windowWidth="19350" windowHeight="117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35" i="1" l="1"/>
  <c r="H135" i="1"/>
  <c r="Q126" i="1" l="1"/>
  <c r="P126" i="1"/>
  <c r="O126" i="1"/>
  <c r="Q120" i="1"/>
  <c r="Q119" i="1"/>
  <c r="P119" i="1"/>
  <c r="P120" i="1"/>
  <c r="Q121" i="1"/>
  <c r="P121" i="1"/>
  <c r="O121" i="1"/>
  <c r="O120" i="1"/>
  <c r="O119" i="1"/>
  <c r="Q114" i="1"/>
  <c r="Q112" i="1"/>
  <c r="O113" i="1"/>
  <c r="Q113" i="1"/>
  <c r="O114" i="1"/>
  <c r="O112" i="1"/>
  <c r="L112" i="1"/>
  <c r="P114" i="1"/>
  <c r="P115" i="1"/>
  <c r="Q115" i="1" l="1"/>
  <c r="O115" i="1"/>
  <c r="E135" i="1"/>
  <c r="F132" i="1"/>
  <c r="H132" i="1" s="1"/>
  <c r="J132" i="1" s="1"/>
  <c r="L132" i="1" s="1"/>
  <c r="N132" i="1" s="1"/>
  <c r="D115" i="1"/>
  <c r="G115" i="1"/>
  <c r="J115" i="1"/>
  <c r="M115" i="1"/>
  <c r="C115" i="1"/>
  <c r="D126" i="1"/>
  <c r="G126" i="1"/>
  <c r="J126" i="1"/>
  <c r="M126" i="1"/>
  <c r="C126" i="1"/>
  <c r="C119" i="1"/>
  <c r="C88" i="1"/>
  <c r="D97" i="1"/>
  <c r="D96" i="1"/>
  <c r="D98" i="1"/>
  <c r="D95" i="1"/>
  <c r="C19" i="1"/>
  <c r="D100" i="1" l="1"/>
  <c r="C100" i="1"/>
  <c r="O125" i="1"/>
  <c r="Q125" i="1"/>
  <c r="P125" i="1"/>
  <c r="D101" i="1"/>
  <c r="Q127" i="1" l="1"/>
  <c r="P127" i="1"/>
  <c r="O127" i="1"/>
  <c r="C125" i="1"/>
  <c r="D125" i="1"/>
  <c r="J125" i="1"/>
  <c r="M125" i="1"/>
  <c r="G125" i="1"/>
  <c r="C101" i="1"/>
  <c r="C127" i="1"/>
  <c r="G114" i="1"/>
  <c r="G127" i="1" s="1"/>
  <c r="J114" i="1"/>
  <c r="J127" i="1" s="1"/>
  <c r="M114" i="1"/>
  <c r="M127" i="1" s="1"/>
  <c r="E112" i="1"/>
  <c r="F112" i="1" s="1"/>
  <c r="D114" i="1"/>
  <c r="D127" i="1" s="1"/>
  <c r="C113" i="1"/>
  <c r="H112" i="1" l="1"/>
  <c r="I112" i="1" s="1"/>
  <c r="F125" i="1"/>
  <c r="E125" i="1"/>
  <c r="C114" i="1"/>
  <c r="E113" i="1"/>
  <c r="C68" i="1"/>
  <c r="C60" i="1"/>
  <c r="C54" i="1"/>
  <c r="C30" i="1"/>
  <c r="C42" i="1" s="1"/>
  <c r="C46" i="1" s="1"/>
  <c r="C37" i="1" s="1"/>
  <c r="C87" i="1" s="1"/>
  <c r="C8" i="1"/>
  <c r="C53" i="1" s="1"/>
  <c r="E126" i="1" l="1"/>
  <c r="F113" i="1"/>
  <c r="E115" i="1"/>
  <c r="I119" i="1"/>
  <c r="H125" i="1"/>
  <c r="C89" i="1"/>
  <c r="D99" i="1"/>
  <c r="C69" i="1"/>
  <c r="E120" i="1"/>
  <c r="E114" i="1"/>
  <c r="E127" i="1" s="1"/>
  <c r="C51" i="1"/>
  <c r="C63" i="1" s="1"/>
  <c r="C76" i="1"/>
  <c r="E119" i="1"/>
  <c r="M119" i="1"/>
  <c r="F119" i="1"/>
  <c r="J119" i="1"/>
  <c r="G119" i="1"/>
  <c r="H119" i="1"/>
  <c r="D119" i="1"/>
  <c r="C70" i="1"/>
  <c r="F126" i="1" l="1"/>
  <c r="F115" i="1"/>
  <c r="I125" i="1"/>
  <c r="K112" i="1"/>
  <c r="F114" i="1"/>
  <c r="F120" i="1"/>
  <c r="H113" i="1"/>
  <c r="I113" i="1" s="1"/>
  <c r="C77" i="1"/>
  <c r="M120" i="1"/>
  <c r="J120" i="1"/>
  <c r="G120" i="1"/>
  <c r="D120" i="1"/>
  <c r="C120" i="1"/>
  <c r="D121" i="1"/>
  <c r="E121" i="1"/>
  <c r="M121" i="1"/>
  <c r="C121" i="1"/>
  <c r="G121" i="1"/>
  <c r="J121" i="1"/>
  <c r="H126" i="1" l="1"/>
  <c r="H115" i="1"/>
  <c r="F121" i="1"/>
  <c r="F127" i="1"/>
  <c r="K125" i="1"/>
  <c r="K119" i="1"/>
  <c r="H120" i="1"/>
  <c r="H114" i="1"/>
  <c r="I126" i="1" l="1"/>
  <c r="I115" i="1"/>
  <c r="L125" i="1"/>
  <c r="N112" i="1"/>
  <c r="L119" i="1"/>
  <c r="H121" i="1"/>
  <c r="H127" i="1"/>
  <c r="I120" i="1"/>
  <c r="K113" i="1"/>
  <c r="L113" i="1" s="1"/>
  <c r="I114" i="1"/>
  <c r="C78" i="1"/>
  <c r="D78" i="1" s="1"/>
  <c r="K126" i="1" l="1"/>
  <c r="K115" i="1"/>
  <c r="I121" i="1"/>
  <c r="I127" i="1"/>
  <c r="N125" i="1"/>
  <c r="N119" i="1"/>
  <c r="K120" i="1"/>
  <c r="K114" i="1"/>
  <c r="L126" i="1" l="1"/>
  <c r="L115" i="1"/>
  <c r="K121" i="1"/>
  <c r="K127" i="1"/>
  <c r="L120" i="1"/>
  <c r="N113" i="1"/>
  <c r="L114" i="1"/>
  <c r="N126" i="1" l="1"/>
  <c r="N120" i="1"/>
  <c r="N115" i="1"/>
  <c r="L121" i="1"/>
  <c r="L127" i="1"/>
  <c r="N114" i="1"/>
  <c r="N121" i="1" l="1"/>
  <c r="N127" i="1"/>
</calcChain>
</file>

<file path=xl/sharedStrings.xml><?xml version="1.0" encoding="utf-8"?>
<sst xmlns="http://schemas.openxmlformats.org/spreadsheetml/2006/main" count="183" uniqueCount="86">
  <si>
    <t>Number</t>
  </si>
  <si>
    <t>Schools</t>
  </si>
  <si>
    <t>State Primary</t>
  </si>
  <si>
    <t>State Secondary</t>
  </si>
  <si>
    <t>Special</t>
  </si>
  <si>
    <t>Independent</t>
  </si>
  <si>
    <t>Pupil Referal Units</t>
  </si>
  <si>
    <t>Total</t>
  </si>
  <si>
    <t>UK Schools</t>
  </si>
  <si>
    <t>https://www.gov.uk/government/statistics/schools-pupils-and-their-characteristics-january-2012</t>
  </si>
  <si>
    <t>UK Teachers</t>
  </si>
  <si>
    <t>UK Students</t>
  </si>
  <si>
    <t>https://www.gov.uk/government/uploads/system/uploads/attachment_data/file/335413/sfr11_2014_updated_july.pdf</t>
  </si>
  <si>
    <t>State Special</t>
  </si>
  <si>
    <t>Non-Maintained Special</t>
  </si>
  <si>
    <t>UK Tutors</t>
  </si>
  <si>
    <t>http://www.njteaching.com/blog-test?start=5</t>
  </si>
  <si>
    <t>24% of students have private  tutors</t>
  </si>
  <si>
    <t>This equates to</t>
  </si>
  <si>
    <t>students</t>
  </si>
  <si>
    <t>Assume tutor works 30 hrs / week</t>
  </si>
  <si>
    <t>Assume weekly 1 hr tuition</t>
  </si>
  <si>
    <t>This equates to 30 students / tutor</t>
  </si>
  <si>
    <t>This implies</t>
  </si>
  <si>
    <t>tutors</t>
  </si>
  <si>
    <t>Average teachers / school</t>
  </si>
  <si>
    <t xml:space="preserve">Assume </t>
  </si>
  <si>
    <t>Teachers</t>
  </si>
  <si>
    <t>Buyer</t>
  </si>
  <si>
    <t>Price</t>
  </si>
  <si>
    <t>School</t>
  </si>
  <si>
    <t>Teacher</t>
  </si>
  <si>
    <t>Sell to school for 550 to undercut doddle.</t>
  </si>
  <si>
    <t>Assume</t>
  </si>
  <si>
    <t>Teachers / school</t>
  </si>
  <si>
    <t>Potential Market</t>
  </si>
  <si>
    <t>Tutors</t>
  </si>
  <si>
    <t>Market based on survey results of</t>
  </si>
  <si>
    <t>Support</t>
  </si>
  <si>
    <t>Assume 70% including a buffer</t>
  </si>
  <si>
    <t>Likely Market</t>
  </si>
  <si>
    <t>Number of sales</t>
  </si>
  <si>
    <t>Year 1</t>
  </si>
  <si>
    <t>Year 2</t>
  </si>
  <si>
    <t>Year 3</t>
  </si>
  <si>
    <t>Year 4</t>
  </si>
  <si>
    <t>New</t>
  </si>
  <si>
    <t>Market Penitration</t>
  </si>
  <si>
    <t>% market</t>
  </si>
  <si>
    <t>Electronics</t>
  </si>
  <si>
    <t>Automotive</t>
  </si>
  <si>
    <t>Software</t>
  </si>
  <si>
    <t>Textiles</t>
  </si>
  <si>
    <t>Service</t>
  </si>
  <si>
    <t>Other</t>
  </si>
  <si>
    <t>Temp</t>
  </si>
  <si>
    <t>US</t>
  </si>
  <si>
    <t>Asia</t>
  </si>
  <si>
    <t>Primary Teachers</t>
  </si>
  <si>
    <t>Secondary Teachers</t>
  </si>
  <si>
    <t>Primary</t>
  </si>
  <si>
    <t>Secondary</t>
  </si>
  <si>
    <t>Centrally Employed</t>
  </si>
  <si>
    <t>% Market</t>
  </si>
  <si>
    <t>Special Teachers</t>
  </si>
  <si>
    <t>Centrally Employed Teachers</t>
  </si>
  <si>
    <t>Total Teachers</t>
  </si>
  <si>
    <t>Likely Market Penitration</t>
  </si>
  <si>
    <t>https://www.gov.uk/government/statistics/school-workforce-in-england-november-2013</t>
  </si>
  <si>
    <t>based on survey results</t>
  </si>
  <si>
    <t>Total Sales</t>
  </si>
  <si>
    <t>Total Sales income (£)</t>
  </si>
  <si>
    <t>Advertisement</t>
  </si>
  <si>
    <t>Total Audience</t>
  </si>
  <si>
    <t>Impressions</t>
  </si>
  <si>
    <t>Follow through</t>
  </si>
  <si>
    <t>TES Magazine</t>
  </si>
  <si>
    <t>Like the program</t>
  </si>
  <si>
    <t>View ad</t>
  </si>
  <si>
    <t>Follow Through</t>
  </si>
  <si>
    <t>Retention Rate</t>
  </si>
  <si>
    <t>Return</t>
  </si>
  <si>
    <t>Year 5</t>
  </si>
  <si>
    <t>Adverts / year</t>
  </si>
  <si>
    <t>Word of mouth</t>
  </si>
  <si>
    <t>AdWords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</si>
</sst>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&quot;£&quot;#,##0"/>
  </numFmts>
  <fonts count="5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u/>
      <sz val="11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2" xfId="0" applyBorder="1"/>
    <xf numFmtId="3" fontId="0" fillId="0" borderId="3" xfId="0" applyNumberFormat="1" applyBorder="1"/>
    <xf numFmtId="3" fontId="0" fillId="0" borderId="5" xfId="0" applyNumberFormat="1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3" fontId="0" fillId="0" borderId="7" xfId="0" applyNumberFormat="1" applyBorder="1"/>
    <xf numFmtId="0" fontId="0" fillId="2" borderId="1" xfId="0" applyFill="1" applyBorder="1"/>
    <xf numFmtId="0" fontId="0" fillId="2" borderId="7" xfId="0" applyFill="1" applyBorder="1"/>
    <xf numFmtId="0" fontId="0" fillId="0" borderId="0" xfId="0" applyNumberForma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NumberFormat="1" applyFill="1" applyBorder="1"/>
    <xf numFmtId="0" fontId="0" fillId="4" borderId="1" xfId="0" applyFill="1" applyBorder="1"/>
    <xf numFmtId="164" fontId="0" fillId="4" borderId="7" xfId="0" applyNumberFormat="1" applyFill="1" applyBorder="1"/>
    <xf numFmtId="164" fontId="0" fillId="0" borderId="7" xfId="0" applyNumberFormat="1" applyBorder="1"/>
    <xf numFmtId="9" fontId="0" fillId="0" borderId="0" xfId="0" applyNumberFormat="1"/>
    <xf numFmtId="0" fontId="0" fillId="2" borderId="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3" fontId="0" fillId="0" borderId="0" xfId="0" applyNumberFormat="1" applyBorder="1"/>
    <xf numFmtId="0" fontId="0" fillId="3" borderId="0" xfId="0" applyFill="1" applyBorder="1"/>
    <xf numFmtId="3" fontId="0" fillId="3" borderId="0" xfId="0" applyNumberForma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4" xfId="0" applyFill="1" applyBorder="1" applyAlignment="1"/>
    <xf numFmtId="3" fontId="0" fillId="0" borderId="9" xfId="0" applyNumberFormat="1" applyBorder="1"/>
    <xf numFmtId="0" fontId="0" fillId="2" borderId="6" xfId="0" applyFill="1" applyBorder="1" applyAlignment="1"/>
    <xf numFmtId="3" fontId="0" fillId="0" borderId="6" xfId="0" applyNumberFormat="1" applyBorder="1" applyAlignment="1"/>
    <xf numFmtId="3" fontId="0" fillId="5" borderId="10" xfId="0" applyNumberFormat="1" applyFill="1" applyBorder="1"/>
    <xf numFmtId="3" fontId="0" fillId="5" borderId="9" xfId="0" applyNumberFormat="1" applyFill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6" xfId="0" applyNumberFormat="1" applyBorder="1" applyAlignment="1"/>
    <xf numFmtId="0" fontId="1" fillId="0" borderId="0" xfId="0" applyFont="1" applyAlignment="1">
      <alignment horizontal="left" vertical="top" indent="1"/>
    </xf>
    <xf numFmtId="10" fontId="0" fillId="0" borderId="0" xfId="0" applyNumberFormat="1" applyBorder="1"/>
    <xf numFmtId="0" fontId="2" fillId="0" borderId="0" xfId="1" applyAlignment="1">
      <alignment wrapText="1"/>
    </xf>
    <xf numFmtId="0" fontId="0" fillId="0" borderId="10" xfId="0" applyFill="1" applyBorder="1"/>
    <xf numFmtId="0" fontId="0" fillId="0" borderId="8" xfId="0" applyFill="1" applyBorder="1"/>
    <xf numFmtId="0" fontId="0" fillId="0" borderId="9" xfId="0" applyFill="1" applyBorder="1"/>
    <xf numFmtId="3" fontId="0" fillId="0" borderId="3" xfId="0" applyNumberFormat="1" applyFill="1" applyBorder="1"/>
    <xf numFmtId="3" fontId="0" fillId="0" borderId="5" xfId="0" applyNumberFormat="1" applyFill="1" applyBorder="1"/>
    <xf numFmtId="10" fontId="0" fillId="3" borderId="0" xfId="0" applyNumberFormat="1" applyFill="1" applyBorder="1"/>
    <xf numFmtId="3" fontId="0" fillId="0" borderId="8" xfId="0" applyNumberFormat="1" applyFill="1" applyBorder="1"/>
    <xf numFmtId="10" fontId="0" fillId="0" borderId="9" xfId="0" applyNumberFormat="1" applyBorder="1"/>
    <xf numFmtId="10" fontId="0" fillId="0" borderId="0" xfId="0" applyNumberFormat="1" applyBorder="1" applyAlignment="1"/>
    <xf numFmtId="165" fontId="0" fillId="0" borderId="1" xfId="0" applyNumberFormat="1" applyBorder="1" applyAlignment="1"/>
    <xf numFmtId="0" fontId="2" fillId="0" borderId="0" xfId="1" applyBorder="1" applyAlignment="1">
      <alignment wrapText="1"/>
    </xf>
    <xf numFmtId="0" fontId="0" fillId="0" borderId="0" xfId="0" applyFill="1" applyBorder="1" applyAlignment="1">
      <alignment horizontal="right"/>
    </xf>
    <xf numFmtId="10" fontId="0" fillId="0" borderId="13" xfId="0" applyNumberFormat="1" applyBorder="1" applyAlignment="1"/>
    <xf numFmtId="0" fontId="0" fillId="0" borderId="11" xfId="0" applyBorder="1" applyAlignment="1"/>
    <xf numFmtId="10" fontId="0" fillId="0" borderId="11" xfId="0" applyNumberFormat="1" applyBorder="1" applyAlignment="1"/>
    <xf numFmtId="0" fontId="0" fillId="0" borderId="7" xfId="0" applyBorder="1" applyAlignment="1"/>
    <xf numFmtId="0" fontId="0" fillId="0" borderId="11" xfId="0" applyFill="1" applyBorder="1" applyAlignment="1"/>
    <xf numFmtId="0" fontId="0" fillId="0" borderId="7" xfId="0" applyFill="1" applyBorder="1" applyAlignment="1"/>
    <xf numFmtId="0" fontId="0" fillId="2" borderId="1" xfId="0" applyFill="1" applyBorder="1" applyAlignment="1"/>
    <xf numFmtId="0" fontId="0" fillId="0" borderId="9" xfId="0" applyFill="1" applyBorder="1" applyAlignment="1"/>
    <xf numFmtId="0" fontId="0" fillId="3" borderId="0" xfId="0" applyFill="1" applyBorder="1" applyAlignment="1"/>
    <xf numFmtId="0" fontId="0" fillId="0" borderId="12" xfId="0" applyBorder="1" applyAlignment="1"/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 readingOrder="1"/>
    </xf>
    <xf numFmtId="3" fontId="0" fillId="0" borderId="1" xfId="0" applyNumberFormat="1" applyBorder="1" applyAlignment="1"/>
    <xf numFmtId="10" fontId="0" fillId="0" borderId="1" xfId="0" applyNumberFormat="1" applyBorder="1" applyAlignment="1"/>
    <xf numFmtId="10" fontId="0" fillId="0" borderId="13" xfId="0" applyNumberFormat="1" applyFill="1" applyBorder="1" applyAlignment="1"/>
    <xf numFmtId="0" fontId="0" fillId="6" borderId="8" xfId="0" applyFill="1" applyBorder="1"/>
    <xf numFmtId="10" fontId="0" fillId="6" borderId="3" xfId="0" applyNumberFormat="1" applyFill="1" applyBorder="1"/>
    <xf numFmtId="3" fontId="0" fillId="6" borderId="3" xfId="0" applyNumberFormat="1" applyFill="1" applyBorder="1"/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877F9"/>
      <color rgb="FF6FA0DB"/>
      <color rgb="FFEE6868"/>
      <color rgb="FF7B71FF"/>
      <color rgb="FF8DB4E3"/>
      <color rgb="FFEA7E7E"/>
      <color rgb="FFE35757"/>
      <color rgb="FF6666FF"/>
      <color rgb="FF577F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Quantititive Likely Market Distribution Based on Survey Results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96495291029799"/>
          <c:y val="0.29872031744063493"/>
          <c:w val="0.27129303689979922"/>
          <c:h val="0.5810370554074441"/>
        </c:manualLayout>
      </c:layout>
      <c:pieChart>
        <c:varyColors val="1"/>
        <c:ser>
          <c:idx val="0"/>
          <c:order val="0"/>
          <c:spPr>
            <a:solidFill>
              <a:srgbClr val="E35757"/>
            </a:solidFill>
          </c:spPr>
          <c:dPt>
            <c:idx val="0"/>
            <c:bubble3D val="0"/>
            <c:spPr>
              <a:solidFill>
                <a:srgbClr val="6FA0DB"/>
              </a:solidFill>
            </c:spPr>
          </c:dPt>
          <c:dPt>
            <c:idx val="1"/>
            <c:bubble3D val="0"/>
            <c:spPr>
              <a:solidFill>
                <a:srgbClr val="B877F9"/>
              </a:solidFill>
            </c:spPr>
          </c:dPt>
          <c:dPt>
            <c:idx val="2"/>
            <c:bubble3D val="0"/>
            <c:spPr>
              <a:solidFill>
                <a:srgbClr val="EE686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(Sheet1!$B$95,Sheet1!$B$96,Sheet1!$B$99)</c:f>
              <c:strCache>
                <c:ptCount val="3"/>
                <c:pt idx="0">
                  <c:v>Primary Teachers</c:v>
                </c:pt>
                <c:pt idx="1">
                  <c:v>Secondary Teachers</c:v>
                </c:pt>
                <c:pt idx="2">
                  <c:v>Tutors</c:v>
                </c:pt>
              </c:strCache>
            </c:strRef>
          </c:cat>
          <c:val>
            <c:numRef>
              <c:f>(Sheet1!$D$95,Sheet1!$D$96,Sheet1!$D$99)</c:f>
              <c:numCache>
                <c:formatCode>#,##0</c:formatCode>
                <c:ptCount val="3"/>
                <c:pt idx="0">
                  <c:v>213500</c:v>
                </c:pt>
                <c:pt idx="1">
                  <c:v>139940.32999999999</c:v>
                </c:pt>
                <c:pt idx="2">
                  <c:v>37152.313399999999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410548865215379"/>
          <c:y val="0.35761464856263048"/>
          <c:w val="0.24050235448510113"/>
          <c:h val="0.284770289540579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Quantititive Potential Market Distribution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72004786166435"/>
          <c:y val="0.19898278463223595"/>
          <c:w val="0.31786166435077962"/>
          <c:h val="0.68077458821584302"/>
        </c:manualLayout>
      </c:layout>
      <c:pieChart>
        <c:varyColors val="1"/>
        <c:ser>
          <c:idx val="0"/>
          <c:order val="0"/>
          <c:spPr>
            <a:solidFill>
              <a:srgbClr val="8DB4E3"/>
            </a:solidFill>
          </c:spPr>
          <c:dPt>
            <c:idx val="0"/>
            <c:bubble3D val="0"/>
            <c:spPr>
              <a:solidFill>
                <a:srgbClr val="6FA0DB"/>
              </a:solidFill>
            </c:spPr>
          </c:dPt>
          <c:dPt>
            <c:idx val="1"/>
            <c:bubble3D val="0"/>
            <c:spPr>
              <a:solidFill>
                <a:srgbClr val="EE686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Sheet1!$B$76:$B$77</c:f>
              <c:strCache>
                <c:ptCount val="2"/>
                <c:pt idx="0">
                  <c:v>Teachers</c:v>
                </c:pt>
                <c:pt idx="1">
                  <c:v>Tutors</c:v>
                </c:pt>
              </c:strCache>
            </c:strRef>
          </c:cat>
          <c:val>
            <c:numRef>
              <c:f>Sheet1!$C$76:$C$77</c:f>
              <c:numCache>
                <c:formatCode>#,##0</c:formatCode>
                <c:ptCount val="2"/>
                <c:pt idx="0">
                  <c:v>315770</c:v>
                </c:pt>
                <c:pt idx="1">
                  <c:v>42259.7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665489424116105"/>
          <c:y val="0.4050765701531403"/>
          <c:w val="0.1870705959549174"/>
          <c:h val="0.1898468596937193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Quantititive Potential Market Distribution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6FA0DB"/>
              </a:solidFill>
            </c:spPr>
          </c:dPt>
          <c:dPt>
            <c:idx val="1"/>
            <c:bubble3D val="0"/>
            <c:spPr>
              <a:solidFill>
                <a:srgbClr val="B877F9"/>
              </a:solidFill>
            </c:spPr>
          </c:dPt>
          <c:dPt>
            <c:idx val="2"/>
            <c:bubble3D val="0"/>
            <c:spPr>
              <a:solidFill>
                <a:srgbClr val="92D050"/>
              </a:solidFill>
            </c:spPr>
          </c:dPt>
          <c:dPt>
            <c:idx val="3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4"/>
            <c:bubble3D val="0"/>
            <c:spPr>
              <a:solidFill>
                <a:srgbClr val="EE686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Sheet1!$B$83:$B$87</c:f>
              <c:strCache>
                <c:ptCount val="5"/>
                <c:pt idx="0">
                  <c:v>Primary Teachers</c:v>
                </c:pt>
                <c:pt idx="1">
                  <c:v>Secondary Teachers</c:v>
                </c:pt>
                <c:pt idx="2">
                  <c:v>Special Teachers</c:v>
                </c:pt>
                <c:pt idx="3">
                  <c:v>Centrally Employed Teachers</c:v>
                </c:pt>
                <c:pt idx="4">
                  <c:v>Tutors</c:v>
                </c:pt>
              </c:strCache>
            </c:strRef>
          </c:cat>
          <c:val>
            <c:numRef>
              <c:f>Sheet1!$C$83:$C$87</c:f>
              <c:numCache>
                <c:formatCode>#,##0</c:formatCode>
                <c:ptCount val="5"/>
                <c:pt idx="0">
                  <c:v>213500</c:v>
                </c:pt>
                <c:pt idx="1">
                  <c:v>209900</c:v>
                </c:pt>
                <c:pt idx="2">
                  <c:v>20300</c:v>
                </c:pt>
                <c:pt idx="3">
                  <c:v>7400</c:v>
                </c:pt>
                <c:pt idx="4">
                  <c:v>60371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800" b="1" i="0" u="none" strike="noStrike" baseline="0">
                <a:effectLst/>
              </a:rPr>
              <a:t>Quantititive Likely Market Distribution Based on Survey Results</a:t>
            </a:r>
            <a:r>
              <a:rPr lang="en-GB" sz="1800" b="1" i="0" u="none" strike="noStrike" baseline="0"/>
              <a:t>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96495291029799"/>
          <c:y val="0.29872031744063493"/>
          <c:w val="0.27129303689979922"/>
          <c:h val="0.5810370554074441"/>
        </c:manualLayout>
      </c:layout>
      <c:pieChart>
        <c:varyColors val="1"/>
        <c:ser>
          <c:idx val="1"/>
          <c:order val="1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(Sheet1!$B$100,Sheet1!$B$99)</c:f>
              <c:strCache>
                <c:ptCount val="2"/>
                <c:pt idx="0">
                  <c:v>Total Teachers</c:v>
                </c:pt>
                <c:pt idx="1">
                  <c:v>Tutors</c:v>
                </c:pt>
              </c:strCache>
            </c:strRef>
          </c:cat>
          <c:val>
            <c:numRef>
              <c:f>(Sheet1!$D$100,Sheet1!$D$99)</c:f>
              <c:numCache>
                <c:formatCode>#,##0</c:formatCode>
                <c:ptCount val="2"/>
                <c:pt idx="0">
                  <c:v>367290.32999999996</c:v>
                </c:pt>
                <c:pt idx="1">
                  <c:v>37152.313399999999</c:v>
                </c:pt>
              </c:numCache>
            </c:numRef>
          </c:val>
        </c:ser>
        <c:ser>
          <c:idx val="0"/>
          <c:order val="0"/>
          <c:spPr>
            <a:solidFill>
              <a:srgbClr val="E35757"/>
            </a:solidFill>
          </c:spPr>
          <c:dPt>
            <c:idx val="0"/>
            <c:bubble3D val="0"/>
            <c:spPr>
              <a:solidFill>
                <a:srgbClr val="6FA0DB"/>
              </a:solidFill>
            </c:spPr>
          </c:dPt>
          <c:dPt>
            <c:idx val="1"/>
            <c:bubble3D val="0"/>
            <c:spPr>
              <a:solidFill>
                <a:srgbClr val="B877F9"/>
              </a:solidFill>
            </c:spPr>
          </c:dPt>
          <c:dPt>
            <c:idx val="2"/>
            <c:bubble3D val="0"/>
            <c:spPr>
              <a:solidFill>
                <a:srgbClr val="EE686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(Sheet1!$B$95,Sheet1!$B$96,Sheet1!$B$99)</c:f>
              <c:strCache>
                <c:ptCount val="3"/>
                <c:pt idx="0">
                  <c:v>Primary Teachers</c:v>
                </c:pt>
                <c:pt idx="1">
                  <c:v>Secondary Teachers</c:v>
                </c:pt>
                <c:pt idx="2">
                  <c:v>Tutors</c:v>
                </c:pt>
              </c:strCache>
            </c:strRef>
          </c:cat>
          <c:val>
            <c:numRef>
              <c:f>(Sheet1!$D$95,Sheet1!$D$96,Sheet1!$D$99)</c:f>
              <c:numCache>
                <c:formatCode>#,##0</c:formatCode>
                <c:ptCount val="3"/>
                <c:pt idx="0">
                  <c:v>213500</c:v>
                </c:pt>
                <c:pt idx="1">
                  <c:v>139940.32999999999</c:v>
                </c:pt>
                <c:pt idx="2">
                  <c:v>37152.313399999999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410548865215379"/>
          <c:y val="0.35761464856263048"/>
          <c:w val="0.24050235448510113"/>
          <c:h val="0.2847702895405790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Number of UK Schools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Sheet1!$B$3:$B$7</c:f>
              <c:strCache>
                <c:ptCount val="5"/>
                <c:pt idx="0">
                  <c:v>State Primary</c:v>
                </c:pt>
                <c:pt idx="1">
                  <c:v>State Secondary</c:v>
                </c:pt>
                <c:pt idx="2">
                  <c:v>Special</c:v>
                </c:pt>
                <c:pt idx="3">
                  <c:v>Independent</c:v>
                </c:pt>
                <c:pt idx="4">
                  <c:v>Pupil Referal Units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16818</c:v>
                </c:pt>
                <c:pt idx="1">
                  <c:v>3268</c:v>
                </c:pt>
                <c:pt idx="2">
                  <c:v>1039</c:v>
                </c:pt>
                <c:pt idx="3">
                  <c:v>2420</c:v>
                </c:pt>
                <c:pt idx="4">
                  <c:v>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sz="800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Number of UK Students</c:v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Sheet1!$B$26:$B$29</c:f>
              <c:strCache>
                <c:ptCount val="4"/>
                <c:pt idx="0">
                  <c:v>State Primary</c:v>
                </c:pt>
                <c:pt idx="1">
                  <c:v>State Secondary</c:v>
                </c:pt>
                <c:pt idx="2">
                  <c:v>State Special</c:v>
                </c:pt>
                <c:pt idx="3">
                  <c:v>Non-Maintained Special</c:v>
                </c:pt>
              </c:strCache>
            </c:strRef>
          </c:cat>
          <c:val>
            <c:numRef>
              <c:f>Sheet1!$C$26:$C$29</c:f>
              <c:numCache>
                <c:formatCode>#,##0</c:formatCode>
                <c:ptCount val="4"/>
                <c:pt idx="0">
                  <c:v>4217000</c:v>
                </c:pt>
                <c:pt idx="1">
                  <c:v>3234875</c:v>
                </c:pt>
                <c:pt idx="2">
                  <c:v>90250</c:v>
                </c:pt>
                <c:pt idx="3">
                  <c:v>4325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GB" sz="800"/>
              <a:t>Number of UK Teachers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Sheet1!$B$15:$B$18</c:f>
              <c:strCache>
                <c:ptCount val="4"/>
                <c:pt idx="0">
                  <c:v>Primary</c:v>
                </c:pt>
                <c:pt idx="1">
                  <c:v>Secondary</c:v>
                </c:pt>
                <c:pt idx="2">
                  <c:v>Special</c:v>
                </c:pt>
                <c:pt idx="3">
                  <c:v>Centrally Employed</c:v>
                </c:pt>
              </c:strCache>
            </c:strRef>
          </c:cat>
          <c:val>
            <c:numRef>
              <c:f>Sheet1!$C$16:$C$18</c:f>
              <c:numCache>
                <c:formatCode>#,##0</c:formatCode>
                <c:ptCount val="3"/>
                <c:pt idx="0">
                  <c:v>209900</c:v>
                </c:pt>
                <c:pt idx="1">
                  <c:v>20300</c:v>
                </c:pt>
                <c:pt idx="2">
                  <c:v>7400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92</xdr:row>
      <xdr:rowOff>133350</xdr:rowOff>
    </xdr:from>
    <xdr:to>
      <xdr:col>13</xdr:col>
      <xdr:colOff>123825</xdr:colOff>
      <xdr:row>104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65</xdr:row>
      <xdr:rowOff>180975</xdr:rowOff>
    </xdr:from>
    <xdr:to>
      <xdr:col>13</xdr:col>
      <xdr:colOff>314325</xdr:colOff>
      <xdr:row>77</xdr:row>
      <xdr:rowOff>142875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295275</xdr:colOff>
      <xdr:row>81</xdr:row>
      <xdr:rowOff>85725</xdr:rowOff>
    </xdr:from>
    <xdr:to>
      <xdr:col>13</xdr:col>
      <xdr:colOff>295275</xdr:colOff>
      <xdr:row>91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619125</xdr:colOff>
      <xdr:row>92</xdr:row>
      <xdr:rowOff>295275</xdr:rowOff>
    </xdr:from>
    <xdr:to>
      <xdr:col>22</xdr:col>
      <xdr:colOff>276225</xdr:colOff>
      <xdr:row>105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</xdr:row>
      <xdr:rowOff>4763</xdr:rowOff>
    </xdr:from>
    <xdr:to>
      <xdr:col>10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609599</xdr:colOff>
      <xdr:row>24</xdr:row>
      <xdr:rowOff>0</xdr:rowOff>
    </xdr:from>
    <xdr:to>
      <xdr:col>10</xdr:col>
      <xdr:colOff>0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0</xdr:colOff>
      <xdr:row>13</xdr:row>
      <xdr:rowOff>14287</xdr:rowOff>
    </xdr:from>
    <xdr:to>
      <xdr:col>10</xdr:col>
      <xdr:colOff>0</xdr:colOff>
      <xdr:row>21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v.uk/government/statistics/schools-pupils-and-their-characteristics-january-2012" TargetMode="External"/><Relationship Id="rId2" Type="http://schemas.openxmlformats.org/officeDocument/2006/relationships/hyperlink" Target="https://www.gov.uk/government/statistics/school-workforce-in-england-november-2013" TargetMode="External"/><Relationship Id="rId1" Type="http://schemas.openxmlformats.org/officeDocument/2006/relationships/hyperlink" Target="https://www.gov.uk/government/uploads/system/uploads/attachment_data/file/335413/sfr11_2014_updated_july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6"/>
  <sheetViews>
    <sheetView tabSelected="1" zoomScaleNormal="100" workbookViewId="0">
      <selection activeCell="M10" sqref="M10"/>
    </sheetView>
  </sheetViews>
  <sheetFormatPr defaultRowHeight="15" x14ac:dyDescent="0.25"/>
  <cols>
    <col min="1" max="1" width="3.42578125" customWidth="1"/>
    <col min="2" max="2" width="32.42578125" customWidth="1"/>
    <col min="3" max="14" width="9.7109375" customWidth="1"/>
  </cols>
  <sheetData>
    <row r="1" spans="2:3" ht="15.75" thickBot="1" x14ac:dyDescent="0.3"/>
    <row r="2" spans="2:3" ht="15.75" thickBot="1" x14ac:dyDescent="0.3">
      <c r="B2" s="10" t="s">
        <v>8</v>
      </c>
      <c r="C2" s="11" t="s">
        <v>0</v>
      </c>
    </row>
    <row r="3" spans="2:3" x14ac:dyDescent="0.25">
      <c r="B3" s="7" t="s">
        <v>2</v>
      </c>
      <c r="C3" s="4">
        <v>16818</v>
      </c>
    </row>
    <row r="4" spans="2:3" x14ac:dyDescent="0.25">
      <c r="B4" s="7" t="s">
        <v>3</v>
      </c>
      <c r="C4" s="4">
        <v>3268</v>
      </c>
    </row>
    <row r="5" spans="2:3" x14ac:dyDescent="0.25">
      <c r="B5" s="7" t="s">
        <v>4</v>
      </c>
      <c r="C5" s="4">
        <v>1039</v>
      </c>
    </row>
    <row r="6" spans="2:3" x14ac:dyDescent="0.25">
      <c r="B6" s="7" t="s">
        <v>5</v>
      </c>
      <c r="C6" s="4">
        <v>2420</v>
      </c>
    </row>
    <row r="7" spans="2:3" ht="15.75" thickBot="1" x14ac:dyDescent="0.3">
      <c r="B7" s="7" t="s">
        <v>6</v>
      </c>
      <c r="C7" s="4">
        <v>403</v>
      </c>
    </row>
    <row r="8" spans="2:3" ht="15.75" thickBot="1" x14ac:dyDescent="0.3">
      <c r="B8" s="6" t="s">
        <v>7</v>
      </c>
      <c r="C8" s="9">
        <f>SUM(C3:C7)</f>
        <v>23948</v>
      </c>
    </row>
    <row r="10" spans="2:3" ht="45" x14ac:dyDescent="0.25">
      <c r="B10" s="40" t="s">
        <v>9</v>
      </c>
      <c r="C10" s="12">
        <v>2012</v>
      </c>
    </row>
    <row r="11" spans="2:3" x14ac:dyDescent="0.25">
      <c r="B11" s="2"/>
      <c r="C11" s="12"/>
    </row>
    <row r="12" spans="2:3" s="13" customFormat="1" x14ac:dyDescent="0.25">
      <c r="B12" s="14"/>
      <c r="C12" s="15"/>
    </row>
    <row r="13" spans="2:3" ht="15.75" thickBot="1" x14ac:dyDescent="0.3"/>
    <row r="14" spans="2:3" ht="15.75" thickBot="1" x14ac:dyDescent="0.3">
      <c r="B14" s="10" t="s">
        <v>10</v>
      </c>
      <c r="C14" s="11" t="s">
        <v>0</v>
      </c>
    </row>
    <row r="15" spans="2:3" x14ac:dyDescent="0.25">
      <c r="B15" s="41" t="s">
        <v>60</v>
      </c>
      <c r="C15" s="44">
        <v>213500</v>
      </c>
    </row>
    <row r="16" spans="2:3" x14ac:dyDescent="0.25">
      <c r="B16" s="42" t="s">
        <v>61</v>
      </c>
      <c r="C16" s="47">
        <v>209900</v>
      </c>
    </row>
    <row r="17" spans="2:3" x14ac:dyDescent="0.25">
      <c r="B17" s="42" t="s">
        <v>4</v>
      </c>
      <c r="C17" s="44">
        <v>20300</v>
      </c>
    </row>
    <row r="18" spans="2:3" ht="15.75" thickBot="1" x14ac:dyDescent="0.3">
      <c r="B18" s="43" t="s">
        <v>62</v>
      </c>
      <c r="C18" s="45">
        <v>7400</v>
      </c>
    </row>
    <row r="19" spans="2:3" ht="15.75" thickBot="1" x14ac:dyDescent="0.3">
      <c r="B19" s="6" t="s">
        <v>7</v>
      </c>
      <c r="C19" s="9">
        <f>SUM(C15:C18)</f>
        <v>451100</v>
      </c>
    </row>
    <row r="21" spans="2:3" ht="60" x14ac:dyDescent="0.25">
      <c r="B21" s="40" t="s">
        <v>12</v>
      </c>
      <c r="C21">
        <v>2013</v>
      </c>
    </row>
    <row r="22" spans="2:3" x14ac:dyDescent="0.25">
      <c r="B22" s="2"/>
    </row>
    <row r="23" spans="2:3" s="13" customFormat="1" x14ac:dyDescent="0.25">
      <c r="B23" s="14"/>
    </row>
    <row r="24" spans="2:3" ht="15.75" thickBot="1" x14ac:dyDescent="0.3"/>
    <row r="25" spans="2:3" ht="15.75" thickBot="1" x14ac:dyDescent="0.3">
      <c r="B25" s="10" t="s">
        <v>11</v>
      </c>
      <c r="C25" s="11" t="s">
        <v>0</v>
      </c>
    </row>
    <row r="26" spans="2:3" x14ac:dyDescent="0.25">
      <c r="B26" s="7" t="s">
        <v>2</v>
      </c>
      <c r="C26" s="4">
        <v>4217000</v>
      </c>
    </row>
    <row r="27" spans="2:3" x14ac:dyDescent="0.25">
      <c r="B27" s="7" t="s">
        <v>3</v>
      </c>
      <c r="C27" s="4">
        <v>3234875</v>
      </c>
    </row>
    <row r="28" spans="2:3" x14ac:dyDescent="0.25">
      <c r="B28" s="7" t="s">
        <v>13</v>
      </c>
      <c r="C28" s="4">
        <v>90250</v>
      </c>
    </row>
    <row r="29" spans="2:3" ht="15.75" thickBot="1" x14ac:dyDescent="0.3">
      <c r="B29" s="7" t="s">
        <v>14</v>
      </c>
      <c r="C29" s="4">
        <v>4325</v>
      </c>
    </row>
    <row r="30" spans="2:3" ht="15.75" thickBot="1" x14ac:dyDescent="0.3">
      <c r="B30" s="6" t="s">
        <v>7</v>
      </c>
      <c r="C30" s="9">
        <f>SUM(C26:C29)</f>
        <v>7546450</v>
      </c>
    </row>
    <row r="32" spans="2:3" ht="45" x14ac:dyDescent="0.25">
      <c r="B32" s="2" t="s">
        <v>9</v>
      </c>
      <c r="C32" s="12">
        <v>2012</v>
      </c>
    </row>
    <row r="34" spans="2:4" s="13" customFormat="1" x14ac:dyDescent="0.25"/>
    <row r="35" spans="2:4" ht="15.75" thickBot="1" x14ac:dyDescent="0.3"/>
    <row r="36" spans="2:4" ht="15.75" thickBot="1" x14ac:dyDescent="0.3">
      <c r="B36" s="10" t="s">
        <v>15</v>
      </c>
      <c r="C36" s="11" t="s">
        <v>0</v>
      </c>
    </row>
    <row r="37" spans="2:4" ht="15.75" thickBot="1" x14ac:dyDescent="0.3">
      <c r="B37" s="6" t="s">
        <v>7</v>
      </c>
      <c r="C37" s="9">
        <f>C46</f>
        <v>60371</v>
      </c>
    </row>
    <row r="39" spans="2:4" ht="30" x14ac:dyDescent="0.25">
      <c r="B39" s="2" t="s">
        <v>16</v>
      </c>
    </row>
    <row r="41" spans="2:4" x14ac:dyDescent="0.25">
      <c r="B41" t="s">
        <v>17</v>
      </c>
    </row>
    <row r="42" spans="2:4" x14ac:dyDescent="0.25">
      <c r="B42" t="s">
        <v>18</v>
      </c>
      <c r="C42" s="1">
        <f>C30*0.24</f>
        <v>1811148</v>
      </c>
      <c r="D42" t="s">
        <v>19</v>
      </c>
    </row>
    <row r="43" spans="2:4" x14ac:dyDescent="0.25">
      <c r="B43" t="s">
        <v>20</v>
      </c>
    </row>
    <row r="44" spans="2:4" x14ac:dyDescent="0.25">
      <c r="B44" t="s">
        <v>21</v>
      </c>
    </row>
    <row r="45" spans="2:4" x14ac:dyDescent="0.25">
      <c r="B45" t="s">
        <v>22</v>
      </c>
    </row>
    <row r="46" spans="2:4" x14ac:dyDescent="0.25">
      <c r="B46" t="s">
        <v>23</v>
      </c>
      <c r="C46" s="1">
        <f>ROUNDDOWN(C42/30, 0)</f>
        <v>60371</v>
      </c>
      <c r="D46" t="s">
        <v>24</v>
      </c>
    </row>
    <row r="48" spans="2:4" s="13" customFormat="1" x14ac:dyDescent="0.25"/>
    <row r="49" spans="2:4" ht="15.75" thickBot="1" x14ac:dyDescent="0.3"/>
    <row r="50" spans="2:4" ht="15.75" thickBot="1" x14ac:dyDescent="0.3">
      <c r="B50" s="10" t="s">
        <v>25</v>
      </c>
      <c r="C50" s="11" t="s">
        <v>0</v>
      </c>
    </row>
    <row r="51" spans="2:4" ht="15.75" thickBot="1" x14ac:dyDescent="0.3">
      <c r="B51" s="6" t="s">
        <v>7</v>
      </c>
      <c r="C51" s="9">
        <f>C19/C8</f>
        <v>18.836646066477368</v>
      </c>
    </row>
    <row r="53" spans="2:4" x14ac:dyDescent="0.25">
      <c r="B53" t="s">
        <v>26</v>
      </c>
      <c r="C53" s="1">
        <f>C8</f>
        <v>23948</v>
      </c>
      <c r="D53" t="s">
        <v>1</v>
      </c>
    </row>
    <row r="54" spans="2:4" x14ac:dyDescent="0.25">
      <c r="B54" t="s">
        <v>26</v>
      </c>
      <c r="C54" s="1">
        <f>C19</f>
        <v>451100</v>
      </c>
      <c r="D54" t="s">
        <v>27</v>
      </c>
    </row>
    <row r="56" spans="2:4" s="13" customFormat="1" x14ac:dyDescent="0.25"/>
    <row r="57" spans="2:4" ht="15.75" thickBot="1" x14ac:dyDescent="0.3"/>
    <row r="58" spans="2:4" ht="15.75" thickBot="1" x14ac:dyDescent="0.3">
      <c r="B58" s="10" t="s">
        <v>28</v>
      </c>
      <c r="C58" s="11" t="s">
        <v>29</v>
      </c>
    </row>
    <row r="59" spans="2:4" ht="15.75" thickBot="1" x14ac:dyDescent="0.3">
      <c r="B59" s="16" t="s">
        <v>30</v>
      </c>
      <c r="C59" s="17">
        <v>550</v>
      </c>
    </row>
    <row r="60" spans="2:4" ht="15.75" thickBot="1" x14ac:dyDescent="0.3">
      <c r="B60" s="6" t="s">
        <v>31</v>
      </c>
      <c r="C60" s="18">
        <f>C59/19</f>
        <v>28.94736842105263</v>
      </c>
    </row>
    <row r="62" spans="2:4" x14ac:dyDescent="0.25">
      <c r="B62" t="s">
        <v>32</v>
      </c>
    </row>
    <row r="63" spans="2:4" x14ac:dyDescent="0.25">
      <c r="B63" t="s">
        <v>33</v>
      </c>
      <c r="C63" s="1">
        <f>C51</f>
        <v>18.836646066477368</v>
      </c>
      <c r="D63" t="s">
        <v>34</v>
      </c>
    </row>
    <row r="65" spans="2:15" s="13" customFormat="1" x14ac:dyDescent="0.25"/>
    <row r="66" spans="2:15" ht="15.75" thickBot="1" x14ac:dyDescent="0.3"/>
    <row r="67" spans="2:15" ht="24" thickBot="1" x14ac:dyDescent="0.3">
      <c r="B67" s="10" t="s">
        <v>35</v>
      </c>
      <c r="C67" s="11" t="s">
        <v>0</v>
      </c>
      <c r="O67" s="66"/>
    </row>
    <row r="68" spans="2:15" x14ac:dyDescent="0.25">
      <c r="B68" s="7" t="s">
        <v>27</v>
      </c>
      <c r="C68" s="4">
        <f>C19</f>
        <v>451100</v>
      </c>
    </row>
    <row r="69" spans="2:15" ht="15.75" thickBot="1" x14ac:dyDescent="0.3">
      <c r="B69" s="7" t="s">
        <v>36</v>
      </c>
      <c r="C69" s="4">
        <f>C37</f>
        <v>60371</v>
      </c>
    </row>
    <row r="70" spans="2:15" ht="15.75" thickBot="1" x14ac:dyDescent="0.3">
      <c r="B70" s="6" t="s">
        <v>7</v>
      </c>
      <c r="C70" s="9">
        <f>SUM(C68:C69)</f>
        <v>511471</v>
      </c>
    </row>
    <row r="72" spans="2:15" x14ac:dyDescent="0.25">
      <c r="B72" t="s">
        <v>37</v>
      </c>
      <c r="C72" s="19">
        <v>0.73</v>
      </c>
      <c r="D72" t="s">
        <v>38</v>
      </c>
    </row>
    <row r="73" spans="2:15" x14ac:dyDescent="0.25">
      <c r="B73" t="s">
        <v>39</v>
      </c>
      <c r="C73" s="19"/>
    </row>
    <row r="74" spans="2:15" ht="15.75" thickBot="1" x14ac:dyDescent="0.3"/>
    <row r="75" spans="2:15" ht="15.75" thickBot="1" x14ac:dyDescent="0.3">
      <c r="B75" s="10" t="s">
        <v>40</v>
      </c>
      <c r="C75" s="11" t="s">
        <v>0</v>
      </c>
      <c r="D75" s="11" t="s">
        <v>48</v>
      </c>
    </row>
    <row r="76" spans="2:15" x14ac:dyDescent="0.25">
      <c r="B76" s="7" t="s">
        <v>27</v>
      </c>
      <c r="C76" s="4">
        <f>C68*D76</f>
        <v>315770</v>
      </c>
      <c r="D76" s="35">
        <v>0.7</v>
      </c>
    </row>
    <row r="77" spans="2:15" ht="15.75" thickBot="1" x14ac:dyDescent="0.3">
      <c r="B77" s="7" t="s">
        <v>36</v>
      </c>
      <c r="C77" s="4">
        <f>C69*D77</f>
        <v>42259.7</v>
      </c>
      <c r="D77" s="35">
        <v>0.7</v>
      </c>
    </row>
    <row r="78" spans="2:15" ht="15.75" thickBot="1" x14ac:dyDescent="0.3">
      <c r="B78" s="6" t="s">
        <v>7</v>
      </c>
      <c r="C78" s="9">
        <f>SUM(C76:C77)</f>
        <v>358029.7</v>
      </c>
      <c r="D78" s="36">
        <f>C78/C70</f>
        <v>0.70000000000000007</v>
      </c>
    </row>
    <row r="79" spans="2:15" x14ac:dyDescent="0.25">
      <c r="B79" s="26"/>
      <c r="C79" s="23"/>
      <c r="D79" s="39"/>
    </row>
    <row r="80" spans="2:15" s="13" customFormat="1" x14ac:dyDescent="0.25">
      <c r="B80" s="24"/>
      <c r="C80" s="25"/>
      <c r="D80" s="46"/>
    </row>
    <row r="81" spans="2:15" ht="15.75" thickBot="1" x14ac:dyDescent="0.3">
      <c r="B81" s="26"/>
      <c r="C81" s="23"/>
      <c r="D81" s="39"/>
    </row>
    <row r="82" spans="2:15" ht="15.75" thickBot="1" x14ac:dyDescent="0.3">
      <c r="B82" s="10" t="s">
        <v>35</v>
      </c>
      <c r="C82" s="11" t="s">
        <v>0</v>
      </c>
      <c r="D82" s="39"/>
    </row>
    <row r="83" spans="2:15" x14ac:dyDescent="0.25">
      <c r="B83" s="41" t="s">
        <v>58</v>
      </c>
      <c r="C83" s="44">
        <v>213500</v>
      </c>
      <c r="D83" s="39"/>
      <c r="O83" s="67"/>
    </row>
    <row r="84" spans="2:15" x14ac:dyDescent="0.25">
      <c r="B84" s="42" t="s">
        <v>59</v>
      </c>
      <c r="C84" s="47">
        <v>209900</v>
      </c>
      <c r="D84" s="39"/>
    </row>
    <row r="85" spans="2:15" x14ac:dyDescent="0.25">
      <c r="B85" s="42" t="s">
        <v>64</v>
      </c>
      <c r="C85" s="44">
        <v>20300</v>
      </c>
      <c r="D85" s="39"/>
    </row>
    <row r="86" spans="2:15" x14ac:dyDescent="0.25">
      <c r="B86" s="42" t="s">
        <v>65</v>
      </c>
      <c r="C86" s="44">
        <v>7400</v>
      </c>
      <c r="D86" s="39"/>
    </row>
    <row r="87" spans="2:15" ht="15.75" thickBot="1" x14ac:dyDescent="0.3">
      <c r="B87" s="8" t="s">
        <v>36</v>
      </c>
      <c r="C87" s="30">
        <f>C37</f>
        <v>60371</v>
      </c>
      <c r="D87" s="39"/>
    </row>
    <row r="88" spans="2:15" ht="15.75" thickBot="1" x14ac:dyDescent="0.3">
      <c r="B88" s="8" t="s">
        <v>66</v>
      </c>
      <c r="C88" s="5">
        <f>SUM(C83:C86)</f>
        <v>451100</v>
      </c>
      <c r="D88" s="39"/>
    </row>
    <row r="89" spans="2:15" ht="15.75" thickBot="1" x14ac:dyDescent="0.3">
      <c r="B89" s="6" t="s">
        <v>7</v>
      </c>
      <c r="C89" s="9">
        <f>SUM(C83:C87)</f>
        <v>511471</v>
      </c>
      <c r="D89" s="39"/>
    </row>
    <row r="90" spans="2:15" x14ac:dyDescent="0.25">
      <c r="B90" s="26"/>
      <c r="C90" s="23"/>
      <c r="D90" s="39"/>
    </row>
    <row r="91" spans="2:15" ht="45" x14ac:dyDescent="0.25">
      <c r="B91" s="51" t="s">
        <v>68</v>
      </c>
      <c r="C91" s="23"/>
      <c r="D91" s="39"/>
    </row>
    <row r="92" spans="2:15" x14ac:dyDescent="0.25">
      <c r="B92" s="26"/>
      <c r="C92" s="23"/>
      <c r="D92" s="39"/>
    </row>
    <row r="93" spans="2:15" ht="24" thickBot="1" x14ac:dyDescent="0.3">
      <c r="B93" s="26"/>
      <c r="C93" s="23"/>
      <c r="D93" s="39"/>
      <c r="O93" s="66"/>
    </row>
    <row r="94" spans="2:15" ht="15.75" thickBot="1" x14ac:dyDescent="0.3">
      <c r="B94" s="10" t="s">
        <v>40</v>
      </c>
      <c r="C94" s="11" t="s">
        <v>63</v>
      </c>
      <c r="D94" s="11" t="s">
        <v>0</v>
      </c>
    </row>
    <row r="95" spans="2:15" x14ac:dyDescent="0.25">
      <c r="B95" s="41" t="s">
        <v>58</v>
      </c>
      <c r="C95" s="35">
        <v>1</v>
      </c>
      <c r="D95" s="4">
        <f>C83*C95</f>
        <v>213500</v>
      </c>
    </row>
    <row r="96" spans="2:15" x14ac:dyDescent="0.25">
      <c r="B96" s="42" t="s">
        <v>59</v>
      </c>
      <c r="C96" s="35">
        <v>0.66669999999999996</v>
      </c>
      <c r="D96" s="4">
        <f>C84*C96</f>
        <v>139940.32999999999</v>
      </c>
    </row>
    <row r="97" spans="2:21" x14ac:dyDescent="0.25">
      <c r="B97" s="71" t="s">
        <v>64</v>
      </c>
      <c r="C97" s="72">
        <v>0.5</v>
      </c>
      <c r="D97" s="73">
        <f>C85*C97</f>
        <v>10150</v>
      </c>
    </row>
    <row r="98" spans="2:21" x14ac:dyDescent="0.25">
      <c r="B98" s="71" t="s">
        <v>65</v>
      </c>
      <c r="C98" s="72">
        <v>0.5</v>
      </c>
      <c r="D98" s="73">
        <f>C86*C98</f>
        <v>3700</v>
      </c>
    </row>
    <row r="99" spans="2:21" ht="15.75" thickBot="1" x14ac:dyDescent="0.3">
      <c r="B99" s="7" t="s">
        <v>36</v>
      </c>
      <c r="C99" s="48">
        <v>0.61539999999999995</v>
      </c>
      <c r="D99" s="30">
        <f>C87*C99</f>
        <v>37152.313399999999</v>
      </c>
    </row>
    <row r="100" spans="2:21" ht="15.75" thickBot="1" x14ac:dyDescent="0.3">
      <c r="B100" s="6" t="s">
        <v>66</v>
      </c>
      <c r="C100" s="35">
        <f>D100/C88</f>
        <v>0.81421044114387042</v>
      </c>
      <c r="D100" s="4">
        <f>SUM(D95:D98)</f>
        <v>367290.32999999996</v>
      </c>
    </row>
    <row r="101" spans="2:21" ht="15.75" thickBot="1" x14ac:dyDescent="0.3">
      <c r="B101" s="6" t="s">
        <v>7</v>
      </c>
      <c r="C101" s="36">
        <f>D101/C89</f>
        <v>0.79074403710083263</v>
      </c>
      <c r="D101" s="9">
        <f>SUM(D95:D99)</f>
        <v>404442.64339999994</v>
      </c>
    </row>
    <row r="102" spans="2:21" x14ac:dyDescent="0.25">
      <c r="B102" s="26"/>
      <c r="C102" s="23"/>
      <c r="D102" s="39"/>
    </row>
    <row r="103" spans="2:21" x14ac:dyDescent="0.25">
      <c r="B103" s="27" t="s">
        <v>69</v>
      </c>
      <c r="C103" s="23"/>
      <c r="D103" s="39"/>
    </row>
    <row r="104" spans="2:21" x14ac:dyDescent="0.25">
      <c r="B104" s="26"/>
      <c r="C104" s="23"/>
      <c r="D104" s="39"/>
    </row>
    <row r="105" spans="2:21" x14ac:dyDescent="0.25">
      <c r="B105" s="26"/>
      <c r="C105" s="23"/>
      <c r="D105" s="39"/>
    </row>
    <row r="106" spans="2:21" x14ac:dyDescent="0.25">
      <c r="B106" s="26"/>
      <c r="C106" s="23"/>
      <c r="D106" s="39"/>
    </row>
    <row r="108" spans="2:21" s="13" customFormat="1" x14ac:dyDescent="0.25"/>
    <row r="109" spans="2:21" ht="15.75" thickBot="1" x14ac:dyDescent="0.3"/>
    <row r="110" spans="2:21" ht="15.75" thickBot="1" x14ac:dyDescent="0.3">
      <c r="B110" s="83" t="s">
        <v>41</v>
      </c>
      <c r="C110" s="76" t="s">
        <v>42</v>
      </c>
      <c r="D110" s="74"/>
      <c r="E110" s="75"/>
      <c r="F110" s="76" t="s">
        <v>43</v>
      </c>
      <c r="G110" s="74"/>
      <c r="H110" s="75"/>
      <c r="I110" s="76" t="s">
        <v>44</v>
      </c>
      <c r="J110" s="74"/>
      <c r="K110" s="75"/>
      <c r="L110" s="76" t="s">
        <v>45</v>
      </c>
      <c r="M110" s="74"/>
      <c r="N110" s="75"/>
      <c r="O110" s="76" t="s">
        <v>82</v>
      </c>
      <c r="P110" s="74"/>
      <c r="Q110" s="75"/>
      <c r="T110" s="76" t="s">
        <v>80</v>
      </c>
      <c r="U110" s="75"/>
    </row>
    <row r="111" spans="2:21" ht="15.75" thickBot="1" x14ac:dyDescent="0.3">
      <c r="B111" s="84"/>
      <c r="C111" s="20" t="s">
        <v>81</v>
      </c>
      <c r="D111" s="22" t="s">
        <v>46</v>
      </c>
      <c r="E111" s="21" t="s">
        <v>7</v>
      </c>
      <c r="F111" s="20" t="s">
        <v>81</v>
      </c>
      <c r="G111" s="22" t="s">
        <v>46</v>
      </c>
      <c r="H111" s="21" t="s">
        <v>7</v>
      </c>
      <c r="I111" s="20" t="s">
        <v>81</v>
      </c>
      <c r="J111" s="22" t="s">
        <v>46</v>
      </c>
      <c r="K111" s="21" t="s">
        <v>7</v>
      </c>
      <c r="L111" s="20" t="s">
        <v>81</v>
      </c>
      <c r="M111" s="22" t="s">
        <v>46</v>
      </c>
      <c r="N111" s="21" t="s">
        <v>7</v>
      </c>
      <c r="O111" s="65" t="s">
        <v>81</v>
      </c>
      <c r="P111" s="64" t="s">
        <v>46</v>
      </c>
      <c r="Q111" s="21" t="s">
        <v>7</v>
      </c>
      <c r="T111" s="77">
        <v>0.5</v>
      </c>
      <c r="U111" s="78"/>
    </row>
    <row r="112" spans="2:21" x14ac:dyDescent="0.25">
      <c r="B112" s="7" t="s">
        <v>27</v>
      </c>
      <c r="C112" s="4">
        <v>0</v>
      </c>
      <c r="D112" s="33">
        <v>3231</v>
      </c>
      <c r="E112" s="4">
        <f>D112+C112</f>
        <v>3231</v>
      </c>
      <c r="F112" s="4">
        <f>E112*T111</f>
        <v>1615.5</v>
      </c>
      <c r="G112" s="33">
        <v>3231</v>
      </c>
      <c r="H112" s="4">
        <f t="shared" ref="H112:H113" si="0">G112+F112</f>
        <v>4846.5</v>
      </c>
      <c r="I112" s="4">
        <f>H112*T111</f>
        <v>2423.25</v>
      </c>
      <c r="J112" s="33">
        <v>3231</v>
      </c>
      <c r="K112" s="4">
        <f t="shared" ref="K112:K113" si="1">J112+I112</f>
        <v>5654.25</v>
      </c>
      <c r="L112" s="4">
        <f>K112*T111</f>
        <v>2827.125</v>
      </c>
      <c r="M112" s="33">
        <v>3231</v>
      </c>
      <c r="N112" s="4">
        <f t="shared" ref="N112:N113" si="2">M112+L112</f>
        <v>6058.125</v>
      </c>
      <c r="O112" s="4">
        <f>N112*T111</f>
        <v>3029.0625</v>
      </c>
      <c r="P112" s="33">
        <v>3231</v>
      </c>
      <c r="Q112" s="4">
        <f>P112+O112</f>
        <v>6260.0625</v>
      </c>
    </row>
    <row r="113" spans="2:18" ht="15.75" thickBot="1" x14ac:dyDescent="0.3">
      <c r="B113" s="7" t="s">
        <v>36</v>
      </c>
      <c r="C113" s="4">
        <f>C52</f>
        <v>0</v>
      </c>
      <c r="D113" s="34">
        <v>88</v>
      </c>
      <c r="E113" s="4">
        <f>D113+C113</f>
        <v>88</v>
      </c>
      <c r="F113" s="4">
        <f>E113*T111</f>
        <v>44</v>
      </c>
      <c r="G113" s="34">
        <v>88</v>
      </c>
      <c r="H113" s="4">
        <f t="shared" si="0"/>
        <v>132</v>
      </c>
      <c r="I113" s="4">
        <f>H113*T111</f>
        <v>66</v>
      </c>
      <c r="J113" s="34">
        <v>88</v>
      </c>
      <c r="K113" s="4">
        <f t="shared" si="1"/>
        <v>154</v>
      </c>
      <c r="L113" s="4">
        <f>K113*T111</f>
        <v>77</v>
      </c>
      <c r="M113" s="34">
        <v>88</v>
      </c>
      <c r="N113" s="4">
        <f t="shared" si="2"/>
        <v>165</v>
      </c>
      <c r="O113" s="4">
        <f>N113*T111</f>
        <v>82.5</v>
      </c>
      <c r="P113" s="34">
        <v>88</v>
      </c>
      <c r="Q113" s="4">
        <f>P113+O113</f>
        <v>170.5</v>
      </c>
    </row>
    <row r="114" spans="2:18" ht="15.75" thickBot="1" x14ac:dyDescent="0.3">
      <c r="B114" s="6" t="s">
        <v>70</v>
      </c>
      <c r="C114" s="32">
        <f>SUM(C112:C113)</f>
        <v>0</v>
      </c>
      <c r="D114" s="32">
        <f t="shared" ref="D114:F114" si="3">SUM(D112:D113)</f>
        <v>3319</v>
      </c>
      <c r="E114" s="32">
        <f t="shared" si="3"/>
        <v>3319</v>
      </c>
      <c r="F114" s="32">
        <f t="shared" si="3"/>
        <v>1659.5</v>
      </c>
      <c r="G114" s="32">
        <f t="shared" ref="G114" si="4">SUM(G112:G113)</f>
        <v>3319</v>
      </c>
      <c r="H114" s="32">
        <f t="shared" ref="H114:I114" si="5">SUM(H112:H113)</f>
        <v>4978.5</v>
      </c>
      <c r="I114" s="32">
        <f t="shared" si="5"/>
        <v>2489.25</v>
      </c>
      <c r="J114" s="32">
        <f t="shared" ref="J114" si="6">SUM(J112:J113)</f>
        <v>3319</v>
      </c>
      <c r="K114" s="32">
        <f t="shared" ref="K114:L114" si="7">SUM(K112:K113)</f>
        <v>5808.25</v>
      </c>
      <c r="L114" s="32">
        <f t="shared" si="7"/>
        <v>2904.125</v>
      </c>
      <c r="M114" s="32">
        <f t="shared" ref="M114" si="8">SUM(M112:M113)</f>
        <v>3319</v>
      </c>
      <c r="N114" s="32">
        <f t="shared" ref="N114:P114" si="9">SUM(N112:N113)</f>
        <v>6223.125</v>
      </c>
      <c r="O114" s="32">
        <f>SUM(O112:O113)</f>
        <v>3111.5625</v>
      </c>
      <c r="P114" s="32">
        <f t="shared" si="9"/>
        <v>3319</v>
      </c>
      <c r="Q114" s="68">
        <f>SUM(Q112:Q113)</f>
        <v>6430.5625</v>
      </c>
    </row>
    <row r="115" spans="2:18" ht="15.75" thickBot="1" x14ac:dyDescent="0.3">
      <c r="B115" s="6" t="s">
        <v>71</v>
      </c>
      <c r="C115" s="50">
        <f>C112*26.99+C113*29.99</f>
        <v>0</v>
      </c>
      <c r="D115" s="50">
        <f t="shared" ref="D115:M115" si="10">D112*26.99+D113*29.99</f>
        <v>89843.809999999983</v>
      </c>
      <c r="E115" s="50">
        <f t="shared" si="10"/>
        <v>89843.809999999983</v>
      </c>
      <c r="F115" s="50">
        <f t="shared" si="10"/>
        <v>44921.904999999992</v>
      </c>
      <c r="G115" s="50">
        <f t="shared" si="10"/>
        <v>89843.809999999983</v>
      </c>
      <c r="H115" s="50">
        <f t="shared" si="10"/>
        <v>134765.715</v>
      </c>
      <c r="I115" s="50">
        <f t="shared" si="10"/>
        <v>67382.857499999998</v>
      </c>
      <c r="J115" s="50">
        <f t="shared" si="10"/>
        <v>89843.809999999983</v>
      </c>
      <c r="K115" s="50">
        <f t="shared" si="10"/>
        <v>157226.66749999998</v>
      </c>
      <c r="L115" s="50">
        <f t="shared" si="10"/>
        <v>78613.333749999991</v>
      </c>
      <c r="M115" s="50">
        <f t="shared" si="10"/>
        <v>89843.809999999983</v>
      </c>
      <c r="N115" s="50">
        <f>N112*26.99+N113*29.99</f>
        <v>168457.14374999999</v>
      </c>
      <c r="O115" s="50">
        <f t="shared" ref="O115:P115" si="11">O112*26.99+O113*29.99</f>
        <v>84228.571874999994</v>
      </c>
      <c r="P115" s="50">
        <f t="shared" si="11"/>
        <v>89843.809999999983</v>
      </c>
      <c r="Q115" s="50">
        <f>Q112*26.99+Q113*29.99</f>
        <v>174072.38187499999</v>
      </c>
    </row>
    <row r="116" spans="2:18" ht="15.75" thickBot="1" x14ac:dyDescent="0.3"/>
    <row r="117" spans="2:18" ht="15.75" thickBot="1" x14ac:dyDescent="0.3">
      <c r="B117" s="83" t="s">
        <v>47</v>
      </c>
      <c r="C117" s="76" t="s">
        <v>42</v>
      </c>
      <c r="D117" s="74"/>
      <c r="E117" s="75"/>
      <c r="F117" s="76" t="s">
        <v>43</v>
      </c>
      <c r="G117" s="74"/>
      <c r="H117" s="75"/>
      <c r="I117" s="76" t="s">
        <v>44</v>
      </c>
      <c r="J117" s="74"/>
      <c r="K117" s="75"/>
      <c r="L117" s="76" t="s">
        <v>45</v>
      </c>
      <c r="M117" s="74"/>
      <c r="N117" s="75"/>
      <c r="O117" s="76" t="s">
        <v>82</v>
      </c>
      <c r="P117" s="74"/>
      <c r="Q117" s="75"/>
    </row>
    <row r="118" spans="2:18" ht="15.75" thickBot="1" x14ac:dyDescent="0.3">
      <c r="B118" s="84"/>
      <c r="C118" s="63" t="s">
        <v>81</v>
      </c>
      <c r="D118" s="22" t="s">
        <v>46</v>
      </c>
      <c r="E118" s="21" t="s">
        <v>7</v>
      </c>
      <c r="F118" s="63" t="s">
        <v>81</v>
      </c>
      <c r="G118" s="22" t="s">
        <v>46</v>
      </c>
      <c r="H118" s="21" t="s">
        <v>7</v>
      </c>
      <c r="I118" s="63" t="s">
        <v>81</v>
      </c>
      <c r="J118" s="22" t="s">
        <v>46</v>
      </c>
      <c r="K118" s="21" t="s">
        <v>7</v>
      </c>
      <c r="L118" s="20" t="s">
        <v>81</v>
      </c>
      <c r="M118" s="22" t="s">
        <v>46</v>
      </c>
      <c r="N118" s="21" t="s">
        <v>7</v>
      </c>
      <c r="O118" s="65" t="s">
        <v>81</v>
      </c>
      <c r="P118" s="64" t="s">
        <v>46</v>
      </c>
      <c r="Q118" s="21" t="s">
        <v>7</v>
      </c>
    </row>
    <row r="119" spans="2:18" x14ac:dyDescent="0.25">
      <c r="B119" s="7" t="s">
        <v>27</v>
      </c>
      <c r="C119" s="35">
        <f>C112/$C$68</f>
        <v>0</v>
      </c>
      <c r="D119" s="35">
        <f t="shared" ref="D119:M119" si="12">D112/$C$68</f>
        <v>7.1624916869873646E-3</v>
      </c>
      <c r="E119" s="35">
        <f t="shared" si="12"/>
        <v>7.1624916869873646E-3</v>
      </c>
      <c r="F119" s="35">
        <f t="shared" si="12"/>
        <v>3.5812458434936823E-3</v>
      </c>
      <c r="G119" s="35">
        <f t="shared" si="12"/>
        <v>7.1624916869873646E-3</v>
      </c>
      <c r="H119" s="35">
        <f t="shared" si="12"/>
        <v>1.0743737530481046E-2</v>
      </c>
      <c r="I119" s="35">
        <f t="shared" si="12"/>
        <v>5.371868765240523E-3</v>
      </c>
      <c r="J119" s="35">
        <f t="shared" si="12"/>
        <v>7.1624916869873646E-3</v>
      </c>
      <c r="K119" s="35">
        <f t="shared" si="12"/>
        <v>1.2534360452227887E-2</v>
      </c>
      <c r="L119" s="35">
        <f t="shared" si="12"/>
        <v>6.2671802261139433E-3</v>
      </c>
      <c r="M119" s="35">
        <f t="shared" si="12"/>
        <v>7.1624916869873646E-3</v>
      </c>
      <c r="N119" s="35">
        <f>N112/$C$68</f>
        <v>1.3429671913101309E-2</v>
      </c>
      <c r="O119" s="35">
        <f>O112/$C$68</f>
        <v>6.7148359565506544E-3</v>
      </c>
      <c r="P119" s="35">
        <f>P112/$C$68</f>
        <v>7.1624916869873646E-3</v>
      </c>
      <c r="Q119" s="35">
        <f>Q112/$C$68</f>
        <v>1.3877327643538018E-2</v>
      </c>
    </row>
    <row r="120" spans="2:18" ht="15.75" thickBot="1" x14ac:dyDescent="0.3">
      <c r="B120" s="7" t="s">
        <v>36</v>
      </c>
      <c r="C120" s="35">
        <f>C113/$C$69</f>
        <v>0</v>
      </c>
      <c r="D120" s="35">
        <f t="shared" ref="D120:M120" si="13">D113/$C$69</f>
        <v>1.4576535091351808E-3</v>
      </c>
      <c r="E120" s="35">
        <f t="shared" si="13"/>
        <v>1.4576535091351808E-3</v>
      </c>
      <c r="F120" s="35">
        <f t="shared" si="13"/>
        <v>7.288267545675904E-4</v>
      </c>
      <c r="G120" s="35">
        <f t="shared" si="13"/>
        <v>1.4576535091351808E-3</v>
      </c>
      <c r="H120" s="35">
        <f t="shared" si="13"/>
        <v>2.1864802637027712E-3</v>
      </c>
      <c r="I120" s="35">
        <f t="shared" si="13"/>
        <v>1.0932401318513856E-3</v>
      </c>
      <c r="J120" s="35">
        <f t="shared" si="13"/>
        <v>1.4576535091351808E-3</v>
      </c>
      <c r="K120" s="35">
        <f t="shared" si="13"/>
        <v>2.5508936409865666E-3</v>
      </c>
      <c r="L120" s="35">
        <f t="shared" si="13"/>
        <v>1.2754468204932833E-3</v>
      </c>
      <c r="M120" s="35">
        <f t="shared" si="13"/>
        <v>1.4576535091351808E-3</v>
      </c>
      <c r="N120" s="35">
        <f>N113/$C$69</f>
        <v>2.7331003296284639E-3</v>
      </c>
      <c r="O120" s="35">
        <f>O113/$C$69</f>
        <v>1.3665501648142319E-3</v>
      </c>
      <c r="P120" s="35">
        <f>P113/$C$69</f>
        <v>1.4576535091351808E-3</v>
      </c>
      <c r="Q120" s="35">
        <f>Q113/$C$69</f>
        <v>2.8242036739494127E-3</v>
      </c>
    </row>
    <row r="121" spans="2:18" ht="15.75" thickBot="1" x14ac:dyDescent="0.3">
      <c r="B121" s="6" t="s">
        <v>7</v>
      </c>
      <c r="C121" s="37">
        <f t="shared" ref="C121:N121" si="14">C114/$C$70</f>
        <v>0</v>
      </c>
      <c r="D121" s="37">
        <f t="shared" si="14"/>
        <v>6.4891264607377548E-3</v>
      </c>
      <c r="E121" s="37">
        <f t="shared" si="14"/>
        <v>6.4891264607377548E-3</v>
      </c>
      <c r="F121" s="37">
        <f t="shared" si="14"/>
        <v>3.2445632303688774E-3</v>
      </c>
      <c r="G121" s="37">
        <f t="shared" si="14"/>
        <v>6.4891264607377548E-3</v>
      </c>
      <c r="H121" s="37">
        <f t="shared" si="14"/>
        <v>9.7336896911066322E-3</v>
      </c>
      <c r="I121" s="37">
        <f t="shared" si="14"/>
        <v>4.8668448455533161E-3</v>
      </c>
      <c r="J121" s="37">
        <f t="shared" si="14"/>
        <v>6.4891264607377548E-3</v>
      </c>
      <c r="K121" s="37">
        <f t="shared" si="14"/>
        <v>1.135597130629107E-2</v>
      </c>
      <c r="L121" s="37">
        <f t="shared" si="14"/>
        <v>5.677985653145535E-3</v>
      </c>
      <c r="M121" s="37">
        <f t="shared" si="14"/>
        <v>6.4891264607377548E-3</v>
      </c>
      <c r="N121" s="37">
        <f t="shared" si="14"/>
        <v>1.2167112113883289E-2</v>
      </c>
      <c r="O121" s="37">
        <f>O114/$C$70</f>
        <v>6.0835560569416445E-3</v>
      </c>
      <c r="P121" s="37">
        <f>P114/$C$70</f>
        <v>6.4891264607377548E-3</v>
      </c>
      <c r="Q121" s="37">
        <f>Q114/$C$70</f>
        <v>1.2572682517679399E-2</v>
      </c>
      <c r="R121" s="3"/>
    </row>
    <row r="122" spans="2:18" ht="15.75" thickBot="1" x14ac:dyDescent="0.3">
      <c r="B122" s="26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</row>
    <row r="123" spans="2:18" ht="15.75" thickBot="1" x14ac:dyDescent="0.3">
      <c r="B123" s="83" t="s">
        <v>67</v>
      </c>
      <c r="C123" s="76" t="s">
        <v>42</v>
      </c>
      <c r="D123" s="74"/>
      <c r="E123" s="75"/>
      <c r="F123" s="76" t="s">
        <v>43</v>
      </c>
      <c r="G123" s="74"/>
      <c r="H123" s="75"/>
      <c r="I123" s="76" t="s">
        <v>44</v>
      </c>
      <c r="J123" s="74"/>
      <c r="K123" s="75"/>
      <c r="L123" s="76" t="s">
        <v>45</v>
      </c>
      <c r="M123" s="74"/>
      <c r="N123" s="75"/>
      <c r="O123" s="76" t="s">
        <v>82</v>
      </c>
      <c r="P123" s="74"/>
      <c r="Q123" s="75"/>
    </row>
    <row r="124" spans="2:18" ht="15.75" thickBot="1" x14ac:dyDescent="0.3">
      <c r="B124" s="84"/>
      <c r="C124" s="63" t="s">
        <v>81</v>
      </c>
      <c r="D124" s="22" t="s">
        <v>46</v>
      </c>
      <c r="E124" s="21" t="s">
        <v>7</v>
      </c>
      <c r="F124" s="63" t="s">
        <v>81</v>
      </c>
      <c r="G124" s="22" t="s">
        <v>46</v>
      </c>
      <c r="H124" s="21" t="s">
        <v>7</v>
      </c>
      <c r="I124" s="63" t="s">
        <v>81</v>
      </c>
      <c r="J124" s="22" t="s">
        <v>46</v>
      </c>
      <c r="K124" s="21" t="s">
        <v>7</v>
      </c>
      <c r="L124" s="20" t="s">
        <v>81</v>
      </c>
      <c r="M124" s="22" t="s">
        <v>46</v>
      </c>
      <c r="N124" s="21" t="s">
        <v>7</v>
      </c>
      <c r="O124" s="65" t="s">
        <v>81</v>
      </c>
      <c r="P124" s="64" t="s">
        <v>46</v>
      </c>
      <c r="Q124" s="21" t="s">
        <v>7</v>
      </c>
    </row>
    <row r="125" spans="2:18" x14ac:dyDescent="0.25">
      <c r="B125" s="7" t="s">
        <v>27</v>
      </c>
      <c r="C125" s="35">
        <f>C112/$D$100</f>
        <v>0</v>
      </c>
      <c r="D125" s="35">
        <f t="shared" ref="D125:N125" si="15">D112/$D$100</f>
        <v>8.7968556101109454E-3</v>
      </c>
      <c r="E125" s="35">
        <f t="shared" si="15"/>
        <v>8.7968556101109454E-3</v>
      </c>
      <c r="F125" s="35">
        <f t="shared" si="15"/>
        <v>4.3984278050554727E-3</v>
      </c>
      <c r="G125" s="35">
        <f t="shared" si="15"/>
        <v>8.7968556101109454E-3</v>
      </c>
      <c r="H125" s="35">
        <f t="shared" si="15"/>
        <v>1.3195283415166417E-2</v>
      </c>
      <c r="I125" s="35">
        <f t="shared" si="15"/>
        <v>6.5976417075832086E-3</v>
      </c>
      <c r="J125" s="35">
        <f t="shared" si="15"/>
        <v>8.7968556101109454E-3</v>
      </c>
      <c r="K125" s="35">
        <f t="shared" si="15"/>
        <v>1.5394497317694154E-2</v>
      </c>
      <c r="L125" s="35">
        <f t="shared" si="15"/>
        <v>7.697248658847077E-3</v>
      </c>
      <c r="M125" s="35">
        <f t="shared" si="15"/>
        <v>8.7968556101109454E-3</v>
      </c>
      <c r="N125" s="35">
        <f t="shared" si="15"/>
        <v>1.6494104268958022E-2</v>
      </c>
      <c r="O125" s="35">
        <f>O112/$D$100</f>
        <v>8.2470521344790108E-3</v>
      </c>
      <c r="P125" s="35">
        <f>P112/$D$100</f>
        <v>8.7968556101109454E-3</v>
      </c>
      <c r="Q125" s="35">
        <f>Q112/$D$100</f>
        <v>1.7043907744589956E-2</v>
      </c>
    </row>
    <row r="126" spans="2:18" ht="15.75" thickBot="1" x14ac:dyDescent="0.3">
      <c r="B126" s="7" t="s">
        <v>36</v>
      </c>
      <c r="C126" s="35">
        <f>C113/$D$99</f>
        <v>0</v>
      </c>
      <c r="D126" s="35">
        <f t="shared" ref="D126:N126" si="16">D113/$D$99</f>
        <v>2.3686277366512525E-3</v>
      </c>
      <c r="E126" s="35">
        <f t="shared" si="16"/>
        <v>2.3686277366512525E-3</v>
      </c>
      <c r="F126" s="35">
        <f t="shared" si="16"/>
        <v>1.1843138683256262E-3</v>
      </c>
      <c r="G126" s="35">
        <f t="shared" si="16"/>
        <v>2.3686277366512525E-3</v>
      </c>
      <c r="H126" s="35">
        <f t="shared" si="16"/>
        <v>3.5529416049768789E-3</v>
      </c>
      <c r="I126" s="35">
        <f t="shared" si="16"/>
        <v>1.7764708024884395E-3</v>
      </c>
      <c r="J126" s="35">
        <f t="shared" si="16"/>
        <v>2.3686277366512525E-3</v>
      </c>
      <c r="K126" s="35">
        <f t="shared" si="16"/>
        <v>4.1450985391396919E-3</v>
      </c>
      <c r="L126" s="35">
        <f t="shared" si="16"/>
        <v>2.072549269569846E-3</v>
      </c>
      <c r="M126" s="35">
        <f t="shared" si="16"/>
        <v>2.3686277366512525E-3</v>
      </c>
      <c r="N126" s="35">
        <f t="shared" si="16"/>
        <v>4.4411770062210984E-3</v>
      </c>
      <c r="O126" s="35">
        <f>O113/$D$99</f>
        <v>2.2205885031105492E-3</v>
      </c>
      <c r="P126" s="35">
        <f>P113/$D$99</f>
        <v>2.3686277366512525E-3</v>
      </c>
      <c r="Q126" s="35">
        <f>Q113/$D$99</f>
        <v>4.5892162397618017E-3</v>
      </c>
    </row>
    <row r="127" spans="2:18" ht="15.75" thickBot="1" x14ac:dyDescent="0.3">
      <c r="B127" s="6" t="s">
        <v>7</v>
      </c>
      <c r="C127" s="37">
        <f>C114/$D$101</f>
        <v>0</v>
      </c>
      <c r="D127" s="37">
        <f t="shared" ref="D127:N127" si="17">D114/$D$101</f>
        <v>8.2063552253006568E-3</v>
      </c>
      <c r="E127" s="37">
        <f t="shared" si="17"/>
        <v>8.2063552253006568E-3</v>
      </c>
      <c r="F127" s="37">
        <f t="shared" si="17"/>
        <v>4.1031776126503284E-3</v>
      </c>
      <c r="G127" s="37">
        <f t="shared" si="17"/>
        <v>8.2063552253006568E-3</v>
      </c>
      <c r="H127" s="37">
        <f t="shared" si="17"/>
        <v>1.2309532837950986E-2</v>
      </c>
      <c r="I127" s="37">
        <f t="shared" si="17"/>
        <v>6.1547664189754931E-3</v>
      </c>
      <c r="J127" s="37">
        <f t="shared" si="17"/>
        <v>8.2063552253006568E-3</v>
      </c>
      <c r="K127" s="37">
        <f t="shared" si="17"/>
        <v>1.4361121644276151E-2</v>
      </c>
      <c r="L127" s="37">
        <f t="shared" si="17"/>
        <v>7.1805608221380754E-3</v>
      </c>
      <c r="M127" s="37">
        <f t="shared" si="17"/>
        <v>8.2063552253006568E-3</v>
      </c>
      <c r="N127" s="37">
        <f t="shared" si="17"/>
        <v>1.5386916047438732E-2</v>
      </c>
      <c r="O127" s="37">
        <f>O114/$D$101</f>
        <v>7.6934580237193661E-3</v>
      </c>
      <c r="P127" s="37">
        <f>P114/$D$101</f>
        <v>8.2063552253006568E-3</v>
      </c>
      <c r="Q127" s="69">
        <f>Q114/$D$101</f>
        <v>1.5899813249020026E-2</v>
      </c>
    </row>
    <row r="129" spans="1:14" s="13" customFormat="1" x14ac:dyDescent="0.25"/>
    <row r="130" spans="1:14" ht="15.75" thickBot="1" x14ac:dyDescent="0.3"/>
    <row r="131" spans="1:14" ht="15.75" thickBot="1" x14ac:dyDescent="0.3">
      <c r="B131" s="59" t="s">
        <v>72</v>
      </c>
      <c r="C131" s="74" t="s">
        <v>73</v>
      </c>
      <c r="D131" s="75"/>
      <c r="E131" s="74" t="s">
        <v>74</v>
      </c>
      <c r="F131" s="75"/>
      <c r="G131" s="74" t="s">
        <v>77</v>
      </c>
      <c r="H131" s="75"/>
      <c r="I131" s="74" t="s">
        <v>75</v>
      </c>
      <c r="J131" s="75"/>
      <c r="K131" s="74" t="s">
        <v>83</v>
      </c>
      <c r="L131" s="75"/>
      <c r="M131" s="74" t="s">
        <v>84</v>
      </c>
      <c r="N131" s="75"/>
    </row>
    <row r="132" spans="1:14" ht="15.75" thickBot="1" x14ac:dyDescent="0.3">
      <c r="B132" s="60" t="s">
        <v>76</v>
      </c>
      <c r="C132" s="81">
        <v>378000</v>
      </c>
      <c r="D132" s="82"/>
      <c r="E132" s="70">
        <v>0.16666666666666599</v>
      </c>
      <c r="F132" s="58">
        <f>E132*C132</f>
        <v>62999.999999999745</v>
      </c>
      <c r="G132" s="53">
        <v>0.81410000000000005</v>
      </c>
      <c r="H132" s="56">
        <f>F132*G132</f>
        <v>51288.299999999799</v>
      </c>
      <c r="I132" s="55">
        <v>0.01</v>
      </c>
      <c r="J132" s="56">
        <f>H132*I132</f>
        <v>512.88299999999799</v>
      </c>
      <c r="K132" s="55">
        <v>6</v>
      </c>
      <c r="L132" s="56">
        <f>J132*K132</f>
        <v>3077.297999999988</v>
      </c>
      <c r="M132" s="55">
        <v>1.05</v>
      </c>
      <c r="N132" s="56">
        <f>L132*M132</f>
        <v>3231.1628999999875</v>
      </c>
    </row>
    <row r="133" spans="1:14" ht="15.75" thickBot="1" x14ac:dyDescent="0.3">
      <c r="B133" s="28"/>
      <c r="C133" s="57"/>
      <c r="D133" s="57"/>
      <c r="E133" s="52"/>
      <c r="F133" s="28"/>
      <c r="G133" s="54"/>
      <c r="H133" s="54"/>
      <c r="I133" s="62"/>
      <c r="J133" s="62"/>
      <c r="K133" s="26"/>
      <c r="L133" s="26"/>
      <c r="M133" s="26"/>
    </row>
    <row r="134" spans="1:14" ht="15.75" thickBot="1" x14ac:dyDescent="0.3">
      <c r="A134" s="26"/>
      <c r="B134" s="31" t="s">
        <v>72</v>
      </c>
      <c r="C134" s="76" t="s">
        <v>74</v>
      </c>
      <c r="D134" s="75"/>
      <c r="E134" s="76" t="s">
        <v>78</v>
      </c>
      <c r="F134" s="75"/>
      <c r="G134" s="74" t="s">
        <v>79</v>
      </c>
      <c r="H134" s="75"/>
      <c r="I134" s="74" t="s">
        <v>84</v>
      </c>
      <c r="J134" s="75"/>
      <c r="K134" s="26"/>
      <c r="L134" s="26"/>
    </row>
    <row r="135" spans="1:14" ht="15.75" thickBot="1" x14ac:dyDescent="0.3">
      <c r="B135" s="29" t="s">
        <v>85</v>
      </c>
      <c r="C135" s="79">
        <v>60000</v>
      </c>
      <c r="D135" s="80"/>
      <c r="E135" s="79">
        <f>16*365</f>
        <v>5840</v>
      </c>
      <c r="F135" s="80"/>
      <c r="G135" s="53">
        <v>0.01</v>
      </c>
      <c r="H135" s="56">
        <f>E135*G135</f>
        <v>58.4</v>
      </c>
      <c r="I135" s="53">
        <v>1.5</v>
      </c>
      <c r="J135" s="56">
        <f>H135*I135</f>
        <v>87.6</v>
      </c>
    </row>
    <row r="136" spans="1:14" x14ac:dyDescent="0.25">
      <c r="B136" s="28"/>
      <c r="C136" s="28"/>
      <c r="D136" s="28"/>
      <c r="E136" s="28"/>
      <c r="F136" s="28"/>
      <c r="I136" s="26"/>
      <c r="J136" s="26"/>
    </row>
    <row r="137" spans="1:14" s="13" customFormat="1" x14ac:dyDescent="0.25">
      <c r="B137" s="61"/>
      <c r="C137" s="61"/>
      <c r="D137" s="61"/>
      <c r="E137" s="61"/>
      <c r="F137" s="61"/>
    </row>
    <row r="138" spans="1:14" x14ac:dyDescent="0.25">
      <c r="B138" s="28"/>
      <c r="C138" s="28"/>
      <c r="D138" s="28"/>
      <c r="E138" s="28"/>
      <c r="F138" s="28"/>
    </row>
    <row r="139" spans="1:14" x14ac:dyDescent="0.25">
      <c r="B139" s="28"/>
      <c r="C139" s="28"/>
      <c r="D139" s="28"/>
      <c r="E139" s="28"/>
      <c r="F139" s="28"/>
    </row>
    <row r="140" spans="1:14" x14ac:dyDescent="0.25">
      <c r="B140" s="28"/>
      <c r="C140" s="28"/>
      <c r="D140" s="28"/>
      <c r="E140" s="28"/>
      <c r="F140" s="28"/>
    </row>
    <row r="141" spans="1:14" x14ac:dyDescent="0.25">
      <c r="B141" s="28"/>
      <c r="C141" s="28"/>
      <c r="D141" s="28"/>
      <c r="E141" s="28"/>
      <c r="F141" s="28"/>
    </row>
    <row r="142" spans="1:14" x14ac:dyDescent="0.25">
      <c r="B142" s="28"/>
      <c r="C142" s="28"/>
      <c r="D142" s="28"/>
      <c r="E142" s="28"/>
      <c r="F142" s="28"/>
    </row>
    <row r="143" spans="1:14" x14ac:dyDescent="0.25">
      <c r="B143" s="28"/>
      <c r="C143" s="28"/>
      <c r="D143" s="28"/>
      <c r="E143" s="28"/>
      <c r="F143" s="28"/>
    </row>
    <row r="144" spans="1:14" x14ac:dyDescent="0.25">
      <c r="B144" s="28"/>
      <c r="C144" s="28"/>
      <c r="D144" s="28"/>
      <c r="E144" s="28"/>
      <c r="F144" s="28"/>
    </row>
    <row r="145" spans="2:6" x14ac:dyDescent="0.25">
      <c r="B145" s="28"/>
      <c r="C145" s="28"/>
      <c r="D145" s="28"/>
      <c r="E145" s="28"/>
      <c r="F145" s="28"/>
    </row>
    <row r="146" spans="2:6" x14ac:dyDescent="0.25">
      <c r="B146" s="26"/>
      <c r="C146" s="26"/>
      <c r="D146" s="26"/>
      <c r="E146" s="26"/>
      <c r="F146" s="26"/>
    </row>
  </sheetData>
  <mergeCells count="33">
    <mergeCell ref="B110:B111"/>
    <mergeCell ref="B117:B118"/>
    <mergeCell ref="C117:E117"/>
    <mergeCell ref="F117:H117"/>
    <mergeCell ref="I117:K117"/>
    <mergeCell ref="C135:D135"/>
    <mergeCell ref="E135:F135"/>
    <mergeCell ref="C132:D132"/>
    <mergeCell ref="B123:B124"/>
    <mergeCell ref="C123:E123"/>
    <mergeCell ref="F123:H123"/>
    <mergeCell ref="C131:D131"/>
    <mergeCell ref="E131:F131"/>
    <mergeCell ref="G131:H131"/>
    <mergeCell ref="C110:E110"/>
    <mergeCell ref="F110:H110"/>
    <mergeCell ref="I110:K110"/>
    <mergeCell ref="L117:N117"/>
    <mergeCell ref="O110:Q110"/>
    <mergeCell ref="O117:Q117"/>
    <mergeCell ref="C134:D134"/>
    <mergeCell ref="E134:F134"/>
    <mergeCell ref="G134:H134"/>
    <mergeCell ref="I123:K123"/>
    <mergeCell ref="L123:N123"/>
    <mergeCell ref="I131:J131"/>
    <mergeCell ref="K131:L131"/>
    <mergeCell ref="M131:N131"/>
    <mergeCell ref="I134:J134"/>
    <mergeCell ref="T110:U110"/>
    <mergeCell ref="T111:U111"/>
    <mergeCell ref="L110:N110"/>
    <mergeCell ref="O123:Q123"/>
  </mergeCells>
  <hyperlinks>
    <hyperlink ref="B21" r:id="rId1"/>
    <hyperlink ref="B91" r:id="rId2"/>
    <hyperlink ref="B10" r:id="rId3"/>
  </hyperlinks>
  <pageMargins left="0.7" right="0.7" top="0.75" bottom="0.75" header="0.3" footer="0.3"/>
  <pageSetup paperSize="9" orientation="portrait" verticalDpi="0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H18" sqref="H18"/>
    </sheetView>
  </sheetViews>
  <sheetFormatPr defaultRowHeight="15" x14ac:dyDescent="0.25"/>
  <cols>
    <col min="1" max="1" width="12.5703125" customWidth="1"/>
  </cols>
  <sheetData>
    <row r="1" spans="1:3" x14ac:dyDescent="0.25">
      <c r="A1" s="38"/>
    </row>
    <row r="2" spans="1:3" x14ac:dyDescent="0.25">
      <c r="A2" s="38"/>
    </row>
    <row r="3" spans="1:3" x14ac:dyDescent="0.25">
      <c r="A3" s="38"/>
    </row>
    <row r="4" spans="1:3" x14ac:dyDescent="0.25">
      <c r="A4" s="38"/>
    </row>
    <row r="5" spans="1:3" x14ac:dyDescent="0.25">
      <c r="A5" s="38"/>
    </row>
    <row r="6" spans="1:3" x14ac:dyDescent="0.25">
      <c r="A6" s="38"/>
    </row>
    <row r="7" spans="1:3" x14ac:dyDescent="0.25">
      <c r="A7" s="38"/>
    </row>
    <row r="10" spans="1:3" x14ac:dyDescent="0.25">
      <c r="B10" t="s">
        <v>56</v>
      </c>
      <c r="C10" t="s">
        <v>57</v>
      </c>
    </row>
    <row r="11" spans="1:3" x14ac:dyDescent="0.25">
      <c r="A11" t="s">
        <v>49</v>
      </c>
      <c r="B11">
        <v>0.28000000000000003</v>
      </c>
      <c r="C11">
        <v>0.3</v>
      </c>
    </row>
    <row r="12" spans="1:3" x14ac:dyDescent="0.25">
      <c r="A12" t="s">
        <v>50</v>
      </c>
      <c r="B12">
        <v>0.16</v>
      </c>
      <c r="C12">
        <v>0.24</v>
      </c>
    </row>
    <row r="13" spans="1:3" x14ac:dyDescent="0.25">
      <c r="A13" t="s">
        <v>51</v>
      </c>
      <c r="B13">
        <v>0.11</v>
      </c>
      <c r="C13">
        <v>0.09</v>
      </c>
    </row>
    <row r="14" spans="1:3" x14ac:dyDescent="0.25">
      <c r="A14" t="s">
        <v>52</v>
      </c>
      <c r="B14">
        <v>0.185</v>
      </c>
      <c r="C14">
        <v>0.16</v>
      </c>
    </row>
    <row r="15" spans="1:3" x14ac:dyDescent="0.25">
      <c r="A15" t="s">
        <v>53</v>
      </c>
      <c r="B15">
        <v>0.08</v>
      </c>
      <c r="C15">
        <v>8.3000000000000004E-2</v>
      </c>
    </row>
    <row r="16" spans="1:3" x14ac:dyDescent="0.25">
      <c r="A16" t="s">
        <v>54</v>
      </c>
      <c r="B16">
        <v>0.185</v>
      </c>
      <c r="C16">
        <v>0.127</v>
      </c>
    </row>
    <row r="17" spans="1:3" x14ac:dyDescent="0.25">
      <c r="A17" t="s">
        <v>55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Calum Armstrong</cp:lastModifiedBy>
  <cp:lastPrinted>2015-05-27T16:23:12Z</cp:lastPrinted>
  <dcterms:created xsi:type="dcterms:W3CDTF">2015-05-27T12:49:20Z</dcterms:created>
  <dcterms:modified xsi:type="dcterms:W3CDTF">2015-06-03T23:16:35Z</dcterms:modified>
</cp:coreProperties>
</file>