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activeTab="1"/>
  </bookViews>
  <sheets>
    <sheet name="Chart1" sheetId="4" r:id="rId1"/>
    <sheet name="Main Financial Plan" sheetId="1" r:id="rId2"/>
    <sheet name="Predicted labour hours per week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Z18" i="1" l="1"/>
  <c r="Z29" i="1"/>
  <c r="C22" i="1"/>
  <c r="B22" i="1"/>
  <c r="B20" i="1"/>
  <c r="C20" i="1"/>
  <c r="P5" i="1"/>
  <c r="P18" i="1" s="1"/>
  <c r="F5" i="1"/>
  <c r="F6" i="1" s="1"/>
  <c r="E16" i="1"/>
  <c r="E6" i="1"/>
  <c r="R13" i="1"/>
  <c r="R4" i="1"/>
  <c r="R6" i="1" s="1"/>
  <c r="P13" i="1"/>
  <c r="P4" i="1"/>
  <c r="I13" i="1"/>
  <c r="I4" i="1"/>
  <c r="I6" i="1" s="1"/>
  <c r="Y12" i="1"/>
  <c r="F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E20" i="1" s="1"/>
  <c r="D12" i="1"/>
  <c r="D20" i="1" s="1"/>
  <c r="D22" i="1" s="1"/>
  <c r="E22" i="1" s="1"/>
  <c r="X20" i="1"/>
  <c r="K31" i="2"/>
  <c r="K30" i="2"/>
  <c r="K29" i="2"/>
  <c r="K28" i="2"/>
  <c r="K27" i="2"/>
  <c r="K26" i="2"/>
  <c r="K25" i="2"/>
  <c r="K24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D6" i="1"/>
  <c r="G6" i="1"/>
  <c r="H6" i="1"/>
  <c r="J6" i="1"/>
  <c r="K6" i="1"/>
  <c r="L6" i="1"/>
  <c r="M6" i="1"/>
  <c r="N6" i="1"/>
  <c r="O6" i="1"/>
  <c r="Q6" i="1"/>
  <c r="S6" i="1"/>
  <c r="T6" i="1"/>
  <c r="U6" i="1"/>
  <c r="V6" i="1"/>
  <c r="W6" i="1"/>
  <c r="X6" i="1"/>
  <c r="Y6" i="1"/>
  <c r="C6" i="1"/>
  <c r="B6" i="1"/>
  <c r="F18" i="1" l="1"/>
  <c r="F20" i="1" s="1"/>
  <c r="F22" i="1" s="1"/>
  <c r="L18" i="1"/>
  <c r="L20" i="1" s="1"/>
  <c r="H18" i="1"/>
  <c r="X18" i="1"/>
  <c r="T18" i="1"/>
  <c r="T20" i="1" s="1"/>
  <c r="O18" i="1"/>
  <c r="O20" i="1" s="1"/>
  <c r="K18" i="1"/>
  <c r="G18" i="1"/>
  <c r="G20" i="1" s="1"/>
  <c r="W18" i="1"/>
  <c r="W20" i="1" s="1"/>
  <c r="S18" i="1"/>
  <c r="S20" i="1" s="1"/>
  <c r="N18" i="1"/>
  <c r="N20" i="1" s="1"/>
  <c r="J18" i="1"/>
  <c r="J20" i="1" s="1"/>
  <c r="P20" i="1"/>
  <c r="V18" i="1"/>
  <c r="R18" i="1"/>
  <c r="R20" i="1" s="1"/>
  <c r="M18" i="1"/>
  <c r="M20" i="1" s="1"/>
  <c r="I18" i="1"/>
  <c r="I20" i="1" s="1"/>
  <c r="Y18" i="1"/>
  <c r="U18" i="1"/>
  <c r="U20" i="1" s="1"/>
  <c r="Q18" i="1"/>
  <c r="Q20" i="1" s="1"/>
  <c r="P6" i="1"/>
  <c r="H16" i="1"/>
  <c r="Z6" i="1"/>
  <c r="Z13" i="1"/>
  <c r="G22" i="1" l="1"/>
  <c r="H20" i="1"/>
  <c r="K16" i="1"/>
  <c r="V16" i="1" s="1"/>
  <c r="Y16" i="1" s="1"/>
  <c r="Y20" i="1" s="1"/>
  <c r="H22" i="1" l="1"/>
  <c r="I22" i="1" s="1"/>
  <c r="J22" i="1" s="1"/>
  <c r="V20" i="1"/>
  <c r="K20" i="1"/>
  <c r="Z21" i="1"/>
  <c r="Z26" i="1" s="1"/>
  <c r="K22" i="1" l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</calcChain>
</file>

<file path=xl/sharedStrings.xml><?xml version="1.0" encoding="utf-8"?>
<sst xmlns="http://schemas.openxmlformats.org/spreadsheetml/2006/main" count="138" uniqueCount="64">
  <si>
    <t xml:space="preserve">Financial Statement </t>
  </si>
  <si>
    <t xml:space="preserve">Week 1 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</si>
  <si>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</si>
  <si>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</si>
  <si>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</si>
  <si>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</si>
  <si>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</si>
  <si>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</si>
  <si>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</si>
  <si>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</si>
  <si>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</si>
  <si>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</si>
  <si>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</si>
  <si>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</si>
  <si>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</si>
  <si>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</t>
  </si>
  <si>
    <t>Week 2</t>
  </si>
  <si>
    <t>Total for 24 weeks</t>
  </si>
  <si>
    <t>Infrastructure Cost</t>
  </si>
  <si>
    <t xml:space="preserve">Rent </t>
  </si>
  <si>
    <t xml:space="preserve">Utilities </t>
  </si>
  <si>
    <t xml:space="preserve">Price of 2  Media Handlers </t>
  </si>
  <si>
    <t>-</t>
  </si>
  <si>
    <t xml:space="preserve">Income </t>
  </si>
  <si>
    <t>Total income</t>
  </si>
  <si>
    <t xml:space="preserve">Expenditure </t>
  </si>
  <si>
    <t xml:space="preserve">Direct costs </t>
  </si>
  <si>
    <t xml:space="preserve">Overheads </t>
  </si>
  <si>
    <t xml:space="preserve">Labour cost </t>
  </si>
  <si>
    <t xml:space="preserve">Cost of two Media handlers </t>
  </si>
  <si>
    <t xml:space="preserve">Total Cost per week </t>
  </si>
  <si>
    <t xml:space="preserve">Financials </t>
  </si>
  <si>
    <t xml:space="preserve">User xperience Design </t>
  </si>
  <si>
    <t xml:space="preserve">Meetings </t>
  </si>
  <si>
    <t xml:space="preserve">Marketing </t>
  </si>
  <si>
    <t xml:space="preserve">Number of employees involved </t>
  </si>
  <si>
    <t>Management</t>
  </si>
  <si>
    <t xml:space="preserve">Administration </t>
  </si>
  <si>
    <t>Labour Hours (Spring term - Easter break )</t>
  </si>
  <si>
    <t>Labour Hours (Summer term )</t>
  </si>
  <si>
    <t xml:space="preserve">Software Implementation </t>
  </si>
  <si>
    <t xml:space="preserve"> Testing </t>
  </si>
  <si>
    <t xml:space="preserve">Total working hours </t>
  </si>
  <si>
    <t xml:space="preserve">Software Team </t>
  </si>
  <si>
    <t xml:space="preserve">Total direct Cost </t>
  </si>
  <si>
    <t xml:space="preserve">Total variable cost </t>
  </si>
  <si>
    <t xml:space="preserve">Tota Predicted Cost </t>
  </si>
  <si>
    <t>Labour rate per person per hour</t>
  </si>
  <si>
    <t>Number of employees</t>
  </si>
  <si>
    <t>Presumed Cost and Price  of one media handler</t>
  </si>
  <si>
    <t>EASTER BREAK</t>
  </si>
  <si>
    <t xml:space="preserve">                                          TERM ONE: SPRING TERM</t>
  </si>
  <si>
    <t>TERM TWO: SUMMER TERM</t>
  </si>
  <si>
    <t>Loan</t>
  </si>
  <si>
    <t>BANK ACCOUNT</t>
  </si>
  <si>
    <t>Rent per week</t>
  </si>
  <si>
    <t>Infrastructure Cost per week</t>
  </si>
  <si>
    <t>Utilites per week</t>
  </si>
  <si>
    <t xml:space="preserve">Interest </t>
  </si>
  <si>
    <t>Second loan</t>
  </si>
  <si>
    <t>Weekly Interest on loans (%)</t>
  </si>
  <si>
    <t>First loan</t>
  </si>
  <si>
    <t>Debt to bank</t>
  </si>
  <si>
    <t>Predicted cost of project -loan +interest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</si>
</sst>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£&quot;#,##0;\-&quot;£&quot;#,##0"/>
    <numFmt numFmtId="44" formatCode="_-&quot;£&quot;* #,##0.00_-;\-&quot;£&quot;* #,##0.00_-;_-&quot;£&quot;* &quot;-&quot;??_-;_-@_-"/>
    <numFmt numFmtId="164" formatCode="_(&quot;£&quot;* #,##0.00_);_(&quot;£&quot;* \(#,##0.00\);_(&quot;£&quot;* &quot;-&quot;??_);_(@_)"/>
    <numFmt numFmtId="165" formatCode="_(* #,##0.00_);_(* \(#,##0.00\);_(* &quot;-&quot;??_);_(@_)"/>
    <numFmt numFmtId="166" formatCode="_-[$£-809]* #,##0.00_-;\-[$£-809]* #,##0.00_-;_-[$£-809]* &quot;-&quot;??_-;_-@_-"/>
    <numFmt numFmtId="167" formatCode="0.000%"/>
    <numFmt numFmtId="168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0"/>
      <name val="Aharon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4" fillId="3" borderId="1" xfId="0" applyFont="1" applyFill="1" applyBorder="1"/>
    <xf numFmtId="0" fontId="0" fillId="0" borderId="0" xfId="0" applyFill="1" applyBorder="1"/>
    <xf numFmtId="164" fontId="0" fillId="0" borderId="0" xfId="2" applyFont="1" applyFill="1" applyBorder="1"/>
    <xf numFmtId="164" fontId="0" fillId="0" borderId="0" xfId="2" applyFont="1" applyBorder="1"/>
    <xf numFmtId="0" fontId="8" fillId="0" borderId="0" xfId="0" applyFont="1"/>
    <xf numFmtId="164" fontId="0" fillId="0" borderId="0" xfId="2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2" applyFont="1" applyFill="1" applyBorder="1" applyAlignment="1">
      <alignment horizontal="center"/>
    </xf>
    <xf numFmtId="164" fontId="1" fillId="0" borderId="0" xfId="2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6" fontId="3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164" fontId="0" fillId="0" borderId="0" xfId="0" applyNumberFormat="1" applyFont="1" applyFill="1" applyBorder="1"/>
    <xf numFmtId="167" fontId="3" fillId="0" borderId="0" xfId="3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/>
    <xf numFmtId="164" fontId="8" fillId="0" borderId="0" xfId="2" applyFont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/>
    </xf>
    <xf numFmtId="0" fontId="1" fillId="0" borderId="0" xfId="2" applyNumberFormat="1" applyFont="1" applyFill="1" applyBorder="1"/>
    <xf numFmtId="0" fontId="8" fillId="0" borderId="0" xfId="0" applyFont="1" applyFill="1" applyBorder="1" applyAlignment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4" fillId="3" borderId="5" xfId="0" applyFont="1" applyFill="1" applyBorder="1"/>
    <xf numFmtId="0" fontId="0" fillId="0" borderId="3" xfId="0" applyBorder="1"/>
    <xf numFmtId="164" fontId="0" fillId="0" borderId="3" xfId="2" applyFont="1" applyBorder="1"/>
    <xf numFmtId="164" fontId="0" fillId="0" borderId="0" xfId="0" applyNumberFormat="1" applyBorder="1"/>
    <xf numFmtId="164" fontId="0" fillId="0" borderId="3" xfId="0" applyNumberFormat="1" applyBorder="1"/>
    <xf numFmtId="44" fontId="0" fillId="0" borderId="0" xfId="0" applyNumberFormat="1" applyBorder="1"/>
    <xf numFmtId="44" fontId="0" fillId="0" borderId="3" xfId="0" applyNumberFormat="1" applyBorder="1"/>
    <xf numFmtId="164" fontId="0" fillId="0" borderId="3" xfId="2" applyFont="1" applyFill="1" applyBorder="1"/>
    <xf numFmtId="0" fontId="0" fillId="0" borderId="6" xfId="0" applyBorder="1"/>
    <xf numFmtId="164" fontId="0" fillId="0" borderId="7" xfId="2" applyFont="1" applyBorder="1"/>
    <xf numFmtId="164" fontId="0" fillId="0" borderId="7" xfId="0" applyNumberFormat="1" applyBorder="1"/>
    <xf numFmtId="0" fontId="0" fillId="0" borderId="7" xfId="0" applyBorder="1"/>
    <xf numFmtId="44" fontId="0" fillId="0" borderId="7" xfId="0" applyNumberFormat="1" applyBorder="1"/>
    <xf numFmtId="164" fontId="0" fillId="0" borderId="7" xfId="2" applyFont="1" applyFill="1" applyBorder="1"/>
    <xf numFmtId="0" fontId="4" fillId="3" borderId="9" xfId="0" applyFont="1" applyFill="1" applyBorder="1"/>
    <xf numFmtId="164" fontId="0" fillId="0" borderId="11" xfId="2" applyFont="1" applyFill="1" applyBorder="1"/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9" fillId="0" borderId="7" xfId="0" applyFont="1" applyBorder="1"/>
    <xf numFmtId="0" fontId="3" fillId="2" borderId="7" xfId="0" applyFont="1" applyFill="1" applyBorder="1"/>
    <xf numFmtId="0" fontId="7" fillId="0" borderId="7" xfId="0" applyFont="1" applyBorder="1"/>
    <xf numFmtId="0" fontId="0" fillId="0" borderId="7" xfId="0" applyFill="1" applyBorder="1"/>
    <xf numFmtId="0" fontId="6" fillId="0" borderId="3" xfId="0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7" xfId="0" applyFont="1" applyFill="1" applyBorder="1"/>
    <xf numFmtId="0" fontId="0" fillId="0" borderId="8" xfId="0" applyFill="1" applyBorder="1"/>
    <xf numFmtId="164" fontId="0" fillId="0" borderId="8" xfId="2" applyFont="1" applyFill="1" applyBorder="1"/>
    <xf numFmtId="164" fontId="0" fillId="0" borderId="2" xfId="2" applyFont="1" applyFill="1" applyBorder="1"/>
    <xf numFmtId="164" fontId="0" fillId="0" borderId="4" xfId="2" applyFont="1" applyFill="1" applyBorder="1"/>
    <xf numFmtId="0" fontId="4" fillId="3" borderId="17" xfId="0" applyFont="1" applyFill="1" applyBorder="1"/>
    <xf numFmtId="0" fontId="0" fillId="0" borderId="8" xfId="0" applyBorder="1"/>
    <xf numFmtId="0" fontId="4" fillId="0" borderId="18" xfId="0" applyFont="1" applyBorder="1" applyAlignment="1">
      <alignment horizontal="center"/>
    </xf>
    <xf numFmtId="0" fontId="0" fillId="0" borderId="4" xfId="0" applyBorder="1"/>
    <xf numFmtId="0" fontId="0" fillId="0" borderId="12" xfId="0" applyFill="1" applyBorder="1"/>
    <xf numFmtId="164" fontId="0" fillId="0" borderId="16" xfId="2" applyFont="1" applyBorder="1"/>
    <xf numFmtId="3" fontId="0" fillId="0" borderId="3" xfId="2" applyNumberFormat="1" applyFont="1" applyBorder="1"/>
    <xf numFmtId="164" fontId="0" fillId="0" borderId="3" xfId="2" applyNumberFormat="1" applyFont="1" applyBorder="1"/>
    <xf numFmtId="168" fontId="0" fillId="0" borderId="3" xfId="2" applyNumberFormat="1" applyFont="1" applyBorder="1"/>
    <xf numFmtId="0" fontId="2" fillId="0" borderId="7" xfId="0" applyFont="1" applyFill="1" applyBorder="1"/>
    <xf numFmtId="5" fontId="0" fillId="0" borderId="3" xfId="2" applyNumberFormat="1" applyFont="1" applyBorder="1"/>
    <xf numFmtId="164" fontId="0" fillId="0" borderId="4" xfId="2" applyFont="1" applyBorder="1"/>
    <xf numFmtId="164" fontId="0" fillId="7" borderId="7" xfId="2" applyFont="1" applyFill="1" applyBorder="1"/>
    <xf numFmtId="164" fontId="0" fillId="7" borderId="0" xfId="2" applyFont="1" applyFill="1" applyBorder="1"/>
    <xf numFmtId="164" fontId="0" fillId="7" borderId="3" xfId="2" applyFont="1" applyFill="1" applyBorder="1"/>
    <xf numFmtId="164" fontId="2" fillId="0" borderId="10" xfId="2" applyFont="1" applyFill="1" applyBorder="1" applyAlignment="1">
      <alignment horizontal="left"/>
    </xf>
    <xf numFmtId="164" fontId="2" fillId="0" borderId="10" xfId="2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'Predicted labour hours per week'!$B$4</c:f>
              <c:strCache>
                <c:ptCount val="1"/>
                <c:pt idx="0">
                  <c:v>Financials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week'!$B$5:$B$31</c:f>
              <c:numCache>
                <c:formatCode>General</c:formatCode>
                <c:ptCount val="27"/>
                <c:pt idx="0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'Predicted labour hours per week'!$C$4</c:f>
              <c:strCache>
                <c:ptCount val="1"/>
                <c:pt idx="0">
                  <c:v>Meetings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week'!$C$5:$C$31</c:f>
              <c:numCache>
                <c:formatCode>General</c:formatCode>
                <c:ptCount val="27"/>
                <c:pt idx="0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2"/>
          <c:order val="2"/>
          <c:tx>
            <c:strRef>
              <c:f>'Predicted labour hours per week'!$D$4</c:f>
              <c:strCache>
                <c:ptCount val="1"/>
                <c:pt idx="0">
                  <c:v>User xperience Design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week'!$D$5:$D$31</c:f>
              <c:numCache>
                <c:formatCode>General</c:formatCode>
                <c:ptCount val="27"/>
                <c:pt idx="0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3"/>
          <c:order val="3"/>
          <c:tx>
            <c:strRef>
              <c:f>'Predicted labour hours per week'!$E$4</c:f>
              <c:strCache>
                <c:ptCount val="1"/>
                <c:pt idx="0">
                  <c:v>Marketing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week'!$E$5:$E$31</c:f>
              <c:numCache>
                <c:formatCode>General</c:formatCode>
                <c:ptCount val="27"/>
                <c:pt idx="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</c:ser>
        <c:ser>
          <c:idx val="4"/>
          <c:order val="4"/>
          <c:tx>
            <c:strRef>
              <c:f>'Predicted labour hours per week'!$F$4</c:f>
              <c:strCache>
                <c:ptCount val="1"/>
                <c:pt idx="0">
                  <c:v>Software Team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week'!$F$5:$F$31</c:f>
              <c:numCache>
                <c:formatCode>General</c:formatCode>
                <c:ptCount val="27"/>
                <c:pt idx="0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</c:ser>
        <c:ser>
          <c:idx val="5"/>
          <c:order val="5"/>
          <c:tx>
            <c:strRef>
              <c:f>'Predicted labour hours per week'!$G$4</c:f>
              <c:strCache>
                <c:ptCount val="1"/>
                <c:pt idx="0">
                  <c:v>Software Implementation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week'!$G$5:$G$31</c:f>
              <c:numCache>
                <c:formatCode>General</c:formatCode>
                <c:ptCount val="27"/>
                <c:pt idx="0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</c:ser>
        <c:ser>
          <c:idx val="6"/>
          <c:order val="6"/>
          <c:tx>
            <c:strRef>
              <c:f>'Predicted labour hours per week'!$H$4</c:f>
              <c:strCache>
                <c:ptCount val="1"/>
                <c:pt idx="0">
                  <c:v> Testing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week'!$H$5:$H$31</c:f>
              <c:numCache>
                <c:formatCode>General</c:formatCode>
                <c:ptCount val="27"/>
                <c:pt idx="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</c:ser>
        <c:ser>
          <c:idx val="7"/>
          <c:order val="7"/>
          <c:tx>
            <c:strRef>
              <c:f>'Predicted labour hours per week'!$I$4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week'!$I$5:$I$31</c:f>
              <c:numCache>
                <c:formatCode>General</c:formatCode>
                <c:ptCount val="27"/>
                <c:pt idx="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ser>
          <c:idx val="8"/>
          <c:order val="8"/>
          <c:tx>
            <c:strRef>
              <c:f>'Predicted labour hours per week'!$J$4</c:f>
              <c:strCache>
                <c:ptCount val="1"/>
                <c:pt idx="0">
                  <c:v>Administration </c:v>
                </c:pt>
              </c:strCache>
            </c:strRef>
          </c:tx>
          <c:invertIfNegative val="0"/>
          <c:cat>
            <c:strRef>
              <c:f>'Predicted labour hours per week'!$A$5:$A$31</c:f>
              <c:strCache>
                <c:ptCount val="27"/>
                <c:pt idx="0">
                  <c:v>Number of employees involved </c:v>
                </c:pt>
                <c:pt idx="2">
                  <c:v>Labour Hours (Spring term - Easter break )</c:v>
                </c:pt>
                <c:pt idx="3">
                  <c:v>Week 1</c:v>
                </c:pt>
                <c:pt idx="4">
                  <c:v>Week 2</c:v>
                </c:pt>
                <c:pt idx="5">
                  <c:v>Week 3</c:v>
                </c:pt>
                <c:pt idx="6">
                  <c:v>Week 4</c:v>
                </c:pt>
                <c:pt idx="7">
                  <c:v>Week 5</c:v>
                </c:pt>
                <c:pt idx="8">
                  <c:v>Week 6</c:v>
                </c:pt>
                <c:pt idx="9">
                  <c:v>Week 7</c:v>
                </c:pt>
                <c:pt idx="10">
                  <c:v>Week 8</c:v>
                </c:pt>
                <c:pt idx="11">
                  <c:v>Week 9</c:v>
                </c:pt>
                <c:pt idx="12">
                  <c:v>Week 10</c:v>
                </c:pt>
                <c:pt idx="13">
                  <c:v>Week 11</c:v>
                </c:pt>
                <c:pt idx="14">
                  <c:v>Week 12</c:v>
                </c:pt>
                <c:pt idx="15">
                  <c:v>Week 13</c:v>
                </c:pt>
                <c:pt idx="16">
                  <c:v>Week 14</c:v>
                </c:pt>
                <c:pt idx="18">
                  <c:v>Labour Hours (Summer term )</c:v>
                </c:pt>
                <c:pt idx="19">
                  <c:v>Week 1 </c:v>
                </c:pt>
                <c:pt idx="20">
                  <c:v>Week 2</c:v>
                </c:pt>
                <c:pt idx="21">
                  <c:v>Week 3</c:v>
                </c:pt>
                <c:pt idx="22">
                  <c:v>Week 4</c:v>
                </c:pt>
                <c:pt idx="23">
                  <c:v>Week 5</c:v>
                </c:pt>
                <c:pt idx="24">
                  <c:v>Week 6</c:v>
                </c:pt>
                <c:pt idx="25">
                  <c:v>Week 7</c:v>
                </c:pt>
                <c:pt idx="26">
                  <c:v>Week 8</c:v>
                </c:pt>
              </c:strCache>
            </c:strRef>
          </c:cat>
          <c:val>
            <c:numRef>
              <c:f>'Predicted labour hours per week'!$J$5:$J$31</c:f>
              <c:numCache>
                <c:formatCode>General</c:formatCode>
                <c:ptCount val="27"/>
                <c:pt idx="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249216"/>
        <c:axId val="106042112"/>
        <c:axId val="0"/>
      </c:bar3DChart>
      <c:catAx>
        <c:axId val="106249216"/>
        <c:scaling>
          <c:orientation val="minMax"/>
        </c:scaling>
        <c:delete val="0"/>
        <c:axPos val="l"/>
        <c:majorTickMark val="out"/>
        <c:minorTickMark val="none"/>
        <c:tickLblPos val="nextTo"/>
        <c:crossAx val="106042112"/>
        <c:crosses val="autoZero"/>
        <c:auto val="1"/>
        <c:lblAlgn val="ctr"/>
        <c:lblOffset val="100"/>
        <c:noMultiLvlLbl val="0"/>
      </c:catAx>
      <c:valAx>
        <c:axId val="106042112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62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M7" zoomScale="85" zoomScaleNormal="85" workbookViewId="0">
      <selection activeCell="X24" sqref="X24"/>
    </sheetView>
  </sheetViews>
  <sheetFormatPr defaultRowHeight="15" x14ac:dyDescent="0.25"/>
  <cols>
    <col min="1" max="1" width="45.85546875" bestFit="1" customWidth="1"/>
    <col min="2" max="3" width="10.5703125" bestFit="1" customWidth="1"/>
    <col min="4" max="4" width="9.85546875" bestFit="1" customWidth="1"/>
    <col min="5" max="5" width="11.28515625" bestFit="1" customWidth="1"/>
    <col min="6" max="6" width="11.28515625" style="1" bestFit="1" customWidth="1"/>
    <col min="7" max="7" width="11.28515625" bestFit="1" customWidth="1"/>
    <col min="8" max="12" width="12.28515625" bestFit="1" customWidth="1"/>
    <col min="13" max="14" width="12.5703125" customWidth="1"/>
    <col min="15" max="15" width="12.28515625" bestFit="1" customWidth="1"/>
    <col min="16" max="16" width="11.85546875" customWidth="1"/>
    <col min="17" max="17" width="12.5703125" customWidth="1"/>
    <col min="18" max="18" width="12.7109375" customWidth="1"/>
    <col min="19" max="19" width="12.5703125" customWidth="1"/>
    <col min="20" max="20" width="12.28515625" bestFit="1" customWidth="1"/>
    <col min="21" max="21" width="12.5703125" customWidth="1"/>
    <col min="22" max="22" width="12.28515625" bestFit="1" customWidth="1"/>
    <col min="23" max="23" width="13.28515625" customWidth="1"/>
    <col min="24" max="25" width="12.28515625" bestFit="1" customWidth="1"/>
    <col min="26" max="26" width="38.42578125" style="1" bestFit="1" customWidth="1"/>
  </cols>
  <sheetData>
    <row r="1" spans="1:26" x14ac:dyDescent="0.25">
      <c r="A1" s="68"/>
      <c r="B1" s="48" t="s">
        <v>51</v>
      </c>
      <c r="C1" s="48"/>
      <c r="D1" s="48"/>
      <c r="E1" s="48"/>
      <c r="F1" s="48"/>
      <c r="G1" s="48"/>
      <c r="H1" s="48"/>
      <c r="I1" s="48"/>
      <c r="J1" s="48"/>
      <c r="K1" s="49"/>
      <c r="L1" s="50" t="s">
        <v>50</v>
      </c>
      <c r="M1" s="50"/>
      <c r="N1" s="50"/>
      <c r="O1" s="51"/>
      <c r="P1" s="52" t="s">
        <v>52</v>
      </c>
      <c r="Q1" s="53"/>
      <c r="R1" s="53"/>
      <c r="S1" s="53"/>
      <c r="T1" s="53"/>
      <c r="U1" s="53"/>
      <c r="V1" s="53"/>
      <c r="W1" s="53"/>
      <c r="X1" s="53"/>
      <c r="Y1" s="53"/>
      <c r="Z1" s="66"/>
    </row>
    <row r="2" spans="1:26" ht="19.5" thickBot="1" x14ac:dyDescent="0.45">
      <c r="A2" s="67" t="s">
        <v>0</v>
      </c>
      <c r="B2" s="46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2" t="s">
        <v>10</v>
      </c>
      <c r="L2" s="4" t="s">
        <v>15</v>
      </c>
      <c r="M2" s="4" t="s">
        <v>16</v>
      </c>
      <c r="N2" s="4" t="s">
        <v>3</v>
      </c>
      <c r="O2" s="32" t="s">
        <v>4</v>
      </c>
      <c r="P2" s="46" t="s">
        <v>15</v>
      </c>
      <c r="Q2" s="4" t="s">
        <v>16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32" t="s">
        <v>10</v>
      </c>
      <c r="Z2" s="65" t="s">
        <v>17</v>
      </c>
    </row>
    <row r="3" spans="1:26" ht="21" thickTop="1" x14ac:dyDescent="0.3">
      <c r="A3" s="54" t="s">
        <v>23</v>
      </c>
      <c r="B3" s="43"/>
      <c r="C3" s="2"/>
      <c r="D3" s="2"/>
      <c r="E3" s="2"/>
      <c r="F3" s="2"/>
      <c r="G3" s="2"/>
      <c r="H3" s="2"/>
      <c r="I3" s="2"/>
      <c r="J3" s="2"/>
      <c r="K3" s="33"/>
      <c r="L3" s="40"/>
      <c r="M3" s="2"/>
      <c r="N3" s="2"/>
      <c r="O3" s="33"/>
      <c r="P3" s="43"/>
      <c r="Q3" s="2"/>
      <c r="R3" s="2"/>
      <c r="S3" s="2"/>
      <c r="T3" s="2"/>
      <c r="U3" s="2"/>
      <c r="V3" s="2"/>
      <c r="W3" s="2"/>
      <c r="X3" s="2"/>
      <c r="Y3" s="33"/>
      <c r="Z3" s="33"/>
    </row>
    <row r="4" spans="1:26" x14ac:dyDescent="0.25">
      <c r="A4" s="43" t="s">
        <v>21</v>
      </c>
      <c r="B4" s="41" t="s">
        <v>22</v>
      </c>
      <c r="C4" s="7" t="s">
        <v>22</v>
      </c>
      <c r="D4" s="7" t="s">
        <v>22</v>
      </c>
      <c r="E4" s="7" t="s">
        <v>22</v>
      </c>
      <c r="F4" s="7" t="s">
        <v>22</v>
      </c>
      <c r="G4" s="7" t="s">
        <v>22</v>
      </c>
      <c r="H4" s="7" t="s">
        <v>22</v>
      </c>
      <c r="I4" s="7">
        <f>B36*2 *0.25</f>
        <v>1500</v>
      </c>
      <c r="J4" s="7" t="s">
        <v>22</v>
      </c>
      <c r="K4" s="34" t="s">
        <v>22</v>
      </c>
      <c r="L4" s="41" t="s">
        <v>22</v>
      </c>
      <c r="M4" s="7" t="s">
        <v>22</v>
      </c>
      <c r="N4" s="7" t="s">
        <v>22</v>
      </c>
      <c r="O4" s="34" t="s">
        <v>22</v>
      </c>
      <c r="P4" s="41">
        <f>B36*2*0.5</f>
        <v>3000</v>
      </c>
      <c r="Q4" s="7" t="s">
        <v>22</v>
      </c>
      <c r="R4" s="7">
        <f>B36*2*0.25</f>
        <v>1500</v>
      </c>
      <c r="S4" s="7" t="s">
        <v>22</v>
      </c>
      <c r="T4" s="7" t="s">
        <v>22</v>
      </c>
      <c r="U4" s="7" t="s">
        <v>22</v>
      </c>
      <c r="V4" s="7" t="s">
        <v>22</v>
      </c>
      <c r="W4" s="7" t="s">
        <v>22</v>
      </c>
      <c r="X4" s="7" t="s">
        <v>22</v>
      </c>
      <c r="Y4" s="34" t="s">
        <v>22</v>
      </c>
      <c r="Z4" s="34" t="s">
        <v>24</v>
      </c>
    </row>
    <row r="5" spans="1:26" x14ac:dyDescent="0.25">
      <c r="A5" s="43" t="s">
        <v>53</v>
      </c>
      <c r="B5" s="42">
        <v>0</v>
      </c>
      <c r="C5" s="35">
        <v>0</v>
      </c>
      <c r="D5" s="35">
        <v>0</v>
      </c>
      <c r="E5" s="35">
        <v>0</v>
      </c>
      <c r="F5" s="35">
        <f>B32</f>
        <v>24500</v>
      </c>
      <c r="G5" s="35">
        <v>0</v>
      </c>
      <c r="H5" s="35">
        <v>0</v>
      </c>
      <c r="I5" s="35">
        <v>0</v>
      </c>
      <c r="J5" s="35">
        <v>0</v>
      </c>
      <c r="K5" s="36">
        <v>0</v>
      </c>
      <c r="L5" s="42">
        <v>0</v>
      </c>
      <c r="M5" s="35">
        <v>0</v>
      </c>
      <c r="N5" s="35">
        <v>0</v>
      </c>
      <c r="O5" s="36">
        <v>0</v>
      </c>
      <c r="P5" s="42">
        <f>B33</f>
        <v>30500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6">
        <v>0</v>
      </c>
      <c r="Z5" s="33"/>
    </row>
    <row r="6" spans="1:26" x14ac:dyDescent="0.25">
      <c r="A6" s="55" t="s">
        <v>24</v>
      </c>
      <c r="B6" s="42">
        <f>SUM(B4:B5)</f>
        <v>0</v>
      </c>
      <c r="C6" s="35">
        <f>SUM(C4:C5)</f>
        <v>0</v>
      </c>
      <c r="D6" s="35">
        <f t="shared" ref="D6:Y6" si="0">SUM(D4:D5)</f>
        <v>0</v>
      </c>
      <c r="E6" s="35">
        <f t="shared" si="0"/>
        <v>0</v>
      </c>
      <c r="F6" s="35">
        <f t="shared" ref="F6:O6" si="1">SUM(F4:F5)</f>
        <v>24500</v>
      </c>
      <c r="G6" s="35">
        <f t="shared" si="1"/>
        <v>0</v>
      </c>
      <c r="H6" s="35">
        <f t="shared" si="1"/>
        <v>0</v>
      </c>
      <c r="I6" s="35">
        <f>SUM(I4:I5)</f>
        <v>1500</v>
      </c>
      <c r="J6" s="35">
        <f t="shared" si="1"/>
        <v>0</v>
      </c>
      <c r="K6" s="36">
        <f t="shared" si="1"/>
        <v>0</v>
      </c>
      <c r="L6" s="42">
        <f t="shared" si="1"/>
        <v>0</v>
      </c>
      <c r="M6" s="35">
        <f t="shared" si="1"/>
        <v>0</v>
      </c>
      <c r="N6" s="35">
        <f t="shared" si="1"/>
        <v>0</v>
      </c>
      <c r="O6" s="36">
        <f t="shared" si="1"/>
        <v>0</v>
      </c>
      <c r="P6" s="42">
        <f t="shared" si="0"/>
        <v>33500</v>
      </c>
      <c r="Q6" s="35">
        <f t="shared" si="0"/>
        <v>0</v>
      </c>
      <c r="R6" s="35">
        <f t="shared" si="0"/>
        <v>1500</v>
      </c>
      <c r="S6" s="35">
        <f t="shared" si="0"/>
        <v>0</v>
      </c>
      <c r="T6" s="35">
        <f t="shared" si="0"/>
        <v>0</v>
      </c>
      <c r="U6" s="35">
        <f t="shared" si="0"/>
        <v>0</v>
      </c>
      <c r="V6" s="35">
        <f t="shared" si="0"/>
        <v>0</v>
      </c>
      <c r="W6" s="35">
        <f t="shared" si="0"/>
        <v>0</v>
      </c>
      <c r="X6" s="35">
        <f t="shared" si="0"/>
        <v>0</v>
      </c>
      <c r="Y6" s="36">
        <f t="shared" si="0"/>
        <v>0</v>
      </c>
      <c r="Z6" s="36">
        <f>SUM(B6:Y6)+SUM(B5:Y5)</f>
        <v>116000</v>
      </c>
    </row>
    <row r="7" spans="1:26" x14ac:dyDescent="0.25">
      <c r="A7" s="43"/>
      <c r="B7" s="43"/>
      <c r="C7" s="2"/>
      <c r="D7" s="2"/>
      <c r="E7" s="2"/>
      <c r="F7" s="2"/>
      <c r="G7" s="2"/>
      <c r="H7" s="2"/>
      <c r="I7" s="2"/>
      <c r="J7" s="2"/>
      <c r="K7" s="33"/>
      <c r="L7" s="43"/>
      <c r="M7" s="2"/>
      <c r="N7" s="2"/>
      <c r="O7" s="33"/>
      <c r="P7" s="43"/>
      <c r="Q7" s="2"/>
      <c r="R7" s="2"/>
      <c r="S7" s="2"/>
      <c r="T7" s="2"/>
      <c r="U7" s="2"/>
      <c r="V7" s="2"/>
      <c r="W7" s="2"/>
      <c r="X7" s="2"/>
      <c r="Y7" s="33"/>
      <c r="Z7" s="33"/>
    </row>
    <row r="8" spans="1:26" ht="20.25" x14ac:dyDescent="0.3">
      <c r="A8" s="54" t="s">
        <v>25</v>
      </c>
      <c r="B8" s="43"/>
      <c r="C8" s="2"/>
      <c r="D8" s="2"/>
      <c r="E8" s="2"/>
      <c r="F8" s="2"/>
      <c r="G8" s="2"/>
      <c r="H8" s="2"/>
      <c r="I8" s="2"/>
      <c r="J8" s="2"/>
      <c r="K8" s="33"/>
      <c r="L8" s="43"/>
      <c r="M8" s="2"/>
      <c r="N8" s="2"/>
      <c r="O8" s="33"/>
      <c r="P8" s="43"/>
      <c r="Q8" s="2"/>
      <c r="R8" s="2"/>
      <c r="S8" s="2"/>
      <c r="T8" s="2"/>
      <c r="U8" s="2"/>
      <c r="V8" s="2"/>
      <c r="W8" s="2"/>
      <c r="X8" s="2"/>
      <c r="Y8" s="33"/>
      <c r="Z8" s="33"/>
    </row>
    <row r="9" spans="1:26" s="1" customFormat="1" ht="20.25" x14ac:dyDescent="0.3">
      <c r="A9" s="54"/>
      <c r="B9" s="43"/>
      <c r="C9" s="2"/>
      <c r="D9" s="2"/>
      <c r="E9" s="2"/>
      <c r="F9" s="2"/>
      <c r="G9" s="2"/>
      <c r="H9" s="2"/>
      <c r="I9" s="2"/>
      <c r="J9" s="2"/>
      <c r="K9" s="33"/>
      <c r="L9" s="43"/>
      <c r="M9" s="2"/>
      <c r="N9" s="2"/>
      <c r="O9" s="33"/>
      <c r="P9" s="43"/>
      <c r="Q9" s="2"/>
      <c r="R9" s="2"/>
      <c r="S9" s="2"/>
      <c r="T9" s="2"/>
      <c r="U9" s="2"/>
      <c r="V9" s="2"/>
      <c r="W9" s="2"/>
      <c r="X9" s="2"/>
      <c r="Y9" s="33"/>
      <c r="Z9" s="33"/>
    </row>
    <row r="10" spans="1:26" x14ac:dyDescent="0.25">
      <c r="A10" s="56" t="s">
        <v>26</v>
      </c>
      <c r="B10" s="43"/>
      <c r="C10" s="2"/>
      <c r="D10" s="2"/>
      <c r="E10" s="2"/>
      <c r="F10" s="2"/>
      <c r="G10" s="2"/>
      <c r="H10" s="2"/>
      <c r="I10" s="2"/>
      <c r="J10" s="2"/>
      <c r="K10" s="33"/>
      <c r="L10" s="43"/>
      <c r="M10" s="2"/>
      <c r="N10" s="2"/>
      <c r="O10" s="33"/>
      <c r="P10" s="43"/>
      <c r="Q10" s="2"/>
      <c r="R10" s="2"/>
      <c r="S10" s="2"/>
      <c r="T10" s="2"/>
      <c r="U10" s="2"/>
      <c r="V10" s="2"/>
      <c r="W10" s="2"/>
      <c r="X10" s="2"/>
      <c r="Y10" s="33"/>
      <c r="Z10" s="33"/>
    </row>
    <row r="11" spans="1:26" x14ac:dyDescent="0.25">
      <c r="A11" s="43" t="s">
        <v>18</v>
      </c>
      <c r="B11" s="41">
        <v>0</v>
      </c>
      <c r="C11" s="7">
        <v>0</v>
      </c>
      <c r="D11" s="7">
        <v>0</v>
      </c>
      <c r="E11" s="7">
        <v>0</v>
      </c>
      <c r="F11" s="7">
        <v>0</v>
      </c>
      <c r="G11" s="7">
        <v>500</v>
      </c>
      <c r="H11" s="7">
        <v>0</v>
      </c>
      <c r="I11" s="7">
        <v>0</v>
      </c>
      <c r="J11" s="7">
        <v>0</v>
      </c>
      <c r="K11" s="34">
        <v>400</v>
      </c>
      <c r="L11" s="41">
        <v>0</v>
      </c>
      <c r="M11" s="7">
        <v>0</v>
      </c>
      <c r="N11" s="7">
        <v>0</v>
      </c>
      <c r="O11" s="34">
        <v>0</v>
      </c>
      <c r="P11" s="41">
        <v>0</v>
      </c>
      <c r="Q11" s="7">
        <v>0</v>
      </c>
      <c r="R11" s="7">
        <v>0</v>
      </c>
      <c r="S11" s="7">
        <v>0</v>
      </c>
      <c r="T11" s="7">
        <v>0</v>
      </c>
      <c r="U11" s="7">
        <v>1000</v>
      </c>
      <c r="V11" s="7">
        <v>0</v>
      </c>
      <c r="W11" s="7">
        <v>0</v>
      </c>
      <c r="X11" s="7">
        <v>0</v>
      </c>
      <c r="Y11" s="34">
        <v>400</v>
      </c>
      <c r="Z11" s="34" t="s">
        <v>44</v>
      </c>
    </row>
    <row r="12" spans="1:26" x14ac:dyDescent="0.25">
      <c r="A12" s="57" t="s">
        <v>28</v>
      </c>
      <c r="B12" s="41" t="s">
        <v>22</v>
      </c>
      <c r="C12" s="7" t="s">
        <v>22</v>
      </c>
      <c r="D12" s="7">
        <f>B25*'Predicted labour hours per week'!K10</f>
        <v>812.5</v>
      </c>
      <c r="E12" s="7">
        <f>B25*'Predicted labour hours per week'!K11</f>
        <v>800</v>
      </c>
      <c r="F12" s="7">
        <f>B25*'Predicted labour hours per week'!K12</f>
        <v>1150</v>
      </c>
      <c r="G12" s="7">
        <f>B25*'Predicted labour hours per week'!K13</f>
        <v>1475</v>
      </c>
      <c r="H12" s="7">
        <f>B25*'Predicted labour hours per week'!K14</f>
        <v>1862.5</v>
      </c>
      <c r="I12" s="7">
        <f>B25*'Predicted labour hours per week'!K15</f>
        <v>1675</v>
      </c>
      <c r="J12" s="7">
        <f>B25*'Predicted labour hours per week'!K16</f>
        <v>2100</v>
      </c>
      <c r="K12" s="34">
        <f>B25*'Predicted labour hours per week'!K17</f>
        <v>2150</v>
      </c>
      <c r="L12" s="41">
        <f>B25*'Predicted labour hours per week'!K18</f>
        <v>1125</v>
      </c>
      <c r="M12" s="7">
        <f>B25*'Predicted labour hours per week'!K19</f>
        <v>1125</v>
      </c>
      <c r="N12" s="7">
        <f>B25*'Predicted labour hours per week'!K20</f>
        <v>1125</v>
      </c>
      <c r="O12" s="34">
        <f>B25*'Predicted labour hours per week'!K21</f>
        <v>1125</v>
      </c>
      <c r="P12" s="41">
        <f>B25*'Predicted labour hours per week'!K24</f>
        <v>2162.5</v>
      </c>
      <c r="Q12" s="7">
        <f>B25*'Predicted labour hours per week'!K25</f>
        <v>2162.5</v>
      </c>
      <c r="R12" s="7">
        <f>B25*'Predicted labour hours per week'!K26</f>
        <v>2237.5</v>
      </c>
      <c r="S12" s="7">
        <f>B25*'Predicted labour hours per week'!K27</f>
        <v>2162.5</v>
      </c>
      <c r="T12" s="7">
        <f>B25*'Predicted labour hours per week'!K28</f>
        <v>2312.5</v>
      </c>
      <c r="U12" s="7">
        <f>B25*'Predicted labour hours per week'!K29</f>
        <v>2387.5</v>
      </c>
      <c r="V12" s="7">
        <f>B25*'Predicted labour hours per week'!K29</f>
        <v>2387.5</v>
      </c>
      <c r="W12" s="7">
        <f>B25*'Predicted labour hours per week'!K31</f>
        <v>2350</v>
      </c>
      <c r="X12" s="7"/>
      <c r="Y12" s="34">
        <f>B25*AF41</f>
        <v>0</v>
      </c>
      <c r="Z12" s="33"/>
    </row>
    <row r="13" spans="1:26" x14ac:dyDescent="0.25">
      <c r="A13" s="57" t="s">
        <v>29</v>
      </c>
      <c r="B13" s="41" t="s">
        <v>22</v>
      </c>
      <c r="C13" s="7" t="s">
        <v>22</v>
      </c>
      <c r="D13" s="7" t="s">
        <v>22</v>
      </c>
      <c r="E13" s="7" t="s">
        <v>22</v>
      </c>
      <c r="F13" s="7" t="s">
        <v>22</v>
      </c>
      <c r="G13" s="7" t="s">
        <v>22</v>
      </c>
      <c r="H13" s="7" t="s">
        <v>22</v>
      </c>
      <c r="I13" s="7">
        <f>B36*2*0.25</f>
        <v>1500</v>
      </c>
      <c r="J13" s="7" t="s">
        <v>22</v>
      </c>
      <c r="K13" s="34" t="s">
        <v>22</v>
      </c>
      <c r="L13" s="41" t="s">
        <v>22</v>
      </c>
      <c r="M13" s="7" t="s">
        <v>22</v>
      </c>
      <c r="N13" s="7" t="s">
        <v>22</v>
      </c>
      <c r="O13" s="34" t="s">
        <v>22</v>
      </c>
      <c r="P13" s="41">
        <f>B36*2*0.5</f>
        <v>3000</v>
      </c>
      <c r="Q13" s="7" t="s">
        <v>22</v>
      </c>
      <c r="R13" s="7">
        <f>B36*2*0.25</f>
        <v>1500</v>
      </c>
      <c r="S13" s="7" t="s">
        <v>22</v>
      </c>
      <c r="T13" s="7" t="s">
        <v>22</v>
      </c>
      <c r="U13" s="7" t="s">
        <v>22</v>
      </c>
      <c r="V13" s="7" t="s">
        <v>22</v>
      </c>
      <c r="W13" s="7" t="s">
        <v>22</v>
      </c>
      <c r="X13" s="7" t="s">
        <v>22</v>
      </c>
      <c r="Y13" s="34" t="s">
        <v>22</v>
      </c>
      <c r="Z13" s="36">
        <f>SUM(B11:Y11)+SUM(B12:Y12)+SUM(B13:Y13)</f>
        <v>42987.5</v>
      </c>
    </row>
    <row r="14" spans="1:26" x14ac:dyDescent="0.25">
      <c r="A14" s="43"/>
      <c r="B14" s="43"/>
      <c r="C14" s="2"/>
      <c r="D14" s="2"/>
      <c r="E14" s="2"/>
      <c r="F14" s="2"/>
      <c r="G14" s="2"/>
      <c r="H14" s="2"/>
      <c r="I14" s="2"/>
      <c r="J14" s="2"/>
      <c r="K14" s="33"/>
      <c r="L14" s="43"/>
      <c r="M14" s="2"/>
      <c r="N14" s="2"/>
      <c r="O14" s="33"/>
      <c r="P14" s="43"/>
      <c r="Q14" s="2"/>
      <c r="R14" s="2"/>
      <c r="S14" s="2"/>
      <c r="T14" s="2"/>
      <c r="U14" s="2"/>
      <c r="V14" s="2"/>
      <c r="W14" s="2"/>
      <c r="X14" s="2"/>
      <c r="Y14" s="33"/>
      <c r="Z14" s="33"/>
    </row>
    <row r="15" spans="1:26" x14ac:dyDescent="0.25">
      <c r="A15" s="56" t="s">
        <v>27</v>
      </c>
      <c r="B15" s="43"/>
      <c r="C15" s="2"/>
      <c r="D15" s="2"/>
      <c r="E15" s="2"/>
      <c r="F15" s="2"/>
      <c r="G15" s="2"/>
      <c r="H15" s="2"/>
      <c r="I15" s="2"/>
      <c r="J15" s="2"/>
      <c r="K15" s="33"/>
      <c r="L15" s="43"/>
      <c r="M15" s="2"/>
      <c r="N15" s="2"/>
      <c r="O15" s="33"/>
      <c r="P15" s="43"/>
      <c r="Q15" s="2"/>
      <c r="R15" s="2"/>
      <c r="S15" s="2"/>
      <c r="T15" s="2"/>
      <c r="U15" s="2"/>
      <c r="V15" s="2"/>
      <c r="W15" s="2"/>
      <c r="X15" s="2"/>
      <c r="Y15" s="33"/>
      <c r="Z15" s="58"/>
    </row>
    <row r="16" spans="1:26" x14ac:dyDescent="0.25">
      <c r="A16" s="57" t="s">
        <v>19</v>
      </c>
      <c r="B16" s="41">
        <v>0</v>
      </c>
      <c r="C16" s="7">
        <v>0</v>
      </c>
      <c r="D16" s="7">
        <v>0</v>
      </c>
      <c r="E16" s="7">
        <f>B28*3</f>
        <v>1898.0700000000002</v>
      </c>
      <c r="F16" s="7">
        <v>0</v>
      </c>
      <c r="G16" s="7">
        <v>0</v>
      </c>
      <c r="H16" s="7">
        <f>E16</f>
        <v>1898.0700000000002</v>
      </c>
      <c r="I16" s="7">
        <v>0</v>
      </c>
      <c r="J16" s="7">
        <v>0</v>
      </c>
      <c r="K16" s="34">
        <f>H16</f>
        <v>1898.0700000000002</v>
      </c>
      <c r="L16" s="41">
        <v>0</v>
      </c>
      <c r="M16" s="7">
        <v>0</v>
      </c>
      <c r="N16" s="7">
        <v>0</v>
      </c>
      <c r="O16" s="34">
        <v>0</v>
      </c>
      <c r="P16" s="41">
        <v>0</v>
      </c>
      <c r="Q16" s="7">
        <v>0</v>
      </c>
      <c r="R16" s="7">
        <v>0</v>
      </c>
      <c r="S16" s="7">
        <v>5061.54</v>
      </c>
      <c r="T16" s="7">
        <v>0</v>
      </c>
      <c r="U16" s="7">
        <v>0</v>
      </c>
      <c r="V16" s="7">
        <f>K16</f>
        <v>1898.0700000000002</v>
      </c>
      <c r="W16" s="7">
        <v>0</v>
      </c>
      <c r="X16" s="7">
        <v>0</v>
      </c>
      <c r="Y16" s="34">
        <f>V16</f>
        <v>1898.0700000000002</v>
      </c>
      <c r="Z16" s="39" t="s">
        <v>45</v>
      </c>
    </row>
    <row r="17" spans="1:26" x14ac:dyDescent="0.25">
      <c r="A17" s="43" t="s">
        <v>20</v>
      </c>
      <c r="B17" s="41">
        <v>0</v>
      </c>
      <c r="C17" s="7">
        <v>0</v>
      </c>
      <c r="D17" s="7">
        <v>0</v>
      </c>
      <c r="E17" s="7">
        <v>0</v>
      </c>
      <c r="F17" s="7">
        <v>0</v>
      </c>
      <c r="G17" s="7">
        <v>250</v>
      </c>
      <c r="H17" s="7"/>
      <c r="I17" s="7">
        <v>0</v>
      </c>
      <c r="J17" s="7">
        <v>0</v>
      </c>
      <c r="K17" s="34">
        <v>200</v>
      </c>
      <c r="L17" s="41">
        <v>0</v>
      </c>
      <c r="M17" s="7">
        <v>0</v>
      </c>
      <c r="N17" s="7">
        <v>0</v>
      </c>
      <c r="O17" s="34">
        <v>0</v>
      </c>
      <c r="P17" s="41">
        <v>0</v>
      </c>
      <c r="Q17" s="7">
        <v>0</v>
      </c>
      <c r="R17" s="7">
        <v>0</v>
      </c>
      <c r="S17" s="7">
        <v>0</v>
      </c>
      <c r="T17" s="7">
        <v>0</v>
      </c>
      <c r="U17" s="7">
        <v>500</v>
      </c>
      <c r="V17" s="7">
        <v>0</v>
      </c>
      <c r="W17" s="7">
        <v>0</v>
      </c>
      <c r="X17" s="7">
        <v>0</v>
      </c>
      <c r="Y17" s="34">
        <v>200</v>
      </c>
      <c r="Z17" s="39"/>
    </row>
    <row r="18" spans="1:26" x14ac:dyDescent="0.25">
      <c r="A18" s="57" t="s">
        <v>58</v>
      </c>
      <c r="B18" s="44">
        <v>0</v>
      </c>
      <c r="C18" s="37">
        <v>0</v>
      </c>
      <c r="D18" s="37">
        <v>0</v>
      </c>
      <c r="E18" s="37">
        <v>0</v>
      </c>
      <c r="F18" s="37">
        <f>0.003*$F5</f>
        <v>73.5</v>
      </c>
      <c r="G18" s="37">
        <f t="shared" ref="G18:O18" si="2">0.003*$F5</f>
        <v>73.5</v>
      </c>
      <c r="H18" s="37">
        <f t="shared" si="2"/>
        <v>73.5</v>
      </c>
      <c r="I18" s="37">
        <f t="shared" si="2"/>
        <v>73.5</v>
      </c>
      <c r="J18" s="37">
        <f t="shared" si="2"/>
        <v>73.5</v>
      </c>
      <c r="K18" s="38">
        <f t="shared" si="2"/>
        <v>73.5</v>
      </c>
      <c r="L18" s="44">
        <f t="shared" si="2"/>
        <v>73.5</v>
      </c>
      <c r="M18" s="37">
        <f t="shared" si="2"/>
        <v>73.5</v>
      </c>
      <c r="N18" s="37">
        <f t="shared" si="2"/>
        <v>73.5</v>
      </c>
      <c r="O18" s="38">
        <f t="shared" si="2"/>
        <v>73.5</v>
      </c>
      <c r="P18" s="44">
        <f>0.003*($P5+$F5)</f>
        <v>165</v>
      </c>
      <c r="Q18" s="37">
        <f t="shared" ref="Q18:Y18" si="3">0.003*($P5+$F5)</f>
        <v>165</v>
      </c>
      <c r="R18" s="37">
        <f t="shared" si="3"/>
        <v>165</v>
      </c>
      <c r="S18" s="37">
        <f t="shared" si="3"/>
        <v>165</v>
      </c>
      <c r="T18" s="37">
        <f t="shared" si="3"/>
        <v>165</v>
      </c>
      <c r="U18" s="37">
        <f t="shared" si="3"/>
        <v>165</v>
      </c>
      <c r="V18" s="37">
        <f t="shared" si="3"/>
        <v>165</v>
      </c>
      <c r="W18" s="37">
        <f t="shared" si="3"/>
        <v>165</v>
      </c>
      <c r="X18" s="37">
        <f t="shared" si="3"/>
        <v>165</v>
      </c>
      <c r="Y18" s="38">
        <f t="shared" si="3"/>
        <v>165</v>
      </c>
      <c r="Z18" s="36">
        <f>SUM(B16:Y16)+SUM(B17:Y17)+SUM(B18:Y18)</f>
        <v>18086.89</v>
      </c>
    </row>
    <row r="19" spans="1:26" s="2" customFormat="1" x14ac:dyDescent="0.25">
      <c r="A19" s="43"/>
      <c r="B19" s="41"/>
      <c r="C19" s="7"/>
      <c r="D19" s="7"/>
      <c r="E19" s="7"/>
      <c r="F19" s="7"/>
      <c r="G19" s="7"/>
      <c r="H19" s="7"/>
      <c r="I19" s="7"/>
      <c r="J19" s="7"/>
      <c r="K19" s="34"/>
      <c r="L19" s="41"/>
      <c r="M19" s="7"/>
      <c r="N19" s="7"/>
      <c r="O19" s="34"/>
      <c r="P19" s="41"/>
      <c r="Q19" s="7"/>
      <c r="R19" s="7"/>
      <c r="S19" s="7"/>
      <c r="T19" s="7"/>
      <c r="U19" s="7"/>
      <c r="V19" s="7"/>
      <c r="W19" s="7"/>
      <c r="X19" s="7"/>
      <c r="Y19" s="34"/>
      <c r="Z19" s="39"/>
    </row>
    <row r="20" spans="1:26" x14ac:dyDescent="0.25">
      <c r="A20" s="59" t="s">
        <v>30</v>
      </c>
      <c r="B20" s="41">
        <f>SUM(B10:B19)</f>
        <v>0</v>
      </c>
      <c r="C20" s="7">
        <f>SUM(C10:C19)</f>
        <v>0</v>
      </c>
      <c r="D20" s="7">
        <f>SUM(D10:D19)</f>
        <v>812.5</v>
      </c>
      <c r="E20" s="7">
        <f>SUM(E10:E19)</f>
        <v>2698.07</v>
      </c>
      <c r="F20" s="7">
        <f>SUM(F10:F19)</f>
        <v>1223.5</v>
      </c>
      <c r="G20" s="7">
        <f t="shared" ref="D20:M20" si="4">SUM(G10:G19)</f>
        <v>2298.5</v>
      </c>
      <c r="H20" s="7">
        <f t="shared" si="4"/>
        <v>3834.07</v>
      </c>
      <c r="I20" s="7">
        <f t="shared" si="4"/>
        <v>3248.5</v>
      </c>
      <c r="J20" s="7">
        <f t="shared" si="4"/>
        <v>2173.5</v>
      </c>
      <c r="K20" s="34">
        <f t="shared" si="4"/>
        <v>4721.57</v>
      </c>
      <c r="L20" s="41">
        <f t="shared" si="4"/>
        <v>1198.5</v>
      </c>
      <c r="M20" s="7">
        <f t="shared" si="4"/>
        <v>1198.5</v>
      </c>
      <c r="N20" s="7">
        <f t="shared" ref="N20" si="5">SUM(N10:N19)</f>
        <v>1198.5</v>
      </c>
      <c r="O20" s="34">
        <f t="shared" ref="O20" si="6">SUM(O10:O19)</f>
        <v>1198.5</v>
      </c>
      <c r="P20" s="41">
        <f t="shared" ref="P20" si="7">SUM(P10:P19)</f>
        <v>5327.5</v>
      </c>
      <c r="Q20" s="7">
        <f t="shared" ref="Q20" si="8">SUM(Q10:Q19)</f>
        <v>2327.5</v>
      </c>
      <c r="R20" s="7">
        <f t="shared" ref="R20" si="9">SUM(R10:R19)</f>
        <v>3902.5</v>
      </c>
      <c r="S20" s="7">
        <f t="shared" ref="S20" si="10">SUM(S10:S19)</f>
        <v>7389.04</v>
      </c>
      <c r="T20" s="7">
        <f t="shared" ref="T20" si="11">SUM(T10:T19)</f>
        <v>2477.5</v>
      </c>
      <c r="U20" s="7">
        <f>SUM(U10:U19)</f>
        <v>4052.5</v>
      </c>
      <c r="V20" s="7">
        <f t="shared" ref="V20" si="12">SUM(V10:V19)</f>
        <v>4450.57</v>
      </c>
      <c r="W20" s="7">
        <f t="shared" ref="W20" si="13">SUM(W10:W19)</f>
        <v>2515</v>
      </c>
      <c r="X20" s="7">
        <f>X11+X12+X16+X17</f>
        <v>0</v>
      </c>
      <c r="Y20" s="34">
        <f>Y11+Y12+Y16+Y17</f>
        <v>2498.0700000000002</v>
      </c>
      <c r="Z20" s="39" t="s">
        <v>46</v>
      </c>
    </row>
    <row r="21" spans="1:26" x14ac:dyDescent="0.25">
      <c r="A21" s="57"/>
      <c r="B21" s="45"/>
      <c r="C21" s="6"/>
      <c r="D21" s="6"/>
      <c r="E21" s="6"/>
      <c r="F21" s="6"/>
      <c r="G21" s="6"/>
      <c r="H21" s="6"/>
      <c r="I21" s="6"/>
      <c r="J21" s="6"/>
      <c r="K21" s="39"/>
      <c r="L21" s="45"/>
      <c r="M21" s="6"/>
      <c r="N21" s="6"/>
      <c r="O21" s="39"/>
      <c r="P21" s="45"/>
      <c r="Q21" s="6"/>
      <c r="R21" s="6"/>
      <c r="S21" s="6"/>
      <c r="T21" s="6"/>
      <c r="U21" s="6"/>
      <c r="V21" s="6"/>
      <c r="W21" s="6"/>
      <c r="X21" s="6"/>
      <c r="Y21" s="39"/>
      <c r="Z21" s="39">
        <f>Z13+Z18</f>
        <v>61074.39</v>
      </c>
    </row>
    <row r="22" spans="1:26" s="1" customFormat="1" x14ac:dyDescent="0.25">
      <c r="A22" s="60" t="s">
        <v>54</v>
      </c>
      <c r="B22" s="77">
        <f>B6-B20</f>
        <v>0</v>
      </c>
      <c r="C22" s="78">
        <f>B22+C6-C20</f>
        <v>0</v>
      </c>
      <c r="D22" s="78">
        <f t="shared" ref="D22:Y22" si="14">C22+D6-D20</f>
        <v>-812.5</v>
      </c>
      <c r="E22" s="78">
        <f t="shared" si="14"/>
        <v>-3510.57</v>
      </c>
      <c r="F22" s="78">
        <f t="shared" si="14"/>
        <v>19765.93</v>
      </c>
      <c r="G22" s="78">
        <f t="shared" si="14"/>
        <v>17467.43</v>
      </c>
      <c r="H22" s="78">
        <f t="shared" si="14"/>
        <v>13633.36</v>
      </c>
      <c r="I22" s="78">
        <f t="shared" si="14"/>
        <v>11884.86</v>
      </c>
      <c r="J22" s="78">
        <f t="shared" si="14"/>
        <v>9711.36</v>
      </c>
      <c r="K22" s="79">
        <f t="shared" si="14"/>
        <v>4989.7900000000009</v>
      </c>
      <c r="L22" s="77">
        <f t="shared" si="14"/>
        <v>3791.2900000000009</v>
      </c>
      <c r="M22" s="78">
        <f t="shared" si="14"/>
        <v>2592.7900000000009</v>
      </c>
      <c r="N22" s="78">
        <f t="shared" si="14"/>
        <v>1394.2900000000009</v>
      </c>
      <c r="O22" s="79">
        <f t="shared" si="14"/>
        <v>195.79000000000087</v>
      </c>
      <c r="P22" s="77">
        <f t="shared" si="14"/>
        <v>28368.29</v>
      </c>
      <c r="Q22" s="78">
        <f t="shared" si="14"/>
        <v>26040.79</v>
      </c>
      <c r="R22" s="78">
        <f t="shared" si="14"/>
        <v>23638.29</v>
      </c>
      <c r="S22" s="78">
        <f t="shared" si="14"/>
        <v>16249.25</v>
      </c>
      <c r="T22" s="78">
        <f t="shared" si="14"/>
        <v>13771.75</v>
      </c>
      <c r="U22" s="78">
        <f t="shared" si="14"/>
        <v>9719.25</v>
      </c>
      <c r="V22" s="78">
        <f t="shared" si="14"/>
        <v>5268.68</v>
      </c>
      <c r="W22" s="78">
        <f t="shared" si="14"/>
        <v>2753.6800000000003</v>
      </c>
      <c r="X22" s="78">
        <f t="shared" si="14"/>
        <v>2753.6800000000003</v>
      </c>
      <c r="Y22" s="79">
        <f t="shared" si="14"/>
        <v>255.61000000000013</v>
      </c>
      <c r="Z22" s="79"/>
    </row>
    <row r="23" spans="1:26" s="1" customFormat="1" x14ac:dyDescent="0.25">
      <c r="A23" s="61"/>
      <c r="B23" s="62"/>
      <c r="C23" s="63"/>
      <c r="D23" s="63"/>
      <c r="E23" s="63"/>
      <c r="F23" s="63"/>
      <c r="G23" s="63"/>
      <c r="H23" s="63"/>
      <c r="I23" s="63"/>
      <c r="J23" s="63"/>
      <c r="K23" s="64"/>
      <c r="L23" s="62"/>
      <c r="M23" s="63"/>
      <c r="N23" s="63"/>
      <c r="O23" s="64"/>
      <c r="P23" s="62"/>
      <c r="Q23" s="63"/>
      <c r="R23" s="63"/>
      <c r="S23" s="63"/>
      <c r="T23" s="63"/>
      <c r="U23" s="63"/>
      <c r="V23" s="63"/>
      <c r="W23" s="63"/>
      <c r="X23" s="63"/>
      <c r="Y23" s="64"/>
      <c r="Z23" s="64"/>
    </row>
    <row r="24" spans="1:26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9" t="s">
        <v>47</v>
      </c>
      <c r="B25" s="70">
        <v>12.5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0" t="s">
        <v>63</v>
      </c>
    </row>
    <row r="26" spans="1:26" x14ac:dyDescent="0.25">
      <c r="A26" s="57" t="s">
        <v>48</v>
      </c>
      <c r="B26" s="71">
        <v>10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47">
        <f>Z6-Z21</f>
        <v>54925.61</v>
      </c>
    </row>
    <row r="27" spans="1:26" s="1" customFormat="1" x14ac:dyDescent="0.25">
      <c r="A27" s="57"/>
      <c r="B27" s="7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6"/>
    </row>
    <row r="28" spans="1:26" s="1" customFormat="1" x14ac:dyDescent="0.25">
      <c r="A28" s="57" t="s">
        <v>55</v>
      </c>
      <c r="B28" s="72">
        <v>632.69000000000005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1" t="s">
        <v>62</v>
      </c>
    </row>
    <row r="29" spans="1:26" s="1" customFormat="1" x14ac:dyDescent="0.25">
      <c r="A29" s="57" t="s">
        <v>56</v>
      </c>
      <c r="B29" s="72">
        <v>100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47">
        <f>B32+B33</f>
        <v>55000</v>
      </c>
    </row>
    <row r="30" spans="1:26" s="1" customFormat="1" x14ac:dyDescent="0.25">
      <c r="A30" s="57" t="s">
        <v>57</v>
      </c>
      <c r="B30" s="72">
        <v>50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6"/>
    </row>
    <row r="31" spans="1:26" s="1" customFormat="1" x14ac:dyDescent="0.25">
      <c r="A31" s="57"/>
      <c r="B31" s="7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6"/>
    </row>
    <row r="32" spans="1:26" s="1" customFormat="1" x14ac:dyDescent="0.25">
      <c r="A32" s="74" t="s">
        <v>61</v>
      </c>
      <c r="B32" s="75">
        <v>24500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6"/>
    </row>
    <row r="33" spans="1:26" x14ac:dyDescent="0.25">
      <c r="A33" s="74" t="s">
        <v>59</v>
      </c>
      <c r="B33" s="75">
        <v>30500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6"/>
    </row>
    <row r="34" spans="1:26" s="2" customFormat="1" x14ac:dyDescent="0.25">
      <c r="A34" s="43" t="s">
        <v>60</v>
      </c>
      <c r="B34" s="33">
        <v>0.3</v>
      </c>
      <c r="P34" s="7"/>
      <c r="R34" s="7"/>
      <c r="Z34" s="10"/>
    </row>
    <row r="35" spans="1:26" s="2" customFormat="1" x14ac:dyDescent="0.25">
      <c r="A35" s="43"/>
      <c r="B35" s="33"/>
      <c r="P35" s="7"/>
      <c r="R35" s="7"/>
      <c r="Z35" s="10"/>
    </row>
    <row r="36" spans="1:26" x14ac:dyDescent="0.25">
      <c r="A36" s="66" t="s">
        <v>49</v>
      </c>
      <c r="B36" s="76">
        <v>3000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</row>
    <row r="37" spans="1:26" x14ac:dyDescent="0.25">
      <c r="A37" s="1"/>
      <c r="B37" s="1"/>
    </row>
    <row r="38" spans="1:26" x14ac:dyDescent="0.25"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</row>
    <row r="39" spans="1:26" s="24" customFormat="1" x14ac:dyDescent="0.25"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7"/>
    </row>
    <row r="40" spans="1:26" x14ac:dyDescent="0.25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3"/>
    </row>
    <row r="41" spans="1:26" x14ac:dyDescent="0.25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spans="1:26" x14ac:dyDescent="0.25"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3"/>
    </row>
    <row r="44" spans="1:26" x14ac:dyDescent="0.25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3"/>
    </row>
    <row r="45" spans="1:26" x14ac:dyDescent="0.25"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1"/>
    </row>
    <row r="48" spans="1:26" x14ac:dyDescent="0.25"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2:26" x14ac:dyDescent="0.25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2:26" x14ac:dyDescent="0.25"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6"/>
    </row>
    <row r="51" spans="12:26" x14ac:dyDescent="0.25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3"/>
    </row>
    <row r="52" spans="12:26" x14ac:dyDescent="0.25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2:26" x14ac:dyDescent="0.25"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5"/>
    </row>
    <row r="54" spans="12:26" x14ac:dyDescent="0.25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2:26" x14ac:dyDescent="0.25"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7"/>
    </row>
    <row r="56" spans="12:26" x14ac:dyDescent="0.25"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1"/>
    </row>
    <row r="57" spans="12:26" x14ac:dyDescent="0.25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</row>
    <row r="58" spans="12:26" x14ac:dyDescent="0.25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2:26" x14ac:dyDescent="0.25"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2:26" x14ac:dyDescent="0.25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8"/>
    </row>
    <row r="62" spans="12:26" x14ac:dyDescent="0.25"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6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5"/>
    </row>
    <row r="68" spans="1:26" x14ac:dyDescent="0.2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2"/>
    </row>
    <row r="69" spans="1:2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20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3"/>
      <c r="C71" s="13"/>
      <c r="D71" s="13"/>
      <c r="E71" s="13"/>
      <c r="F71" s="13"/>
      <c r="G71" s="13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5"/>
    </row>
  </sheetData>
  <mergeCells count="3">
    <mergeCell ref="P1:Y1"/>
    <mergeCell ref="B1:K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1"/>
  <sheetViews>
    <sheetView topLeftCell="A13" workbookViewId="0">
      <selection activeCell="E36" sqref="E36"/>
    </sheetView>
  </sheetViews>
  <sheetFormatPr defaultRowHeight="15" x14ac:dyDescent="0.25"/>
  <cols>
    <col min="2" max="2" width="11.85546875" bestFit="1" customWidth="1"/>
    <col min="3" max="3" width="10.7109375" bestFit="1" customWidth="1"/>
    <col min="4" max="4" width="24.28515625" bestFit="1" customWidth="1"/>
    <col min="5" max="5" width="12" bestFit="1" customWidth="1"/>
    <col min="6" max="6" width="16.7109375" bestFit="1" customWidth="1"/>
    <col min="7" max="7" width="27.42578125" bestFit="1" customWidth="1"/>
    <col min="8" max="8" width="9.5703125" bestFit="1" customWidth="1"/>
    <col min="9" max="9" width="14.140625" bestFit="1" customWidth="1"/>
    <col min="10" max="10" width="18.5703125" bestFit="1" customWidth="1"/>
    <col min="11" max="11" width="22.5703125" bestFit="1" customWidth="1"/>
  </cols>
  <sheetData>
    <row r="4" spans="1:11" x14ac:dyDescent="0.25">
      <c r="A4" s="2"/>
      <c r="B4" s="21" t="s">
        <v>31</v>
      </c>
      <c r="C4" s="21" t="s">
        <v>33</v>
      </c>
      <c r="D4" s="21" t="s">
        <v>32</v>
      </c>
      <c r="E4" s="22" t="s">
        <v>34</v>
      </c>
      <c r="F4" s="22" t="s">
        <v>43</v>
      </c>
      <c r="G4" s="29" t="s">
        <v>40</v>
      </c>
      <c r="H4" s="29" t="s">
        <v>41</v>
      </c>
      <c r="I4" s="22" t="s">
        <v>36</v>
      </c>
      <c r="J4" s="23" t="s">
        <v>37</v>
      </c>
      <c r="K4" s="2"/>
    </row>
    <row r="5" spans="1:11" x14ac:dyDescent="0.25">
      <c r="A5" s="8" t="s">
        <v>35</v>
      </c>
      <c r="B5" s="1">
        <v>2</v>
      </c>
      <c r="C5" s="1">
        <v>10</v>
      </c>
      <c r="D5" s="1">
        <v>2</v>
      </c>
      <c r="E5" s="1">
        <v>1</v>
      </c>
      <c r="F5" s="1">
        <v>2</v>
      </c>
      <c r="G5" s="1">
        <v>10</v>
      </c>
      <c r="H5" s="1">
        <v>1</v>
      </c>
      <c r="I5" s="1">
        <v>1</v>
      </c>
      <c r="J5" s="1">
        <v>1</v>
      </c>
    </row>
    <row r="6" spans="1:11" x14ac:dyDescent="0.25">
      <c r="F6" s="1"/>
    </row>
    <row r="7" spans="1:11" x14ac:dyDescent="0.25">
      <c r="A7" s="8" t="s">
        <v>38</v>
      </c>
      <c r="B7" s="1"/>
      <c r="C7" s="1"/>
      <c r="D7" s="1"/>
      <c r="E7" s="1"/>
      <c r="F7" s="1"/>
      <c r="G7" s="1"/>
      <c r="H7" s="1"/>
      <c r="I7" s="1"/>
      <c r="J7" s="1"/>
      <c r="K7" s="8" t="s">
        <v>42</v>
      </c>
    </row>
    <row r="8" spans="1:11" x14ac:dyDescent="0.25">
      <c r="A8" s="1" t="s">
        <v>15</v>
      </c>
      <c r="B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5">
        <f>SUM(B8*B5+C8*C5+D8*D5+E8*E5+F8*F5+G8*G5+H8*H5+I8*I5+J5*J8)</f>
        <v>0</v>
      </c>
    </row>
    <row r="9" spans="1:11" x14ac:dyDescent="0.25">
      <c r="A9" s="24" t="s">
        <v>16</v>
      </c>
      <c r="B9" s="25">
        <v>0</v>
      </c>
      <c r="C9" s="26">
        <v>0</v>
      </c>
      <c r="D9" s="25">
        <v>0</v>
      </c>
      <c r="E9" s="25">
        <v>0</v>
      </c>
      <c r="F9" s="25">
        <v>0</v>
      </c>
      <c r="G9" s="25">
        <v>0</v>
      </c>
      <c r="H9" s="1">
        <v>0</v>
      </c>
      <c r="I9" s="25">
        <v>0</v>
      </c>
      <c r="J9" s="25">
        <v>0</v>
      </c>
      <c r="K9" s="25">
        <f>SUM(B9*B6+C9*C6+D9*D6+E9*E6+F9*F6+G9*G6+H9*H6+I9*I6+J6*J9)</f>
        <v>0</v>
      </c>
    </row>
    <row r="10" spans="1:11" x14ac:dyDescent="0.25">
      <c r="A10" s="1" t="s">
        <v>3</v>
      </c>
      <c r="B10" s="15">
        <v>2</v>
      </c>
      <c r="C10" s="15">
        <v>4</v>
      </c>
      <c r="D10" s="15">
        <v>2.5</v>
      </c>
      <c r="E10" s="15">
        <v>2</v>
      </c>
      <c r="F10" s="25">
        <v>2</v>
      </c>
      <c r="G10" s="15">
        <v>0</v>
      </c>
      <c r="H10" s="1">
        <v>0</v>
      </c>
      <c r="I10" s="15">
        <v>8</v>
      </c>
      <c r="J10" s="15">
        <v>2</v>
      </c>
      <c r="K10" s="25">
        <f>SUM(B10*B5+C5*C10+D5*D10+E10*E5+F5*F10+G10*G5+H5*H10+I5*I10+J5*J10)</f>
        <v>65</v>
      </c>
    </row>
    <row r="11" spans="1:11" x14ac:dyDescent="0.25">
      <c r="A11" s="1" t="s">
        <v>4</v>
      </c>
      <c r="B11" s="15">
        <v>2</v>
      </c>
      <c r="C11" s="15">
        <v>4</v>
      </c>
      <c r="D11" s="15">
        <v>2.5</v>
      </c>
      <c r="E11" s="15">
        <v>3</v>
      </c>
      <c r="F11" s="25">
        <v>2</v>
      </c>
      <c r="G11" s="15">
        <v>0</v>
      </c>
      <c r="H11" s="1">
        <v>0</v>
      </c>
      <c r="I11" s="15">
        <v>8</v>
      </c>
      <c r="J11" s="15">
        <v>4</v>
      </c>
      <c r="K11" s="25">
        <f>SUM(B11*B6+C5*C11+D5*D11+E11*E5+F5*F11+G11*G5+H5*H11+I5*I11+J5*J11)</f>
        <v>64</v>
      </c>
    </row>
    <row r="12" spans="1:11" x14ac:dyDescent="0.25">
      <c r="A12" s="1" t="s">
        <v>5</v>
      </c>
      <c r="B12" s="28">
        <v>4</v>
      </c>
      <c r="C12" s="15">
        <v>4</v>
      </c>
      <c r="D12" s="15">
        <v>2.5</v>
      </c>
      <c r="E12" s="28">
        <v>2</v>
      </c>
      <c r="F12" s="25">
        <v>2</v>
      </c>
      <c r="G12" s="15">
        <v>2</v>
      </c>
      <c r="H12" s="28">
        <v>2</v>
      </c>
      <c r="I12" s="28">
        <v>8</v>
      </c>
      <c r="J12" s="15">
        <v>3</v>
      </c>
      <c r="K12" s="25">
        <f>SUM(B12*B5+C5*C12+D5*D12+E12*E5+F5*F12+G12*G5+H5*H12+I5*I12+J5*J12)</f>
        <v>92</v>
      </c>
    </row>
    <row r="13" spans="1:11" x14ac:dyDescent="0.25">
      <c r="A13" s="1" t="s">
        <v>6</v>
      </c>
      <c r="B13" s="28">
        <v>2</v>
      </c>
      <c r="C13" s="15">
        <v>4</v>
      </c>
      <c r="D13" s="15">
        <v>2.5</v>
      </c>
      <c r="E13" s="28">
        <v>4</v>
      </c>
      <c r="F13" s="25">
        <v>2</v>
      </c>
      <c r="G13" s="15">
        <v>5</v>
      </c>
      <c r="H13" s="15">
        <v>2</v>
      </c>
      <c r="I13" s="15">
        <v>7</v>
      </c>
      <c r="J13" s="15">
        <v>2</v>
      </c>
      <c r="K13" s="25">
        <f>SUM(B13*B5+C5*C13+D5*D13+E13*E5+F5*F13+G13*G5+H5*H13+I5*I13+J5*J13)</f>
        <v>118</v>
      </c>
    </row>
    <row r="14" spans="1:11" x14ac:dyDescent="0.25">
      <c r="A14" s="1" t="s">
        <v>7</v>
      </c>
      <c r="B14" s="28">
        <v>5</v>
      </c>
      <c r="C14" s="15">
        <v>4</v>
      </c>
      <c r="D14" s="15">
        <v>3.5</v>
      </c>
      <c r="E14" s="28">
        <v>2</v>
      </c>
      <c r="F14" s="25">
        <v>2</v>
      </c>
      <c r="G14" s="15">
        <v>7</v>
      </c>
      <c r="H14" s="15">
        <v>4</v>
      </c>
      <c r="I14" s="15">
        <v>9</v>
      </c>
      <c r="J14" s="15">
        <v>3</v>
      </c>
      <c r="K14" s="25">
        <f>SUM(B14*B5+C5*C14+D5*D14+E14*E5+F5*F14+G14*G5+H5*H14+I5*I14+J5*J14)</f>
        <v>149</v>
      </c>
    </row>
    <row r="15" spans="1:11" x14ac:dyDescent="0.25">
      <c r="A15" s="1" t="s">
        <v>8</v>
      </c>
      <c r="B15" s="28">
        <v>2</v>
      </c>
      <c r="C15" s="15">
        <v>4</v>
      </c>
      <c r="D15" s="15">
        <v>3.5</v>
      </c>
      <c r="E15" s="28">
        <v>1</v>
      </c>
      <c r="F15" s="25">
        <v>2</v>
      </c>
      <c r="G15" s="15">
        <v>7</v>
      </c>
      <c r="H15" s="15">
        <v>2</v>
      </c>
      <c r="I15" s="28">
        <v>3</v>
      </c>
      <c r="J15" s="28">
        <v>3</v>
      </c>
      <c r="K15" s="25">
        <f>SUM(B15*B5+C5*C15+D5*D15+E15*E5+F5*F15+G15*G5+H5*H15+I5*I15+J5*J15)</f>
        <v>134</v>
      </c>
    </row>
    <row r="16" spans="1:11" x14ac:dyDescent="0.25">
      <c r="A16" s="1" t="s">
        <v>9</v>
      </c>
      <c r="B16" s="28">
        <v>4</v>
      </c>
      <c r="C16" s="15">
        <v>4</v>
      </c>
      <c r="D16" s="15">
        <v>3.5</v>
      </c>
      <c r="E16" s="28">
        <v>1</v>
      </c>
      <c r="F16" s="25">
        <v>8</v>
      </c>
      <c r="G16" s="15">
        <v>9</v>
      </c>
      <c r="H16" s="15">
        <v>2</v>
      </c>
      <c r="I16" s="28">
        <v>2</v>
      </c>
      <c r="J16" s="28">
        <v>2</v>
      </c>
      <c r="K16" s="25">
        <f>SUM(B16*B5+C5*C16+D5*D16+E16*E5+F5*F16+G16*G5+H5*H16+I5*I16+J5*J16)</f>
        <v>168</v>
      </c>
    </row>
    <row r="17" spans="1:11" x14ac:dyDescent="0.25">
      <c r="A17" s="1" t="s">
        <v>10</v>
      </c>
      <c r="B17" s="28">
        <v>2</v>
      </c>
      <c r="C17" s="15">
        <v>4</v>
      </c>
      <c r="D17" s="15">
        <v>3.5</v>
      </c>
      <c r="E17" s="28">
        <v>1</v>
      </c>
      <c r="F17" s="25">
        <v>8</v>
      </c>
      <c r="G17" s="15">
        <v>9</v>
      </c>
      <c r="H17" s="15">
        <v>8</v>
      </c>
      <c r="I17" s="28">
        <v>4</v>
      </c>
      <c r="J17" s="28">
        <v>2</v>
      </c>
      <c r="K17" s="25">
        <f>SUM(B17*B5+C5*C17+D5*D17+E17*E5+F5*F17+G17*G5+H5*H17+I5*I17+J5*J17)</f>
        <v>172</v>
      </c>
    </row>
    <row r="18" spans="1:11" x14ac:dyDescent="0.25">
      <c r="A18" s="1" t="s">
        <v>11</v>
      </c>
      <c r="B18" s="28">
        <v>1</v>
      </c>
      <c r="C18" s="15">
        <v>0</v>
      </c>
      <c r="D18" s="15">
        <v>2.5</v>
      </c>
      <c r="E18" s="28">
        <v>1</v>
      </c>
      <c r="F18" s="25">
        <v>5</v>
      </c>
      <c r="G18" s="25">
        <v>6</v>
      </c>
      <c r="H18" s="15">
        <v>8</v>
      </c>
      <c r="I18" s="30">
        <v>2</v>
      </c>
      <c r="J18" s="28">
        <v>2</v>
      </c>
      <c r="K18" s="25">
        <f>SUM(B18*B5+C5*C18+D5*D18+E18*E5+F5*F18+G18*G5+H5*H18+I5*I18+J5*J18)</f>
        <v>90</v>
      </c>
    </row>
    <row r="19" spans="1:11" x14ac:dyDescent="0.25">
      <c r="A19" s="1" t="s">
        <v>12</v>
      </c>
      <c r="B19" s="28">
        <v>1</v>
      </c>
      <c r="C19" s="15">
        <v>0</v>
      </c>
      <c r="D19" s="15">
        <v>2.5</v>
      </c>
      <c r="E19" s="28">
        <v>1</v>
      </c>
      <c r="F19" s="25">
        <v>5</v>
      </c>
      <c r="G19" s="25">
        <v>6</v>
      </c>
      <c r="H19" s="15">
        <v>8</v>
      </c>
      <c r="I19" s="28">
        <v>2</v>
      </c>
      <c r="J19" s="28">
        <v>2</v>
      </c>
      <c r="K19" s="25">
        <f>SUM(B19*B5+C5*C19+D5*D19+E19*E5+F5*F19+G19*G5+H5*H19+I5*I19+J5*J19)</f>
        <v>90</v>
      </c>
    </row>
    <row r="20" spans="1:11" x14ac:dyDescent="0.25">
      <c r="A20" s="1" t="s">
        <v>13</v>
      </c>
      <c r="B20" s="28">
        <v>1</v>
      </c>
      <c r="C20" s="28">
        <v>0</v>
      </c>
      <c r="D20" s="15">
        <v>2.5</v>
      </c>
      <c r="E20" s="28">
        <v>1</v>
      </c>
      <c r="F20" s="25">
        <v>5</v>
      </c>
      <c r="G20" s="28">
        <v>6</v>
      </c>
      <c r="H20" s="15">
        <v>8</v>
      </c>
      <c r="I20" s="28">
        <v>2</v>
      </c>
      <c r="J20" s="28">
        <v>2</v>
      </c>
      <c r="K20" s="25">
        <f>SUM(B20*B5+C5*C20+D5*D20+E20*E5+F5*F20+G20*G5+H5*H20+I5*I20+J5*J20)</f>
        <v>90</v>
      </c>
    </row>
    <row r="21" spans="1:11" x14ac:dyDescent="0.25">
      <c r="A21" s="1" t="s">
        <v>14</v>
      </c>
      <c r="B21" s="28">
        <v>1</v>
      </c>
      <c r="C21" s="5">
        <v>0</v>
      </c>
      <c r="D21" s="15">
        <v>2.5</v>
      </c>
      <c r="E21" s="28">
        <v>1</v>
      </c>
      <c r="F21" s="25">
        <v>5</v>
      </c>
      <c r="G21" s="15">
        <v>6</v>
      </c>
      <c r="H21" s="15">
        <v>8</v>
      </c>
      <c r="I21" s="28">
        <v>2</v>
      </c>
      <c r="J21" s="28">
        <v>2</v>
      </c>
      <c r="K21" s="25">
        <f>SUM(B21*B5+C5*C21+D5*D21+E21*E5+F5*F21+G21*G5+H5*H21+I5*I21+J5*J21)</f>
        <v>90</v>
      </c>
    </row>
    <row r="22" spans="1:1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25"/>
    </row>
    <row r="23" spans="1:11" x14ac:dyDescent="0.25">
      <c r="A23" s="8" t="s">
        <v>39</v>
      </c>
      <c r="B23" s="13"/>
      <c r="C23" s="13"/>
      <c r="D23" s="13"/>
      <c r="E23" s="17"/>
      <c r="F23" s="17"/>
      <c r="G23" s="17"/>
      <c r="H23" s="17"/>
      <c r="I23" s="17"/>
      <c r="J23" s="17"/>
      <c r="K23" s="25"/>
    </row>
    <row r="24" spans="1:11" x14ac:dyDescent="0.25">
      <c r="A24" s="5" t="s">
        <v>1</v>
      </c>
      <c r="B24" s="15">
        <v>2</v>
      </c>
      <c r="C24" s="15">
        <v>4</v>
      </c>
      <c r="D24" s="5">
        <v>4</v>
      </c>
      <c r="E24" s="30">
        <v>2</v>
      </c>
      <c r="F24" s="15">
        <v>7</v>
      </c>
      <c r="G24" s="28">
        <v>9</v>
      </c>
      <c r="H24" s="15">
        <v>7</v>
      </c>
      <c r="I24" s="15">
        <v>4</v>
      </c>
      <c r="J24" s="15">
        <v>4</v>
      </c>
      <c r="K24" s="25">
        <f>SUM(B24*B5+C5*C24+D5*D24+E24*E5+F5*F24+G24*G5+H5*H24+I5*I24+J5*J24)</f>
        <v>173</v>
      </c>
    </row>
    <row r="25" spans="1:11" x14ac:dyDescent="0.25">
      <c r="A25" s="5" t="s">
        <v>16</v>
      </c>
      <c r="B25" s="28">
        <v>2</v>
      </c>
      <c r="C25" s="15">
        <v>4</v>
      </c>
      <c r="D25" s="5">
        <v>4</v>
      </c>
      <c r="E25" s="28">
        <v>2</v>
      </c>
      <c r="F25" s="15">
        <v>7</v>
      </c>
      <c r="G25" s="28">
        <v>9</v>
      </c>
      <c r="H25" s="15">
        <v>7</v>
      </c>
      <c r="I25" s="15">
        <v>4</v>
      </c>
      <c r="J25" s="15">
        <v>4</v>
      </c>
      <c r="K25" s="25">
        <f>SUM(B25*B5+C5*C25+D5*D25+E25*E5+F5*F25+G25*G5+H5*H25+I5*I25+J5*J25)</f>
        <v>173</v>
      </c>
    </row>
    <row r="26" spans="1:11" x14ac:dyDescent="0.25">
      <c r="A26" s="5" t="s">
        <v>3</v>
      </c>
      <c r="B26" s="15">
        <v>5</v>
      </c>
      <c r="C26" s="15">
        <v>4</v>
      </c>
      <c r="D26" s="5">
        <v>4</v>
      </c>
      <c r="E26" s="30">
        <v>2</v>
      </c>
      <c r="F26" s="15">
        <v>7</v>
      </c>
      <c r="G26" s="28">
        <v>9</v>
      </c>
      <c r="H26" s="15">
        <v>7</v>
      </c>
      <c r="I26" s="15">
        <v>4</v>
      </c>
      <c r="J26" s="15">
        <v>4</v>
      </c>
      <c r="K26" s="25">
        <f>SUM(B26*B5+C5*C26+D5*D26+E26*E5+F5*F26+G26*G5+H5*H26+I5*I26+J5*J26)</f>
        <v>179</v>
      </c>
    </row>
    <row r="27" spans="1:11" x14ac:dyDescent="0.25">
      <c r="A27" s="5" t="s">
        <v>4</v>
      </c>
      <c r="B27" s="15">
        <v>2</v>
      </c>
      <c r="C27" s="15">
        <v>4</v>
      </c>
      <c r="D27" s="5">
        <v>4</v>
      </c>
      <c r="E27" s="30">
        <v>2</v>
      </c>
      <c r="F27" s="15">
        <v>7</v>
      </c>
      <c r="G27" s="28">
        <v>9</v>
      </c>
      <c r="H27" s="15">
        <v>7</v>
      </c>
      <c r="I27" s="15">
        <v>4</v>
      </c>
      <c r="J27" s="15">
        <v>4</v>
      </c>
      <c r="K27" s="25">
        <f>SUM(B27*B5+C5*C27+D5*D27+E27*E5+F5*F27+G27*G5+H5*H27+I5*I27+J5*J27)</f>
        <v>173</v>
      </c>
    </row>
    <row r="28" spans="1:11" x14ac:dyDescent="0.25">
      <c r="A28" s="5" t="s">
        <v>5</v>
      </c>
      <c r="B28" s="15">
        <v>2</v>
      </c>
      <c r="C28" s="15">
        <v>4</v>
      </c>
      <c r="D28" s="5">
        <v>4</v>
      </c>
      <c r="E28" s="30">
        <v>2</v>
      </c>
      <c r="F28" s="15">
        <v>8</v>
      </c>
      <c r="G28" s="28">
        <v>10</v>
      </c>
      <c r="H28" s="15">
        <v>7</v>
      </c>
      <c r="I28" s="15">
        <v>4</v>
      </c>
      <c r="J28" s="15">
        <v>4</v>
      </c>
      <c r="K28" s="25">
        <f>SUM(B28*B5+C5*C28+D5*D28+E28*E5+F5*F28+G28*G5+H5*H28+I5*I28+J5*J28)</f>
        <v>185</v>
      </c>
    </row>
    <row r="29" spans="1:11" x14ac:dyDescent="0.25">
      <c r="A29" s="5" t="s">
        <v>6</v>
      </c>
      <c r="B29" s="15">
        <v>5</v>
      </c>
      <c r="C29" s="15">
        <v>4</v>
      </c>
      <c r="D29" s="5">
        <v>4</v>
      </c>
      <c r="E29" s="30">
        <v>2</v>
      </c>
      <c r="F29" s="15">
        <v>8</v>
      </c>
      <c r="G29" s="28">
        <v>10</v>
      </c>
      <c r="H29" s="15">
        <v>7</v>
      </c>
      <c r="I29" s="15">
        <v>4</v>
      </c>
      <c r="J29" s="15">
        <v>4</v>
      </c>
      <c r="K29" s="25">
        <f>SUM(B29*B5+C5*C29+D5*D29+E29*E5+F5*F29+G29*G5+H5*H29+I5*I29+J5*J29)</f>
        <v>191</v>
      </c>
    </row>
    <row r="30" spans="1:11" x14ac:dyDescent="0.25">
      <c r="A30" s="5" t="s">
        <v>7</v>
      </c>
      <c r="B30" s="15">
        <v>2</v>
      </c>
      <c r="C30" s="15">
        <v>4</v>
      </c>
      <c r="D30" s="5">
        <v>4</v>
      </c>
      <c r="E30" s="30">
        <v>2</v>
      </c>
      <c r="F30" s="15">
        <v>7</v>
      </c>
      <c r="G30" s="28">
        <v>10</v>
      </c>
      <c r="H30" s="15">
        <v>7</v>
      </c>
      <c r="I30" s="15">
        <v>4</v>
      </c>
      <c r="J30" s="15">
        <v>4</v>
      </c>
      <c r="K30" s="25">
        <f>SUM(B30*B5+C5*C30+D5*D30+E30*E5+F5*F30+G30*G5+H5*H30+I5*I30+J6*J30)</f>
        <v>179</v>
      </c>
    </row>
    <row r="31" spans="1:11" x14ac:dyDescent="0.25">
      <c r="A31" s="5" t="s">
        <v>8</v>
      </c>
      <c r="B31" s="15">
        <v>2</v>
      </c>
      <c r="C31" s="15">
        <v>4</v>
      </c>
      <c r="D31" s="5">
        <v>4</v>
      </c>
      <c r="E31" s="31">
        <v>5</v>
      </c>
      <c r="F31" s="15">
        <v>8</v>
      </c>
      <c r="G31" s="28">
        <v>10</v>
      </c>
      <c r="H31" s="15">
        <v>7</v>
      </c>
      <c r="I31" s="15">
        <v>4</v>
      </c>
      <c r="J31" s="15">
        <v>4</v>
      </c>
      <c r="K31" s="25">
        <f>SUM(B31*B5+C5*C31+D5*D31+E31*E5+F5*F31+G31*G5+H5*H31+I5*I31+J5*J31)</f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Main Financial Plan</vt:lpstr>
      <vt:lpstr>Predicted labour hours per week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Penny</cp:lastModifiedBy>
  <dcterms:created xsi:type="dcterms:W3CDTF">2015-02-05T10:39:57Z</dcterms:created>
  <dcterms:modified xsi:type="dcterms:W3CDTF">2015-02-06T08:25:48Z</dcterms:modified>
</cp:coreProperties>
</file>