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-460" windowWidth="25600" windowHeight="16000"/>
  </bookViews>
  <sheets>
    <sheet name="Projections" sheetId="2" r:id="rId1"/>
    <sheet name="Net Profit Graph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D27" i="2"/>
  <c r="E27" i="2"/>
  <c r="F27" i="2"/>
  <c r="G27" i="2"/>
  <c r="C27" i="2"/>
  <c r="C10" i="2"/>
  <c r="C8" i="2"/>
  <c r="B54" i="2"/>
  <c r="B20" i="2"/>
  <c r="D75" i="2"/>
  <c r="E75" i="2"/>
  <c r="F75" i="2"/>
  <c r="G75" i="2"/>
  <c r="C75" i="2"/>
  <c r="B78" i="2"/>
  <c r="C78" i="2"/>
  <c r="D78" i="2"/>
  <c r="E78" i="2"/>
  <c r="F78" i="2"/>
  <c r="G78" i="2"/>
  <c r="C33" i="2"/>
  <c r="B35" i="2"/>
  <c r="B55" i="2"/>
  <c r="B57" i="2"/>
  <c r="B58" i="2"/>
  <c r="B60" i="2"/>
  <c r="B48" i="2"/>
  <c r="B61" i="2"/>
  <c r="D16" i="2"/>
  <c r="E16" i="2"/>
  <c r="F16" i="2"/>
  <c r="G16" i="2"/>
  <c r="C11" i="2"/>
  <c r="D11" i="2"/>
  <c r="E11" i="2"/>
  <c r="F11" i="2"/>
  <c r="G11" i="2"/>
  <c r="D33" i="2"/>
  <c r="C17" i="2"/>
  <c r="C18" i="2"/>
  <c r="C12" i="2"/>
  <c r="C13" i="2"/>
  <c r="C20" i="2"/>
  <c r="C54" i="2"/>
  <c r="D17" i="2"/>
  <c r="D18" i="2"/>
  <c r="D8" i="2"/>
  <c r="E8" i="2"/>
  <c r="F8" i="2"/>
  <c r="G8" i="2"/>
  <c r="B25" i="2"/>
  <c r="D25" i="2"/>
  <c r="E25" i="2"/>
  <c r="F25" i="2"/>
  <c r="G25" i="2"/>
  <c r="C25" i="2"/>
  <c r="C24" i="2"/>
  <c r="B23" i="2"/>
  <c r="B24" i="2"/>
  <c r="G24" i="2"/>
  <c r="F24" i="2"/>
  <c r="E24" i="2"/>
  <c r="D24" i="2"/>
  <c r="G23" i="2"/>
  <c r="F23" i="2"/>
  <c r="E23" i="2"/>
  <c r="D23" i="2"/>
  <c r="C23" i="2"/>
  <c r="B12" i="2"/>
  <c r="B13" i="2"/>
  <c r="B43" i="2"/>
  <c r="D12" i="2"/>
  <c r="D13" i="2"/>
  <c r="E17" i="2"/>
  <c r="E18" i="2"/>
  <c r="D20" i="2"/>
  <c r="D54" i="2"/>
  <c r="C43" i="2"/>
  <c r="B44" i="2"/>
  <c r="B46" i="2"/>
  <c r="B49" i="2"/>
  <c r="C38" i="2"/>
  <c r="E33" i="2"/>
  <c r="G29" i="2"/>
  <c r="C29" i="2"/>
  <c r="E29" i="2"/>
  <c r="F29" i="2"/>
  <c r="D29" i="2"/>
  <c r="D35" i="2"/>
  <c r="F17" i="2"/>
  <c r="F18" i="2"/>
  <c r="G17" i="2"/>
  <c r="G18" i="2"/>
  <c r="E12" i="2"/>
  <c r="E13" i="2"/>
  <c r="E20" i="2"/>
  <c r="E54" i="2"/>
  <c r="D43" i="2"/>
  <c r="D44" i="2"/>
  <c r="D55" i="2"/>
  <c r="D57" i="2"/>
  <c r="D58" i="2"/>
  <c r="D60" i="2"/>
  <c r="E43" i="2"/>
  <c r="E35" i="2"/>
  <c r="E55" i="2"/>
  <c r="F33" i="2"/>
  <c r="C35" i="2"/>
  <c r="F12" i="2"/>
  <c r="F13" i="2"/>
  <c r="F20" i="2"/>
  <c r="F54" i="2"/>
  <c r="G12" i="2"/>
  <c r="G13" i="2"/>
  <c r="G20" i="2"/>
  <c r="G54" i="2"/>
  <c r="E44" i="2"/>
  <c r="C44" i="2"/>
  <c r="C55" i="2"/>
  <c r="E57" i="2"/>
  <c r="E58" i="2"/>
  <c r="E60" i="2"/>
  <c r="G43" i="2"/>
  <c r="F43" i="2"/>
  <c r="B63" i="2"/>
  <c r="G33" i="2"/>
  <c r="G35" i="2"/>
  <c r="D48" i="2"/>
  <c r="D46" i="2"/>
  <c r="E46" i="2"/>
  <c r="C57" i="2"/>
  <c r="F35" i="2"/>
  <c r="F55" i="2"/>
  <c r="G44" i="2"/>
  <c r="G55" i="2"/>
  <c r="F44" i="2"/>
  <c r="E48" i="2"/>
  <c r="C46" i="2"/>
  <c r="B72" i="2"/>
  <c r="C58" i="2"/>
  <c r="C60" i="2"/>
  <c r="F46" i="2"/>
  <c r="E61" i="2"/>
  <c r="E63" i="2"/>
  <c r="C48" i="2"/>
  <c r="C49" i="2"/>
  <c r="C72" i="2"/>
  <c r="G46" i="2"/>
  <c r="B76" i="2"/>
  <c r="B80" i="2"/>
  <c r="D61" i="2"/>
  <c r="D63" i="2"/>
  <c r="G57" i="2"/>
  <c r="G58" i="2"/>
  <c r="G60" i="2"/>
  <c r="F57" i="2"/>
  <c r="F58" i="2"/>
  <c r="F60" i="2"/>
  <c r="C76" i="2"/>
  <c r="C80" i="2"/>
  <c r="C61" i="2"/>
  <c r="C63" i="2"/>
  <c r="F48" i="2"/>
  <c r="G48" i="2"/>
  <c r="D38" i="2"/>
  <c r="D49" i="2"/>
  <c r="D72" i="2"/>
  <c r="D76" i="2"/>
  <c r="D80" i="2"/>
  <c r="G61" i="2"/>
  <c r="G63" i="2"/>
  <c r="F61" i="2"/>
  <c r="F63" i="2"/>
  <c r="E38" i="2"/>
  <c r="E49" i="2"/>
  <c r="F38" i="2"/>
  <c r="F49" i="2"/>
  <c r="G38" i="2"/>
  <c r="G49" i="2"/>
  <c r="E72" i="2"/>
  <c r="E76" i="2"/>
  <c r="E80" i="2"/>
  <c r="G72" i="2"/>
  <c r="F72" i="2"/>
  <c r="F76" i="2"/>
  <c r="F80" i="2"/>
  <c r="G76" i="2"/>
  <c r="G80" i="2"/>
</calcChain>
</file>

<file path=xl/sharedStrings.xml><?xml version="1.0" encoding="utf-8"?>
<sst xmlns="http://schemas.openxmlformats.org/spreadsheetml/2006/main" count="74" uniqueCount="72">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</sst>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0" fontId="11" fillId="0" borderId="0" xfId="0" applyFont="1"/>
    <xf numFmtId="164" fontId="3" fillId="0" borderId="0" xfId="0" applyNumberFormat="1" applyFont="1"/>
    <xf numFmtId="0" fontId="9" fillId="0" borderId="0" xfId="0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2" fillId="0" borderId="0" xfId="0" applyFont="1"/>
    <xf numFmtId="9" fontId="12" fillId="0" borderId="0" xfId="0" applyNumberFormat="1" applyFont="1"/>
    <xf numFmtId="44" fontId="6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2000" b="1" i="0"/>
            </a:pPr>
            <a:r>
              <a:rPr lang="en-GB" sz="2000"/>
              <a:t>Net Profit Based on 5 Year Projection </a:t>
            </a:r>
          </a:p>
        </c:rich>
      </c:tx>
      <c:layout>
        <c:manualLayout>
          <c:xMode val="edge"/>
          <c:yMode val="edge"/>
          <c:x val="0.26531892315917"/>
          <c:y val="0.03552769070010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549214613271"/>
          <c:y val="0.150807230600877"/>
          <c:w val="0.738804041511188"/>
          <c:h val="0.788011584758802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</c:numLit>
          </c:cat>
          <c:val>
            <c:numRef>
              <c:f>Projections!$B$63:$G$63</c:f>
              <c:numCache>
                <c:formatCode>_("£"* #,##0.00_);_("£"* \(#,##0.00\);_("£"* "-"??_);_(@_)</c:formatCode>
                <c:ptCount val="6"/>
                <c:pt idx="0">
                  <c:v>-47635.76</c:v>
                </c:pt>
                <c:pt idx="1">
                  <c:v>-12496.42999999999</c:v>
                </c:pt>
                <c:pt idx="2">
                  <c:v>29385.14400000002</c:v>
                </c:pt>
                <c:pt idx="3">
                  <c:v>51436.68800000001</c:v>
                </c:pt>
                <c:pt idx="4">
                  <c:v>64136.46400000001</c:v>
                </c:pt>
                <c:pt idx="5">
                  <c:v>68800.352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65992"/>
        <c:axId val="2116591960"/>
      </c:lineChart>
      <c:catAx>
        <c:axId val="21158659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Financial</a:t>
                </a:r>
                <a:r>
                  <a:rPr lang="en-GB" sz="1400" baseline="0"/>
                  <a:t> </a:t>
                </a:r>
                <a:br>
                  <a:rPr lang="en-GB" sz="1400" baseline="0"/>
                </a:br>
                <a:r>
                  <a:rPr lang="en-GB" sz="1400" baseline="0"/>
                  <a:t>Year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902358551138119"/>
              <c:y val="0.50412707032310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22225"/>
        </c:spPr>
        <c:txPr>
          <a:bodyPr/>
          <a:lstStyle/>
          <a:p>
            <a:pPr>
              <a:defRPr/>
            </a:pPr>
            <a:endParaRPr lang="en-US"/>
          </a:p>
        </c:txPr>
        <c:crossAx val="2116591960"/>
        <c:crosses val="autoZero"/>
        <c:auto val="1"/>
        <c:lblAlgn val="ctr"/>
        <c:lblOffset val="100"/>
        <c:noMultiLvlLbl val="1"/>
      </c:catAx>
      <c:valAx>
        <c:axId val="211659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Net</a:t>
                </a:r>
                <a:r>
                  <a:rPr lang="en-GB" sz="1400" baseline="0"/>
                  <a:t> Profit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04503582395087"/>
              <c:y val="0.475115971005192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cross"/>
        <c:minorTickMark val="in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5865992"/>
        <c:crosses val="autoZero"/>
        <c:crossBetween val="midCat"/>
      </c:valAx>
      <c:spPr>
        <a:noFill/>
      </c:spPr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workbookViewId="0">
      <pane ySplit="1" topLeftCell="A4" activePane="bottomLeft" state="frozen"/>
      <selection pane="bottomLeft" activeCell="J14" sqref="J14"/>
    </sheetView>
  </sheetViews>
  <sheetFormatPr baseColWidth="10" defaultColWidth="15.1640625" defaultRowHeight="15" customHeight="1" x14ac:dyDescent="0"/>
  <cols>
    <col min="1" max="1" width="48.5" style="2" customWidth="1"/>
    <col min="2" max="7" width="15.6640625" style="2" customWidth="1"/>
    <col min="8" max="8" width="2.6640625" style="2" customWidth="1"/>
    <col min="9" max="9" width="24.83203125" style="2" bestFit="1" customWidth="1"/>
    <col min="10" max="10" width="8" style="2" customWidth="1"/>
    <col min="11" max="26" width="7.5" style="2" customWidth="1"/>
    <col min="27" max="16384" width="15.1640625" style="2"/>
  </cols>
  <sheetData>
    <row r="1" spans="1:26" ht="15" customHeight="1" thickBot="1">
      <c r="A1" s="1"/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38</v>
      </c>
    </row>
    <row r="2" spans="1:26" ht="20.25" customHeight="1" thickTop="1" thickBot="1">
      <c r="A2" s="58" t="s">
        <v>0</v>
      </c>
      <c r="B2" s="59"/>
      <c r="C2" s="59"/>
      <c r="D2" s="59"/>
      <c r="E2" s="59"/>
      <c r="F2" s="59"/>
      <c r="G2" s="5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thickBot="1">
      <c r="A3" s="29" t="s">
        <v>66</v>
      </c>
      <c r="B3" s="30"/>
      <c r="C3" s="30"/>
      <c r="D3" s="30"/>
      <c r="E3" s="30"/>
      <c r="F3" s="30"/>
      <c r="G3" s="30"/>
      <c r="H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">
      <c r="A4" s="4" t="s">
        <v>45</v>
      </c>
      <c r="B4" s="5"/>
      <c r="C4" s="5"/>
      <c r="D4" s="5"/>
      <c r="E4" s="5"/>
      <c r="F4" s="5"/>
      <c r="G4" s="5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thickBot="1">
      <c r="A5" s="9" t="s">
        <v>7</v>
      </c>
      <c r="B5" s="10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7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">
      <c r="A6" s="4" t="s">
        <v>44</v>
      </c>
      <c r="B6" s="11"/>
      <c r="C6" s="11"/>
      <c r="D6" s="11"/>
      <c r="E6" s="11"/>
      <c r="F6" s="11"/>
      <c r="G6" s="11"/>
      <c r="H6" s="7"/>
      <c r="I6" s="61" t="s">
        <v>71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>
      <c r="A7" s="6" t="s">
        <v>52</v>
      </c>
      <c r="B7" s="7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/>
      <c r="I7" s="62">
        <v>0.1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thickBot="1">
      <c r="A8" s="9" t="s">
        <v>53</v>
      </c>
      <c r="B8" s="10"/>
      <c r="C8" s="10">
        <f>ROUNDDOWN(C7-C7*$I$7,2)</f>
        <v>26.99</v>
      </c>
      <c r="D8" s="10">
        <f>ROUNDDOWN(D7-D7*$I$7,2)</f>
        <v>26.99</v>
      </c>
      <c r="E8" s="10">
        <f>ROUNDDOWN(E7-E7*$I$7,2)</f>
        <v>26.99</v>
      </c>
      <c r="F8" s="10">
        <f>ROUNDDOWN(F7-F7*$I$7,2)</f>
        <v>26.99</v>
      </c>
      <c r="G8" s="10">
        <f>ROUNDDOWN(G7-G7*$I$7,2)</f>
        <v>26.99</v>
      </c>
      <c r="H8" s="7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">
      <c r="A9" s="4" t="s">
        <v>47</v>
      </c>
      <c r="B9" s="11"/>
      <c r="C9" s="11"/>
      <c r="D9" s="11"/>
      <c r="E9" s="11"/>
      <c r="F9" s="11"/>
      <c r="G9" s="11"/>
      <c r="H9" s="7"/>
      <c r="I9" s="61" t="s">
        <v>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">
      <c r="A10" s="6" t="s">
        <v>41</v>
      </c>
      <c r="B10" s="12">
        <v>0</v>
      </c>
      <c r="C10" s="12">
        <f>ROUNDDOWN(378000*0.83*0.01,0)</f>
        <v>3137</v>
      </c>
      <c r="D10" s="12">
        <f t="shared" ref="D10:H10" si="0">ROUNDDOWN(378000*0.83*0.01,0)</f>
        <v>3137</v>
      </c>
      <c r="E10" s="12">
        <f t="shared" si="0"/>
        <v>3137</v>
      </c>
      <c r="F10" s="12">
        <f t="shared" si="0"/>
        <v>3137</v>
      </c>
      <c r="G10" s="12">
        <f t="shared" si="0"/>
        <v>3137</v>
      </c>
      <c r="H10" s="12"/>
      <c r="I10" s="62">
        <v>0.5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">
      <c r="A11" s="6" t="s">
        <v>40</v>
      </c>
      <c r="B11" s="12">
        <v>0</v>
      </c>
      <c r="C11" s="12">
        <f>ROUNDDOWN((B10+B11)*$I$10,0)</f>
        <v>0</v>
      </c>
      <c r="D11" s="12">
        <f>ROUNDDOWN((C10+C11)*$I$10,0)</f>
        <v>1568</v>
      </c>
      <c r="E11" s="12">
        <f>ROUNDDOWN((D10+D11)*$I$10,0)</f>
        <v>2352</v>
      </c>
      <c r="F11" s="12">
        <f>ROUNDDOWN((E10+E11)*$I$10,0)</f>
        <v>2744</v>
      </c>
      <c r="G11" s="12">
        <f>ROUNDDOWN((F10+F11)*$I$10,0)</f>
        <v>2940</v>
      </c>
      <c r="H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">
      <c r="A12" s="6" t="s">
        <v>46</v>
      </c>
      <c r="B12" s="14">
        <f t="shared" ref="B12:G12" si="1">B11+B10</f>
        <v>0</v>
      </c>
      <c r="C12" s="14">
        <f>C11+C10</f>
        <v>3137</v>
      </c>
      <c r="D12" s="14">
        <f t="shared" si="1"/>
        <v>4705</v>
      </c>
      <c r="E12" s="14">
        <f t="shared" si="1"/>
        <v>5489</v>
      </c>
      <c r="F12" s="14">
        <f t="shared" si="1"/>
        <v>5881</v>
      </c>
      <c r="G12" s="14">
        <f t="shared" si="1"/>
        <v>6077</v>
      </c>
      <c r="H12" s="1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thickBot="1">
      <c r="A13" s="9" t="s">
        <v>51</v>
      </c>
      <c r="B13" s="10">
        <f>B12*B7</f>
        <v>0</v>
      </c>
      <c r="C13" s="10">
        <f>C12*C8</f>
        <v>84667.62999999999</v>
      </c>
      <c r="D13" s="10">
        <f t="shared" ref="D13:G13" si="2">D12*D8</f>
        <v>126987.95</v>
      </c>
      <c r="E13" s="10">
        <f t="shared" si="2"/>
        <v>148148.10999999999</v>
      </c>
      <c r="F13" s="10">
        <f t="shared" si="2"/>
        <v>158728.19</v>
      </c>
      <c r="G13" s="10">
        <f t="shared" si="2"/>
        <v>164018.22999999998</v>
      </c>
      <c r="H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">
      <c r="A14" s="4" t="s">
        <v>48</v>
      </c>
      <c r="B14" s="11"/>
      <c r="C14" s="11"/>
      <c r="D14" s="11"/>
      <c r="E14" s="11"/>
      <c r="F14" s="11"/>
      <c r="G14" s="11"/>
      <c r="H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">
      <c r="A15" s="6" t="s">
        <v>42</v>
      </c>
      <c r="B15" s="14">
        <v>0</v>
      </c>
      <c r="C15" s="14">
        <v>292</v>
      </c>
      <c r="D15" s="14">
        <v>292</v>
      </c>
      <c r="E15" s="14">
        <v>292</v>
      </c>
      <c r="F15" s="14">
        <v>292</v>
      </c>
      <c r="G15" s="14">
        <v>292</v>
      </c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">
      <c r="A16" s="6" t="s">
        <v>43</v>
      </c>
      <c r="B16" s="14">
        <v>0</v>
      </c>
      <c r="C16" s="14">
        <v>0</v>
      </c>
      <c r="D16" s="14">
        <f>ROUNDDOWN((C15+C16)*$I$10,0)</f>
        <v>146</v>
      </c>
      <c r="E16" s="14">
        <f>ROUNDDOWN((D15+D16)*$I$10,0)</f>
        <v>219</v>
      </c>
      <c r="F16" s="14">
        <f>ROUNDDOWN((E15+E16)*$I$10,0)</f>
        <v>255</v>
      </c>
      <c r="G16" s="14">
        <f>ROUNDDOWN((F15+F16)*$I$10,0)</f>
        <v>273</v>
      </c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">
      <c r="A17" s="6" t="s">
        <v>49</v>
      </c>
      <c r="B17" s="14">
        <v>0</v>
      </c>
      <c r="C17" s="14">
        <f>C15+C16</f>
        <v>292</v>
      </c>
      <c r="D17" s="14">
        <f t="shared" ref="D17:G17" si="3">D15+D16</f>
        <v>438</v>
      </c>
      <c r="E17" s="14">
        <f t="shared" si="3"/>
        <v>511</v>
      </c>
      <c r="F17" s="14">
        <f t="shared" si="3"/>
        <v>547</v>
      </c>
      <c r="G17" s="14">
        <f t="shared" si="3"/>
        <v>565</v>
      </c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">
      <c r="A18" s="6" t="s">
        <v>50</v>
      </c>
      <c r="B18" s="7">
        <v>0</v>
      </c>
      <c r="C18" s="7">
        <f>C17*C7</f>
        <v>8757.08</v>
      </c>
      <c r="D18" s="7">
        <f t="shared" ref="D18:F18" si="4">D17*D7</f>
        <v>13135.619999999999</v>
      </c>
      <c r="E18" s="7">
        <f t="shared" si="4"/>
        <v>15324.89</v>
      </c>
      <c r="F18" s="7">
        <f t="shared" si="4"/>
        <v>16404.53</v>
      </c>
      <c r="G18" s="7">
        <f>G17*G7</f>
        <v>16944.349999999999</v>
      </c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">
      <c r="A19" s="6"/>
      <c r="B19" s="7"/>
      <c r="C19" s="7"/>
      <c r="D19" s="7"/>
      <c r="E19" s="7"/>
      <c r="F19" s="7"/>
      <c r="G19" s="7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thickBot="1">
      <c r="A20" s="35" t="s">
        <v>57</v>
      </c>
      <c r="B20" s="36">
        <f>B5+B13+B18</f>
        <v>6000</v>
      </c>
      <c r="C20" s="36">
        <f t="shared" ref="C20:G20" si="5">C5+C13+C18</f>
        <v>93424.709999999992</v>
      </c>
      <c r="D20" s="36">
        <f t="shared" si="5"/>
        <v>140123.57</v>
      </c>
      <c r="E20" s="36">
        <f t="shared" si="5"/>
        <v>163473</v>
      </c>
      <c r="F20" s="36">
        <f t="shared" si="5"/>
        <v>175132.72</v>
      </c>
      <c r="G20" s="36">
        <f t="shared" si="5"/>
        <v>180962.58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thickBot="1">
      <c r="A21" s="29" t="s">
        <v>65</v>
      </c>
      <c r="B21" s="37"/>
      <c r="C21" s="37"/>
      <c r="D21" s="37"/>
      <c r="E21" s="37"/>
      <c r="F21" s="37"/>
      <c r="G21" s="3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">
      <c r="A22" s="4" t="s">
        <v>54</v>
      </c>
      <c r="B22" s="11"/>
      <c r="C22" s="11"/>
      <c r="D22" s="11"/>
      <c r="E22" s="11"/>
      <c r="F22" s="11"/>
      <c r="G22" s="11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">
      <c r="A23" s="17" t="s">
        <v>18</v>
      </c>
      <c r="B23" s="7">
        <f>2300</f>
        <v>2300</v>
      </c>
      <c r="C23" s="7">
        <f t="shared" ref="C23:G23" si="6">100*52</f>
        <v>5200</v>
      </c>
      <c r="D23" s="7">
        <f t="shared" si="6"/>
        <v>5200</v>
      </c>
      <c r="E23" s="7">
        <f t="shared" si="6"/>
        <v>5200</v>
      </c>
      <c r="F23" s="7">
        <f t="shared" si="6"/>
        <v>5200</v>
      </c>
      <c r="G23" s="7">
        <f t="shared" si="6"/>
        <v>5200</v>
      </c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">
      <c r="A24" s="17" t="s">
        <v>10</v>
      </c>
      <c r="B24" s="7">
        <f>1150</f>
        <v>1150</v>
      </c>
      <c r="C24" s="7">
        <f t="shared" ref="C24:G24" si="7">50*52</f>
        <v>2600</v>
      </c>
      <c r="D24" s="7">
        <f t="shared" si="7"/>
        <v>2600</v>
      </c>
      <c r="E24" s="7">
        <f t="shared" si="7"/>
        <v>2600</v>
      </c>
      <c r="F24" s="7">
        <f t="shared" si="7"/>
        <v>2600</v>
      </c>
      <c r="G24" s="7">
        <f t="shared" si="7"/>
        <v>2600</v>
      </c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7" t="s">
        <v>9</v>
      </c>
      <c r="B25" s="7">
        <f>14551.89</f>
        <v>14551.89</v>
      </c>
      <c r="C25" s="7">
        <f>(1400*23.5)/2</f>
        <v>16450</v>
      </c>
      <c r="D25" s="7">
        <f t="shared" ref="D25:G25" si="8">(1400*23.5)/2</f>
        <v>16450</v>
      </c>
      <c r="E25" s="7">
        <f t="shared" si="8"/>
        <v>16450</v>
      </c>
      <c r="F25" s="7">
        <f t="shared" si="8"/>
        <v>16450</v>
      </c>
      <c r="G25" s="7">
        <f t="shared" si="8"/>
        <v>16450</v>
      </c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">
      <c r="A26" s="6" t="s">
        <v>27</v>
      </c>
      <c r="B26" s="7">
        <v>0</v>
      </c>
      <c r="C26" s="7">
        <v>232.6</v>
      </c>
      <c r="D26" s="7">
        <v>232.6</v>
      </c>
      <c r="E26" s="7">
        <v>232.6</v>
      </c>
      <c r="F26" s="7">
        <v>232.6</v>
      </c>
      <c r="G26" s="7">
        <v>232.6</v>
      </c>
      <c r="H26" s="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thickBot="1">
      <c r="A27" s="9" t="s">
        <v>26</v>
      </c>
      <c r="B27" s="10">
        <v>0</v>
      </c>
      <c r="C27" s="10">
        <f>((2645*6)*0.95*1.2)+(10*365)</f>
        <v>21741.8</v>
      </c>
      <c r="D27" s="10">
        <f t="shared" ref="D27:G27" si="9">((2645*6)*0.95*1.2)+(10*365)</f>
        <v>21741.8</v>
      </c>
      <c r="E27" s="10">
        <f t="shared" si="9"/>
        <v>21741.8</v>
      </c>
      <c r="F27" s="10">
        <f t="shared" si="9"/>
        <v>21741.8</v>
      </c>
      <c r="G27" s="10">
        <f t="shared" si="9"/>
        <v>21741.8</v>
      </c>
      <c r="H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41" t="s">
        <v>55</v>
      </c>
      <c r="B28" s="40"/>
      <c r="C28" s="40"/>
      <c r="D28" s="40"/>
      <c r="E28" s="40"/>
      <c r="F28" s="40"/>
      <c r="G28" s="40"/>
    </row>
    <row r="29" spans="1:26" ht="14">
      <c r="A29" s="17" t="s">
        <v>20</v>
      </c>
      <c r="B29" s="7">
        <v>24368.87</v>
      </c>
      <c r="C29" s="7">
        <f>$B$29 * 2</f>
        <v>48737.74</v>
      </c>
      <c r="D29" s="7">
        <f>$B$29 * 2</f>
        <v>48737.74</v>
      </c>
      <c r="E29" s="7">
        <f>$B$29 * 2</f>
        <v>48737.74</v>
      </c>
      <c r="F29" s="7">
        <f>$B$29 * 2</f>
        <v>48737.74</v>
      </c>
      <c r="G29" s="7">
        <f>$B$29 * 2</f>
        <v>48737.74</v>
      </c>
      <c r="H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">
      <c r="A30" s="17" t="s">
        <v>24</v>
      </c>
      <c r="B30" s="7">
        <v>6000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thickBot="1">
      <c r="A31" s="9" t="s">
        <v>28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41" t="s">
        <v>56</v>
      </c>
      <c r="B32" s="40"/>
      <c r="C32" s="40"/>
      <c r="D32" s="40"/>
      <c r="E32" s="40"/>
      <c r="F32" s="40"/>
      <c r="G32" s="40"/>
    </row>
    <row r="33" spans="1:26" ht="14">
      <c r="A33" s="17" t="s">
        <v>25</v>
      </c>
      <c r="B33" s="7">
        <v>5265</v>
      </c>
      <c r="C33" s="7">
        <f>B78*0.1686</f>
        <v>10959</v>
      </c>
      <c r="D33" s="7">
        <f>C78*0.1686</f>
        <v>8430</v>
      </c>
      <c r="E33" s="7">
        <f t="shared" ref="E33:G33" si="10">D78*0.1686</f>
        <v>4215</v>
      </c>
      <c r="F33" s="7">
        <f t="shared" si="10"/>
        <v>0</v>
      </c>
      <c r="G33" s="7">
        <f t="shared" si="10"/>
        <v>0</v>
      </c>
      <c r="H33" s="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42"/>
    </row>
    <row r="35" spans="1:26" ht="15" customHeight="1" thickBot="1">
      <c r="A35" s="43" t="s">
        <v>67</v>
      </c>
      <c r="B35" s="57">
        <f t="shared" ref="B35:G35" si="11">SUM(B23:B33)</f>
        <v>53635.759999999995</v>
      </c>
      <c r="C35" s="57">
        <f t="shared" si="11"/>
        <v>105921.13999999998</v>
      </c>
      <c r="D35" s="57">
        <f t="shared" si="11"/>
        <v>103392.13999999998</v>
      </c>
      <c r="E35" s="57">
        <f t="shared" si="11"/>
        <v>99177.139999999985</v>
      </c>
      <c r="F35" s="57">
        <f t="shared" si="11"/>
        <v>94962.139999999985</v>
      </c>
      <c r="G35" s="57">
        <f t="shared" si="11"/>
        <v>94962.139999999985</v>
      </c>
    </row>
    <row r="36" spans="1:26" thickBot="1">
      <c r="A36" s="29" t="s">
        <v>68</v>
      </c>
      <c r="B36" s="37"/>
      <c r="C36" s="37"/>
      <c r="D36" s="37"/>
      <c r="E36" s="37"/>
      <c r="F36" s="37"/>
      <c r="G36" s="37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">
      <c r="A37" s="4" t="s">
        <v>68</v>
      </c>
      <c r="B37" s="11"/>
      <c r="C37" s="11"/>
      <c r="D37" s="11"/>
      <c r="E37" s="11"/>
      <c r="F37" s="11"/>
      <c r="G37" s="11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">
      <c r="A38" s="15" t="s">
        <v>29</v>
      </c>
      <c r="B38" s="16">
        <v>0</v>
      </c>
      <c r="C38" s="16">
        <f>B49</f>
        <v>17364.240000000005</v>
      </c>
      <c r="D38" s="16">
        <f>C49</f>
        <v>4867.8100000000122</v>
      </c>
      <c r="E38" s="16">
        <f>D49</f>
        <v>19252.954000000031</v>
      </c>
      <c r="F38" s="16">
        <f>E49</f>
        <v>45689.642000000036</v>
      </c>
      <c r="G38" s="16">
        <f>F49</f>
        <v>84826.106000000043</v>
      </c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">
      <c r="A39" s="38"/>
      <c r="B39" s="39"/>
      <c r="C39" s="39"/>
      <c r="D39" s="39"/>
      <c r="E39" s="39"/>
      <c r="F39" s="39"/>
      <c r="G39" s="39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">
      <c r="A40" s="38" t="s">
        <v>69</v>
      </c>
      <c r="B40" s="39">
        <v>65000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">
      <c r="A41" s="38" t="s">
        <v>70</v>
      </c>
      <c r="B41" s="39">
        <v>0</v>
      </c>
      <c r="C41" s="39">
        <v>0</v>
      </c>
      <c r="D41" s="39">
        <v>15000</v>
      </c>
      <c r="E41" s="39">
        <v>25000</v>
      </c>
      <c r="F41" s="39">
        <v>25000</v>
      </c>
      <c r="G41" s="39">
        <v>0</v>
      </c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">
      <c r="A42" s="38"/>
      <c r="B42" s="39"/>
      <c r="C42" s="39"/>
      <c r="D42" s="39"/>
      <c r="E42" s="39"/>
      <c r="F42" s="39"/>
      <c r="G42" s="39"/>
      <c r="H42" s="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">
      <c r="A43" s="6" t="s">
        <v>30</v>
      </c>
      <c r="B43" s="7">
        <f t="shared" ref="B43:G43" si="12">B20+B40</f>
        <v>71000</v>
      </c>
      <c r="C43" s="7">
        <f t="shared" si="12"/>
        <v>93424.709999999992</v>
      </c>
      <c r="D43" s="7">
        <f t="shared" si="12"/>
        <v>140123.57</v>
      </c>
      <c r="E43" s="7">
        <f t="shared" si="12"/>
        <v>163473</v>
      </c>
      <c r="F43" s="7">
        <f t="shared" si="12"/>
        <v>175132.72</v>
      </c>
      <c r="G43" s="7">
        <f t="shared" si="12"/>
        <v>180962.58</v>
      </c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">
      <c r="A44" s="6" t="s">
        <v>31</v>
      </c>
      <c r="B44" s="7">
        <f>B35+B41</f>
        <v>53635.759999999995</v>
      </c>
      <c r="C44" s="7">
        <f t="shared" ref="C44:G44" si="13">C35+C41</f>
        <v>105921.13999999998</v>
      </c>
      <c r="D44" s="7">
        <f t="shared" si="13"/>
        <v>118392.13999999998</v>
      </c>
      <c r="E44" s="7">
        <f t="shared" si="13"/>
        <v>124177.13999999998</v>
      </c>
      <c r="F44" s="7">
        <f t="shared" si="13"/>
        <v>119962.13999999998</v>
      </c>
      <c r="G44" s="7">
        <f t="shared" si="13"/>
        <v>94962.139999999985</v>
      </c>
      <c r="H44" s="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">
      <c r="A45" s="6"/>
      <c r="B45" s="7"/>
      <c r="C45" s="7"/>
      <c r="D45" s="7"/>
      <c r="E45" s="7"/>
      <c r="F45" s="7"/>
      <c r="G45" s="7"/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">
      <c r="A46" s="15" t="s">
        <v>58</v>
      </c>
      <c r="B46" s="16">
        <f t="shared" ref="B46:G46" si="14">B43-B44</f>
        <v>17364.240000000005</v>
      </c>
      <c r="C46" s="16">
        <f t="shared" si="14"/>
        <v>-12496.429999999993</v>
      </c>
      <c r="D46" s="16">
        <f t="shared" si="14"/>
        <v>21731.430000000022</v>
      </c>
      <c r="E46" s="16">
        <f t="shared" si="14"/>
        <v>39295.860000000015</v>
      </c>
      <c r="F46" s="16">
        <f t="shared" si="14"/>
        <v>55170.580000000016</v>
      </c>
      <c r="G46" s="16">
        <f t="shared" si="14"/>
        <v>86000.44</v>
      </c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">
      <c r="A47" s="6"/>
      <c r="B47" s="7"/>
      <c r="C47" s="7"/>
      <c r="D47" s="7"/>
      <c r="E47" s="7"/>
      <c r="F47" s="7"/>
      <c r="G47" s="7"/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">
      <c r="A48" s="6" t="s">
        <v>37</v>
      </c>
      <c r="B48" s="7">
        <f t="shared" ref="B48:G48" si="15">B60</f>
        <v>0</v>
      </c>
      <c r="C48" s="7">
        <f t="shared" si="15"/>
        <v>0</v>
      </c>
      <c r="D48" s="7">
        <f t="shared" si="15"/>
        <v>7346.2860000000046</v>
      </c>
      <c r="E48" s="7">
        <f t="shared" si="15"/>
        <v>12859.172000000004</v>
      </c>
      <c r="F48" s="7">
        <f t="shared" si="15"/>
        <v>16034.116000000004</v>
      </c>
      <c r="G48" s="7">
        <f t="shared" si="15"/>
        <v>17200.088</v>
      </c>
      <c r="H48" s="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">
      <c r="A49" s="15" t="s">
        <v>32</v>
      </c>
      <c r="B49" s="16">
        <f>B38+B46-B48</f>
        <v>17364.240000000005</v>
      </c>
      <c r="C49" s="16">
        <f>C46+C38-C48</f>
        <v>4867.8100000000122</v>
      </c>
      <c r="D49" s="16">
        <f>D46+D38-D48</f>
        <v>19252.954000000031</v>
      </c>
      <c r="E49" s="16">
        <f>E46+E38-E48</f>
        <v>45689.642000000036</v>
      </c>
      <c r="F49" s="16">
        <f>F46+F38-F48</f>
        <v>84826.106000000043</v>
      </c>
      <c r="G49" s="16">
        <f>G46+G38-G48</f>
        <v>153626.45800000004</v>
      </c>
      <c r="H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">
      <c r="A50" s="51"/>
      <c r="B50" s="16"/>
      <c r="C50" s="16"/>
      <c r="D50" s="16"/>
      <c r="E50" s="16"/>
      <c r="F50" s="16"/>
      <c r="G50" s="16"/>
      <c r="H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thickBot="1">
      <c r="A51" s="46"/>
      <c r="B51" s="16"/>
      <c r="C51" s="16"/>
      <c r="D51" s="16"/>
      <c r="E51" s="16"/>
      <c r="F51" s="16"/>
      <c r="G51" s="16"/>
      <c r="H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0.25" customHeight="1" thickTop="1" thickBot="1">
      <c r="A52" s="31" t="s">
        <v>39</v>
      </c>
      <c r="B52" s="60"/>
      <c r="C52" s="60"/>
      <c r="D52" s="60"/>
      <c r="E52" s="60"/>
      <c r="F52" s="60"/>
      <c r="G52" s="60"/>
      <c r="H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>
      <c r="A53" s="48" t="s">
        <v>33</v>
      </c>
      <c r="B53" s="49"/>
      <c r="C53" s="50"/>
      <c r="D53" s="50"/>
      <c r="E53" s="50"/>
      <c r="F53" s="50"/>
      <c r="G53" s="50"/>
      <c r="H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">
      <c r="A54" s="6" t="s">
        <v>64</v>
      </c>
      <c r="B54" s="7">
        <f>B20</f>
        <v>6000</v>
      </c>
      <c r="C54" s="7">
        <f t="shared" ref="C54:G54" si="16">C20</f>
        <v>93424.709999999992</v>
      </c>
      <c r="D54" s="7">
        <f t="shared" si="16"/>
        <v>140123.57</v>
      </c>
      <c r="E54" s="7">
        <f t="shared" si="16"/>
        <v>163473</v>
      </c>
      <c r="F54" s="7">
        <f t="shared" si="16"/>
        <v>175132.72</v>
      </c>
      <c r="G54" s="7">
        <f t="shared" si="16"/>
        <v>180962.58</v>
      </c>
      <c r="H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>
      <c r="A55" s="6" t="s">
        <v>63</v>
      </c>
      <c r="B55" s="7">
        <f>B35</f>
        <v>53635.759999999995</v>
      </c>
      <c r="C55" s="7">
        <f t="shared" ref="C55:G55" si="17">C35</f>
        <v>105921.13999999998</v>
      </c>
      <c r="D55" s="7">
        <f t="shared" si="17"/>
        <v>103392.13999999998</v>
      </c>
      <c r="E55" s="7">
        <f t="shared" si="17"/>
        <v>99177.139999999985</v>
      </c>
      <c r="F55" s="7">
        <f t="shared" si="17"/>
        <v>94962.139999999985</v>
      </c>
      <c r="G55" s="7">
        <f t="shared" si="17"/>
        <v>94962.139999999985</v>
      </c>
      <c r="H55" s="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42"/>
    </row>
    <row r="57" spans="1:26" s="45" customFormat="1" ht="14">
      <c r="A57" s="15" t="s">
        <v>59</v>
      </c>
      <c r="B57" s="16">
        <f t="shared" ref="B57:G57" si="18">B54-B55+B33</f>
        <v>-42370.759999999995</v>
      </c>
      <c r="C57" s="16">
        <f t="shared" si="18"/>
        <v>-1537.429999999993</v>
      </c>
      <c r="D57" s="16">
        <f t="shared" si="18"/>
        <v>45161.430000000022</v>
      </c>
      <c r="E57" s="16">
        <f t="shared" si="18"/>
        <v>68510.860000000015</v>
      </c>
      <c r="F57" s="16">
        <f t="shared" si="18"/>
        <v>80170.580000000016</v>
      </c>
      <c r="G57" s="16">
        <f t="shared" si="18"/>
        <v>86000.44</v>
      </c>
      <c r="H57" s="16"/>
      <c r="I57" s="6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s="45" customFormat="1" ht="14">
      <c r="A58" s="15" t="s">
        <v>60</v>
      </c>
      <c r="B58" s="16">
        <f t="shared" ref="B58:G58" si="19">B57-B33</f>
        <v>-47635.759999999995</v>
      </c>
      <c r="C58" s="16">
        <f t="shared" si="19"/>
        <v>-12496.429999999993</v>
      </c>
      <c r="D58" s="16">
        <f t="shared" si="19"/>
        <v>36731.430000000022</v>
      </c>
      <c r="E58" s="16">
        <f t="shared" si="19"/>
        <v>64295.860000000015</v>
      </c>
      <c r="F58" s="16">
        <f t="shared" si="19"/>
        <v>80170.580000000016</v>
      </c>
      <c r="G58" s="16">
        <f t="shared" si="19"/>
        <v>86000.44</v>
      </c>
      <c r="H58" s="16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s="45" customFormat="1" ht="14">
      <c r="A59" s="15"/>
      <c r="B59" s="16"/>
      <c r="C59" s="16"/>
      <c r="D59" s="16"/>
      <c r="E59" s="16"/>
      <c r="F59" s="16"/>
      <c r="G59" s="16"/>
      <c r="H59" s="16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4">
      <c r="A60" s="22" t="s">
        <v>8</v>
      </c>
      <c r="B60" s="7">
        <f>IF((B58)&gt;0,(B58)*0.2,0)</f>
        <v>0</v>
      </c>
      <c r="C60" s="7">
        <f t="shared" ref="C60:G60" si="20">IF((C58)&gt;0,(C58)*0.2,0)</f>
        <v>0</v>
      </c>
      <c r="D60" s="7">
        <f t="shared" si="20"/>
        <v>7346.2860000000046</v>
      </c>
      <c r="E60" s="7">
        <f t="shared" si="20"/>
        <v>12859.172000000004</v>
      </c>
      <c r="F60" s="7">
        <f t="shared" si="20"/>
        <v>16034.116000000004</v>
      </c>
      <c r="G60" s="7">
        <f t="shared" si="20"/>
        <v>17200.088</v>
      </c>
      <c r="H60" s="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>
      <c r="A61" s="22" t="s">
        <v>34</v>
      </c>
      <c r="B61" s="7">
        <f>B58-B60</f>
        <v>-47635.759999999995</v>
      </c>
      <c r="C61" s="7">
        <f>C58-C60</f>
        <v>-12496.429999999993</v>
      </c>
      <c r="D61" s="7">
        <f>D58-D60</f>
        <v>29385.144000000018</v>
      </c>
      <c r="E61" s="7">
        <f t="shared" ref="E61:F61" si="21">E58-E60</f>
        <v>51436.688000000009</v>
      </c>
      <c r="F61" s="7">
        <f t="shared" si="21"/>
        <v>64136.464000000014</v>
      </c>
      <c r="G61" s="7">
        <f>G58-G60</f>
        <v>68800.351999999999</v>
      </c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>
      <c r="A62" s="22"/>
      <c r="B62" s="7"/>
      <c r="C62" s="7"/>
      <c r="D62" s="7"/>
      <c r="E62" s="7"/>
      <c r="F62" s="7"/>
      <c r="G62" s="7"/>
      <c r="H62" s="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>
      <c r="A63" s="23" t="s">
        <v>35</v>
      </c>
      <c r="B63" s="16">
        <f>B61</f>
        <v>-47635.759999999995</v>
      </c>
      <c r="C63" s="16">
        <f>C61</f>
        <v>-12496.429999999993</v>
      </c>
      <c r="D63" s="16">
        <f>D61</f>
        <v>29385.144000000018</v>
      </c>
      <c r="E63" s="16">
        <f t="shared" ref="E63:F63" si="22">E61</f>
        <v>51436.688000000009</v>
      </c>
      <c r="F63" s="16">
        <f t="shared" si="22"/>
        <v>64136.464000000014</v>
      </c>
      <c r="G63" s="16">
        <f>G61</f>
        <v>68800.351999999999</v>
      </c>
      <c r="H63" s="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>
      <c r="A64" s="52"/>
      <c r="B64" s="16"/>
      <c r="C64" s="16"/>
      <c r="D64" s="16"/>
      <c r="E64" s="16"/>
      <c r="F64" s="16"/>
      <c r="G64" s="16"/>
      <c r="H64" s="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thickBot="1">
      <c r="A65" s="47"/>
      <c r="B65" s="20"/>
      <c r="C65" s="20"/>
      <c r="D65" s="20"/>
      <c r="E65" s="20"/>
      <c r="F65" s="20"/>
      <c r="G65" s="2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" thickTop="1" thickBot="1">
      <c r="A66" s="58" t="s">
        <v>61</v>
      </c>
      <c r="B66" s="60"/>
      <c r="C66" s="60"/>
      <c r="D66" s="60"/>
      <c r="E66" s="60"/>
      <c r="F66" s="60"/>
      <c r="G66" s="6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>
      <c r="A67" s="32" t="s">
        <v>11</v>
      </c>
      <c r="B67" s="33"/>
      <c r="C67" s="33"/>
      <c r="D67" s="33"/>
      <c r="E67" s="33"/>
      <c r="F67" s="33"/>
      <c r="G67" s="3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>
      <c r="A68" s="6" t="s">
        <v>36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>
      <c r="A69" s="6" t="s">
        <v>12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thickBot="1">
      <c r="A70" s="35" t="s">
        <v>13</v>
      </c>
      <c r="B70" s="53">
        <v>0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>
      <c r="A71" s="32" t="s">
        <v>14</v>
      </c>
      <c r="B71" s="33"/>
      <c r="C71" s="33"/>
      <c r="D71" s="33"/>
      <c r="E71" s="33"/>
      <c r="F71" s="33"/>
      <c r="G71" s="3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>
      <c r="A72" s="6" t="s">
        <v>62</v>
      </c>
      <c r="B72" s="18">
        <f t="shared" ref="B72:G72" si="23">B49</f>
        <v>17364.240000000005</v>
      </c>
      <c r="C72" s="18">
        <f t="shared" si="23"/>
        <v>4867.8100000000122</v>
      </c>
      <c r="D72" s="18">
        <f t="shared" si="23"/>
        <v>19252.954000000031</v>
      </c>
      <c r="E72" s="18">
        <f t="shared" si="23"/>
        <v>45689.642000000036</v>
      </c>
      <c r="F72" s="18">
        <f t="shared" si="23"/>
        <v>84826.106000000043</v>
      </c>
      <c r="G72" s="18">
        <f t="shared" si="23"/>
        <v>153626.45800000004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thickBot="1">
      <c r="A73" s="9" t="s">
        <v>15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>
      <c r="A74" s="32" t="s">
        <v>16</v>
      </c>
      <c r="B74" s="33"/>
      <c r="C74" s="33"/>
      <c r="D74" s="33"/>
      <c r="E74" s="33"/>
      <c r="F74" s="33"/>
      <c r="G74" s="3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>
      <c r="A75" s="6" t="s">
        <v>17</v>
      </c>
      <c r="B75" s="18">
        <v>0</v>
      </c>
      <c r="C75" s="18">
        <f>D41</f>
        <v>15000</v>
      </c>
      <c r="D75" s="18">
        <f t="shared" ref="D75:G75" si="24">E41</f>
        <v>25000</v>
      </c>
      <c r="E75" s="18">
        <f t="shared" si="24"/>
        <v>25000</v>
      </c>
      <c r="F75" s="18">
        <f t="shared" si="24"/>
        <v>0</v>
      </c>
      <c r="G75" s="18">
        <f t="shared" si="24"/>
        <v>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thickBot="1">
      <c r="A76" s="35" t="s">
        <v>19</v>
      </c>
      <c r="B76" s="53">
        <f>SUM(B72:B73)-B75</f>
        <v>17364.240000000005</v>
      </c>
      <c r="C76" s="53">
        <f>SUM(C72:C73)-C75</f>
        <v>-10132.189999999988</v>
      </c>
      <c r="D76" s="53">
        <f>SUM(D72:D73)-D75</f>
        <v>-5747.0459999999694</v>
      </c>
      <c r="E76" s="53">
        <f t="shared" ref="E76:G76" si="25">SUM(E72:E73)-E75</f>
        <v>20689.642000000036</v>
      </c>
      <c r="F76" s="53">
        <f t="shared" si="25"/>
        <v>84826.106000000043</v>
      </c>
      <c r="G76" s="53">
        <f t="shared" si="25"/>
        <v>153626.45800000004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>
      <c r="A77" s="32" t="s">
        <v>21</v>
      </c>
      <c r="B77" s="33"/>
      <c r="C77" s="33"/>
      <c r="D77" s="33"/>
      <c r="E77" s="33"/>
      <c r="F77" s="33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thickBot="1">
      <c r="A78" s="9" t="s">
        <v>22</v>
      </c>
      <c r="B78" s="24">
        <f>B40</f>
        <v>65000</v>
      </c>
      <c r="C78" s="24">
        <f>B78-C75</f>
        <v>50000</v>
      </c>
      <c r="D78" s="24">
        <f>C78-D75</f>
        <v>25000</v>
      </c>
      <c r="E78" s="24">
        <f t="shared" ref="E78:G78" si="26">D78-E75</f>
        <v>0</v>
      </c>
      <c r="F78" s="24">
        <f t="shared" si="26"/>
        <v>0</v>
      </c>
      <c r="G78" s="24">
        <f t="shared" si="26"/>
        <v>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>
      <c r="A79" s="32" t="s">
        <v>23</v>
      </c>
      <c r="B79" s="33"/>
      <c r="C79" s="33"/>
      <c r="D79" s="33"/>
      <c r="E79" s="33"/>
      <c r="F79" s="33"/>
      <c r="G79" s="3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>
      <c r="A80" s="54" t="s">
        <v>23</v>
      </c>
      <c r="B80" s="34">
        <f t="shared" ref="B80:G80" si="27">(B70+B76)-B78</f>
        <v>-47635.759999999995</v>
      </c>
      <c r="C80" s="34">
        <f t="shared" si="27"/>
        <v>-60132.189999999988</v>
      </c>
      <c r="D80" s="34">
        <f t="shared" si="27"/>
        <v>-30747.045999999969</v>
      </c>
      <c r="E80" s="34">
        <f t="shared" si="27"/>
        <v>20689.642000000036</v>
      </c>
      <c r="F80" s="34">
        <f t="shared" si="27"/>
        <v>84826.106000000043</v>
      </c>
      <c r="G80" s="34">
        <f t="shared" si="27"/>
        <v>153626.45800000004</v>
      </c>
      <c r="H80" s="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>
      <c r="A81" s="25"/>
      <c r="B81" s="19"/>
      <c r="C81" s="19"/>
      <c r="D81" s="19"/>
      <c r="E81" s="19"/>
      <c r="F81" s="19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>
      <c r="A82" s="25"/>
      <c r="B82" s="19"/>
      <c r="C82" s="19"/>
      <c r="D82" s="19"/>
      <c r="E82" s="19"/>
      <c r="F82" s="19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>
      <c r="A83" s="25"/>
      <c r="B83" s="19"/>
      <c r="C83" s="19"/>
      <c r="D83" s="19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>
      <c r="A84" s="25"/>
      <c r="B84" s="19"/>
      <c r="C84" s="19"/>
      <c r="D84" s="19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>
      <c r="A85" s="25"/>
      <c r="B85" s="19"/>
      <c r="C85" s="19"/>
      <c r="D85" s="19"/>
      <c r="E85" s="19"/>
      <c r="F85" s="19"/>
      <c r="G85" s="19"/>
      <c r="H85" s="2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>
      <c r="A86" s="26"/>
      <c r="B86" s="25"/>
      <c r="C86" s="25"/>
      <c r="D86" s="25"/>
      <c r="E86" s="25"/>
      <c r="F86" s="25"/>
      <c r="G86" s="2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>
      <c r="A87" s="26"/>
      <c r="B87" s="27"/>
      <c r="C87" s="27"/>
      <c r="D87" s="27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>
      <c r="A89" s="3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>
      <c r="A91" s="3"/>
      <c r="B91" s="55"/>
      <c r="C91" s="55"/>
      <c r="D91" s="55"/>
      <c r="E91" s="55"/>
      <c r="F91" s="55"/>
      <c r="G91" s="5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>
      <c r="A93" s="3"/>
      <c r="B93" s="56"/>
      <c r="C93" s="56"/>
      <c r="D93" s="56"/>
      <c r="E93" s="56"/>
      <c r="F93" s="56"/>
      <c r="G93" s="5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Projections</vt:lpstr>
      <vt:lpstr>Net Profit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Sam Hall</cp:lastModifiedBy>
  <dcterms:created xsi:type="dcterms:W3CDTF">2015-05-28T13:53:01Z</dcterms:created>
  <dcterms:modified xsi:type="dcterms:W3CDTF">2015-05-29T13:24:18Z</dcterms:modified>
</cp:coreProperties>
</file>