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s\Desktop\"/>
    </mc:Choice>
  </mc:AlternateContent>
  <xr:revisionPtr revIDLastSave="0" documentId="13_ncr:1_{19383C1D-AB7B-4F24-8A31-FC81625093A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ldg_A" sheetId="1" r:id="rId1"/>
  </sheets>
  <externalReferences>
    <externalReference r:id="rId2"/>
  </externalReferences>
  <definedNames>
    <definedName name="BlanksRange">#REF!</definedName>
    <definedName name="_xlnm.Print_Area" localSheetId="0">Bldg_A!$E$2:$U$48</definedName>
    <definedName name="_xlnm.Print_Area">#N/A</definedName>
    <definedName name="_xlnm.Print_Titles">#N/A</definedName>
    <definedName name="RSF">[1]RETproj!$J$22</definedName>
  </definedNames>
  <calcPr calcId="191029" calcMode="autoNoTable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6" i="1" l="1"/>
  <c r="L12" i="1"/>
  <c r="M16" i="1"/>
  <c r="P12" i="1"/>
  <c r="I12" i="1"/>
  <c r="R23" i="1" l="1"/>
  <c r="S10" i="1"/>
  <c r="S9" i="1"/>
  <c r="S8" i="1"/>
  <c r="AG2" i="1"/>
  <c r="AG6" i="1"/>
  <c r="AH7" i="1"/>
  <c r="AH2" i="1" s="1"/>
  <c r="AI7" i="1" l="1"/>
  <c r="AI6" i="1" s="1"/>
  <c r="AH6" i="1"/>
  <c r="AI2" i="1" l="1"/>
  <c r="AJ7" i="1"/>
  <c r="AJ6" i="1" s="1"/>
  <c r="AK7" i="1" l="1"/>
  <c r="AK6" i="1" s="1"/>
  <c r="AJ2" i="1"/>
  <c r="AL7" i="1" l="1"/>
  <c r="AL6" i="1" s="1"/>
  <c r="AK2" i="1"/>
  <c r="AM7" i="1" l="1"/>
  <c r="AM6" i="1" s="1"/>
  <c r="AL2" i="1"/>
  <c r="K9" i="1"/>
  <c r="T9" i="1"/>
  <c r="K10" i="1"/>
  <c r="T10" i="1"/>
  <c r="T8" i="1"/>
  <c r="K8" i="1"/>
  <c r="AM2" i="1"/>
  <c r="AN7" i="1" l="1"/>
  <c r="AN2" i="1" s="1"/>
  <c r="AO7" i="1"/>
  <c r="AN6" i="1" l="1"/>
  <c r="AO2" i="1"/>
  <c r="AP7" i="1"/>
  <c r="AO6" i="1"/>
  <c r="T23" i="1"/>
  <c r="T18" i="1"/>
  <c r="U11" i="1"/>
  <c r="M8" i="1"/>
  <c r="AP2" i="1" l="1"/>
  <c r="AQ7" i="1"/>
  <c r="AP6" i="1"/>
  <c r="U8" i="1"/>
  <c r="M9" i="1"/>
  <c r="M10" i="1"/>
  <c r="M17" i="1"/>
  <c r="K12" i="1"/>
  <c r="J12" i="1" s="1"/>
  <c r="T17" i="1" l="1"/>
  <c r="AQ2" i="1"/>
  <c r="AQ6" i="1"/>
  <c r="AR7" i="1"/>
  <c r="M12" i="1"/>
  <c r="M15" i="1" s="1"/>
  <c r="M18" i="1" s="1"/>
  <c r="M19" i="1" s="1"/>
  <c r="U10" i="1"/>
  <c r="M21" i="1" l="1"/>
  <c r="M22" i="1"/>
  <c r="M20" i="1"/>
  <c r="AR6" i="1"/>
  <c r="AS7" i="1"/>
  <c r="AR2" i="1"/>
  <c r="U9" i="1"/>
  <c r="M23" i="1" l="1"/>
  <c r="M24" i="1" s="1"/>
  <c r="M31" i="1" s="1"/>
  <c r="AS6" i="1"/>
  <c r="AS2" i="1"/>
  <c r="AT7" i="1"/>
  <c r="T16" i="1"/>
  <c r="AT6" i="1" l="1"/>
  <c r="AT2" i="1"/>
  <c r="AU7" i="1"/>
  <c r="M32" i="1"/>
  <c r="AV7" i="1" l="1"/>
  <c r="AU2" i="1"/>
  <c r="AU6" i="1"/>
  <c r="AW7" i="1" l="1"/>
  <c r="AV2" i="1"/>
  <c r="AV6" i="1"/>
  <c r="T12" i="1"/>
  <c r="AW2" i="1" l="1"/>
  <c r="AX7" i="1"/>
  <c r="AW6" i="1"/>
  <c r="T14" i="1"/>
  <c r="U12" i="1"/>
  <c r="M33" i="1"/>
  <c r="L33" i="1" s="1"/>
  <c r="T20" i="1" l="1"/>
  <c r="T19" i="1"/>
  <c r="AX2" i="1"/>
  <c r="AY7" i="1"/>
  <c r="AX6" i="1"/>
  <c r="T15" i="1"/>
  <c r="M41" i="1"/>
  <c r="T21" i="1" l="1"/>
  <c r="AY2" i="1"/>
  <c r="AY6" i="1"/>
  <c r="AZ7" i="1"/>
  <c r="M45" i="1"/>
  <c r="T22" i="1" l="1"/>
  <c r="AZ6" i="1"/>
  <c r="BA7" i="1"/>
  <c r="AZ2" i="1"/>
  <c r="M46" i="1"/>
  <c r="M27" i="1"/>
  <c r="M47" i="1"/>
  <c r="T24" i="1" l="1"/>
  <c r="M28" i="1"/>
  <c r="T26" i="1"/>
  <c r="T27" i="1"/>
  <c r="T28" i="1"/>
  <c r="T29" i="1"/>
  <c r="T30" i="1"/>
  <c r="BA6" i="1"/>
  <c r="BB7" i="1"/>
  <c r="BA2" i="1"/>
  <c r="BB6" i="1" l="1"/>
  <c r="BC7" i="1"/>
  <c r="BB2" i="1"/>
  <c r="BD7" i="1" l="1"/>
  <c r="BC2" i="1"/>
  <c r="BC6" i="1"/>
  <c r="BE7" i="1" l="1"/>
  <c r="BD2" i="1"/>
  <c r="BD6" i="1"/>
  <c r="BE2" i="1" l="1"/>
  <c r="BF7" i="1"/>
  <c r="BE6" i="1"/>
  <c r="BF2" i="1" l="1"/>
  <c r="BF6" i="1"/>
  <c r="BG7" i="1"/>
  <c r="AD33" i="1"/>
  <c r="AD31" i="1"/>
  <c r="BG2" i="1" l="1"/>
  <c r="BG6" i="1"/>
  <c r="BH7" i="1"/>
  <c r="BH6" i="1" l="1"/>
  <c r="BH2" i="1"/>
  <c r="BI7" i="1"/>
  <c r="BI6" i="1" l="1"/>
  <c r="BI2" i="1"/>
  <c r="BJ7" i="1"/>
  <c r="AD32" i="1"/>
  <c r="BJ6" i="1" l="1"/>
  <c r="BJ2" i="1"/>
  <c r="BK7" i="1"/>
  <c r="AD35" i="1"/>
  <c r="BL7" i="1" l="1"/>
  <c r="BK6" i="1"/>
  <c r="BK2" i="1"/>
  <c r="AD40" i="1"/>
  <c r="BM7" i="1" l="1"/>
  <c r="BL6" i="1"/>
  <c r="BL2" i="1"/>
  <c r="AD42" i="1"/>
  <c r="BM2" i="1" l="1"/>
  <c r="BN7" i="1"/>
  <c r="BM6" i="1"/>
  <c r="AD43" i="1"/>
  <c r="AD45" i="1" s="1"/>
  <c r="BN2" i="1" l="1"/>
  <c r="BO7" i="1"/>
  <c r="BN6" i="1"/>
  <c r="BO2" i="1" l="1"/>
  <c r="BP7" i="1"/>
  <c r="BO6" i="1"/>
  <c r="BP6" i="1" l="1"/>
  <c r="BQ7" i="1"/>
  <c r="BP2" i="1"/>
  <c r="BQ6" i="1" l="1"/>
  <c r="BR7" i="1"/>
  <c r="BQ2" i="1"/>
  <c r="BR6" i="1" l="1"/>
  <c r="BR2" i="1"/>
  <c r="BS7" i="1"/>
  <c r="BT7" i="1" l="1"/>
  <c r="BS2" i="1"/>
  <c r="BS6" i="1"/>
  <c r="BU7" i="1" l="1"/>
  <c r="BT2" i="1"/>
  <c r="BT6" i="1"/>
  <c r="BU2" i="1" l="1"/>
  <c r="BV7" i="1"/>
  <c r="BU6" i="1"/>
  <c r="BV2" i="1" l="1"/>
  <c r="BV6" i="1"/>
  <c r="BW7" i="1"/>
  <c r="BW2" i="1" l="1"/>
  <c r="BW6" i="1"/>
  <c r="BX7" i="1"/>
  <c r="BX6" i="1" l="1"/>
  <c r="BX2" i="1"/>
  <c r="BY7" i="1"/>
  <c r="BY6" i="1" l="1"/>
  <c r="BY2" i="1"/>
  <c r="BZ7" i="1"/>
  <c r="BZ6" i="1" l="1"/>
  <c r="CA7" i="1"/>
  <c r="BZ2" i="1"/>
  <c r="CB7" i="1" l="1"/>
  <c r="CA2" i="1"/>
  <c r="CA6" i="1"/>
  <c r="CC7" i="1" l="1"/>
  <c r="CB6" i="1"/>
  <c r="CB2" i="1"/>
  <c r="CC2" i="1" l="1"/>
  <c r="CD7" i="1"/>
  <c r="CC6" i="1"/>
  <c r="CD2" i="1" l="1"/>
  <c r="CD6" i="1"/>
  <c r="CE7" i="1"/>
  <c r="CE2" i="1" l="1"/>
  <c r="CE6" i="1"/>
  <c r="CF7" i="1"/>
  <c r="CF6" i="1" l="1"/>
  <c r="CG7" i="1"/>
  <c r="CF2" i="1"/>
  <c r="CG6" i="1" l="1"/>
  <c r="CG2" i="1"/>
  <c r="CH7" i="1"/>
  <c r="CH6" i="1" l="1"/>
  <c r="CH2" i="1"/>
  <c r="CI7" i="1"/>
  <c r="CJ7" i="1" l="1"/>
  <c r="CI2" i="1"/>
  <c r="CI6" i="1"/>
  <c r="CK7" i="1" l="1"/>
  <c r="CJ2" i="1"/>
  <c r="CJ6" i="1"/>
  <c r="CK2" i="1" l="1"/>
  <c r="CL7" i="1"/>
  <c r="CK6" i="1"/>
  <c r="CL2" i="1" l="1"/>
  <c r="CM7" i="1"/>
  <c r="CL6" i="1"/>
  <c r="CM2" i="1" l="1"/>
  <c r="CM6" i="1"/>
  <c r="CN7" i="1"/>
  <c r="CN6" i="1" l="1"/>
  <c r="CO7" i="1"/>
  <c r="CN2" i="1"/>
  <c r="CO6" i="1" l="1"/>
  <c r="CP7" i="1"/>
  <c r="CO2" i="1"/>
  <c r="CP6" i="1" l="1"/>
  <c r="CQ7" i="1"/>
  <c r="CP2" i="1"/>
  <c r="CR7" i="1" l="1"/>
  <c r="CQ2" i="1"/>
  <c r="CQ6" i="1"/>
  <c r="CS7" i="1" l="1"/>
  <c r="CR2" i="1"/>
  <c r="CR6" i="1"/>
  <c r="CS2" i="1" l="1"/>
  <c r="CT7" i="1"/>
  <c r="CS6" i="1"/>
  <c r="CT2" i="1" l="1"/>
  <c r="CT6" i="1"/>
  <c r="CU7" i="1"/>
  <c r="CU2" i="1" l="1"/>
  <c r="CU6" i="1"/>
  <c r="CV7" i="1"/>
  <c r="CV6" i="1" l="1"/>
  <c r="CV2" i="1"/>
  <c r="CW7" i="1"/>
  <c r="CW6" i="1" l="1"/>
  <c r="CW2" i="1"/>
  <c r="CX7" i="1"/>
  <c r="CX6" i="1" l="1"/>
  <c r="CX2" i="1"/>
  <c r="CY7" i="1"/>
  <c r="CZ7" i="1" l="1"/>
  <c r="CY2" i="1"/>
  <c r="CY6" i="1"/>
  <c r="DA7" i="1" l="1"/>
  <c r="CZ2" i="1"/>
  <c r="CZ6" i="1"/>
  <c r="DA2" i="1" l="1"/>
  <c r="DB7" i="1"/>
  <c r="DA6" i="1"/>
  <c r="DB2" i="1" l="1"/>
  <c r="DC7" i="1"/>
  <c r="DB6" i="1"/>
  <c r="DC2" i="1" l="1"/>
  <c r="DC6" i="1"/>
  <c r="DD7" i="1"/>
  <c r="DD6" i="1" l="1"/>
  <c r="DE7" i="1"/>
  <c r="DD2" i="1"/>
  <c r="DE6" i="1" l="1"/>
  <c r="DE2" i="1"/>
  <c r="DF7" i="1"/>
  <c r="DF6" i="1" l="1"/>
  <c r="DF2" i="1"/>
  <c r="DG7" i="1"/>
  <c r="DH7" i="1" l="1"/>
  <c r="DG2" i="1"/>
  <c r="DG6" i="1"/>
  <c r="DI7" i="1" l="1"/>
  <c r="DH2" i="1"/>
  <c r="DH6" i="1"/>
  <c r="DI2" i="1" l="1"/>
  <c r="DJ7" i="1"/>
  <c r="DI6" i="1"/>
  <c r="DJ2" i="1" l="1"/>
  <c r="DJ6" i="1"/>
  <c r="DK7" i="1"/>
  <c r="DK2" i="1" l="1"/>
  <c r="DK6" i="1"/>
  <c r="DL7" i="1"/>
  <c r="DL6" i="1" l="1"/>
  <c r="DM7" i="1"/>
  <c r="DL2" i="1"/>
  <c r="DM6" i="1" l="1"/>
  <c r="DN7" i="1"/>
  <c r="DM2" i="1"/>
  <c r="DN6" i="1" l="1"/>
  <c r="DO7" i="1"/>
  <c r="DN2" i="1"/>
  <c r="DP7" i="1" l="1"/>
  <c r="DO2" i="1"/>
  <c r="DO6" i="1"/>
  <c r="DQ7" i="1" l="1"/>
  <c r="DP6" i="1"/>
  <c r="DP2" i="1"/>
  <c r="DQ2" i="1" l="1"/>
  <c r="DR7" i="1"/>
  <c r="DQ6" i="1"/>
  <c r="DR2" i="1" l="1"/>
  <c r="DR6" i="1"/>
  <c r="DS7" i="1"/>
  <c r="DS2" i="1" l="1"/>
  <c r="DS6" i="1"/>
  <c r="DT7" i="1"/>
  <c r="DT6" i="1" l="1"/>
  <c r="DT2" i="1"/>
  <c r="DU7" i="1"/>
  <c r="DU6" i="1" l="1"/>
  <c r="DU2" i="1"/>
  <c r="DV7" i="1"/>
  <c r="DV6" i="1" l="1"/>
  <c r="DV2" i="1"/>
  <c r="DW7" i="1"/>
  <c r="DX7" i="1" l="1"/>
  <c r="DW6" i="1"/>
  <c r="DW2" i="1"/>
  <c r="DY7" i="1" l="1"/>
  <c r="DX2" i="1"/>
  <c r="DX6" i="1"/>
  <c r="DY2" i="1" l="1"/>
  <c r="DZ7" i="1"/>
  <c r="DY6" i="1"/>
  <c r="DZ2" i="1" l="1"/>
  <c r="EA7" i="1"/>
  <c r="DZ6" i="1"/>
  <c r="EA2" i="1" l="1"/>
  <c r="EB7" i="1"/>
  <c r="EA6" i="1"/>
  <c r="EB6" i="1" l="1"/>
  <c r="EC7" i="1"/>
  <c r="EB2" i="1"/>
  <c r="EC6" i="1" l="1"/>
  <c r="ED7" i="1"/>
  <c r="EC2" i="1"/>
  <c r="ED6" i="1" l="1"/>
  <c r="ED2" i="1"/>
  <c r="EE7" i="1"/>
  <c r="EF7" i="1" l="1"/>
  <c r="EE2" i="1"/>
  <c r="EE6" i="1"/>
  <c r="EG7" i="1" l="1"/>
  <c r="EF2" i="1"/>
  <c r="EF6" i="1"/>
  <c r="EG2" i="1" l="1"/>
  <c r="EH7" i="1"/>
  <c r="EG6" i="1"/>
  <c r="EH2" i="1" l="1"/>
  <c r="EH6" i="1"/>
  <c r="EI7" i="1"/>
  <c r="EI2" i="1" l="1"/>
  <c r="EI6" i="1"/>
  <c r="EJ7" i="1"/>
  <c r="EJ6" i="1" l="1"/>
  <c r="EJ2" i="1"/>
  <c r="EK7" i="1"/>
  <c r="EK6" i="1" l="1"/>
  <c r="EK2" i="1"/>
  <c r="EL7" i="1"/>
  <c r="EL6" i="1" l="1"/>
  <c r="EM7" i="1"/>
  <c r="EL2" i="1"/>
  <c r="EN7" i="1" l="1"/>
  <c r="EM6" i="1"/>
  <c r="EM2" i="1"/>
  <c r="EO7" i="1" l="1"/>
  <c r="EN6" i="1"/>
  <c r="EN2" i="1"/>
  <c r="EO2" i="1" l="1"/>
  <c r="EP7" i="1"/>
  <c r="EO6" i="1"/>
  <c r="EP2" i="1" l="1"/>
  <c r="EP6" i="1"/>
  <c r="EQ7" i="1"/>
  <c r="EQ2" i="1" l="1"/>
  <c r="EQ6" i="1"/>
  <c r="ER7" i="1"/>
  <c r="ER6" i="1" l="1"/>
  <c r="ES7" i="1"/>
  <c r="ER2" i="1"/>
  <c r="ES6" i="1" l="1"/>
  <c r="ES2" i="1"/>
  <c r="ET7" i="1"/>
  <c r="ET6" i="1" l="1"/>
  <c r="ET2" i="1"/>
  <c r="EU7" i="1"/>
  <c r="EV7" i="1" l="1"/>
  <c r="EU2" i="1"/>
  <c r="EU6" i="1"/>
  <c r="EW7" i="1" l="1"/>
  <c r="EV2" i="1"/>
  <c r="EV6" i="1"/>
  <c r="EW2" i="1" l="1"/>
  <c r="EX7" i="1"/>
  <c r="EW6" i="1"/>
  <c r="EX2" i="1" l="1"/>
  <c r="EX6" i="1"/>
  <c r="EY7" i="1"/>
  <c r="EY2" i="1" l="1"/>
  <c r="EY6" i="1"/>
  <c r="EZ7" i="1"/>
  <c r="EZ6" i="1" l="1"/>
  <c r="FA7" i="1"/>
  <c r="EZ2" i="1"/>
  <c r="FA6" i="1" l="1"/>
  <c r="FB7" i="1"/>
  <c r="FA2" i="1"/>
  <c r="FB6" i="1" l="1"/>
  <c r="FC7" i="1"/>
  <c r="FB2" i="1"/>
  <c r="FD7" i="1" l="1"/>
  <c r="FC2" i="1"/>
  <c r="FC6" i="1"/>
  <c r="FE7" i="1" l="1"/>
  <c r="FD2" i="1"/>
  <c r="FD6" i="1"/>
  <c r="FE2" i="1" l="1"/>
  <c r="FF7" i="1"/>
  <c r="FE6" i="1"/>
  <c r="FF2" i="1" l="1"/>
  <c r="FF6" i="1"/>
  <c r="FG7" i="1"/>
  <c r="FG2" i="1" l="1"/>
  <c r="FG6" i="1"/>
  <c r="FH7" i="1"/>
  <c r="FH6" i="1" l="1"/>
  <c r="FH2" i="1"/>
  <c r="FI7" i="1"/>
  <c r="FI6" i="1" l="1"/>
  <c r="FI2" i="1"/>
  <c r="FJ7" i="1"/>
  <c r="FJ6" i="1" l="1"/>
  <c r="FK7" i="1"/>
  <c r="FJ2" i="1"/>
  <c r="FL7" i="1" l="1"/>
  <c r="FK2" i="1"/>
  <c r="FK6" i="1"/>
  <c r="FM7" i="1" l="1"/>
  <c r="FL2" i="1"/>
  <c r="FL6" i="1"/>
  <c r="FM2" i="1" l="1"/>
  <c r="FN7" i="1"/>
  <c r="FM6" i="1"/>
  <c r="FN2" i="1" l="1"/>
  <c r="FO7" i="1"/>
  <c r="FN6" i="1"/>
  <c r="FO2" i="1" l="1"/>
  <c r="FO6" i="1"/>
  <c r="FP7" i="1"/>
  <c r="FP6" i="1" l="1"/>
  <c r="FQ7" i="1"/>
  <c r="FP2" i="1"/>
  <c r="FQ6" i="1" l="1"/>
  <c r="FR7" i="1"/>
  <c r="FQ2" i="1"/>
  <c r="FR6" i="1" l="1"/>
  <c r="FR2" i="1"/>
  <c r="FS7" i="1"/>
  <c r="FT7" i="1" l="1"/>
  <c r="FS2" i="1"/>
  <c r="FS6" i="1"/>
  <c r="FU7" i="1" l="1"/>
  <c r="FT2" i="1"/>
  <c r="FT6" i="1"/>
  <c r="FU2" i="1" l="1"/>
  <c r="FV7" i="1"/>
  <c r="FU6" i="1"/>
  <c r="FV2" i="1" l="1"/>
  <c r="FV6" i="1"/>
  <c r="FW7" i="1"/>
  <c r="FW2" i="1" l="1"/>
  <c r="FW6" i="1"/>
  <c r="FX7" i="1"/>
  <c r="FX6" i="1" l="1"/>
  <c r="FX2" i="1"/>
  <c r="FY7" i="1"/>
  <c r="FY6" i="1" l="1"/>
  <c r="FZ7" i="1"/>
  <c r="FY2" i="1"/>
  <c r="FZ6" i="1" l="1"/>
  <c r="GA7" i="1"/>
  <c r="FZ2" i="1"/>
  <c r="GB7" i="1" l="1"/>
  <c r="GA6" i="1"/>
  <c r="GA2" i="1"/>
  <c r="GC7" i="1" l="1"/>
  <c r="GB2" i="1"/>
  <c r="GB6" i="1"/>
  <c r="GC2" i="1" l="1"/>
  <c r="GD7" i="1"/>
  <c r="GC6" i="1"/>
  <c r="GD2" i="1" l="1"/>
  <c r="GD6" i="1"/>
  <c r="GE7" i="1"/>
  <c r="GE2" i="1" l="1"/>
  <c r="GE6" i="1"/>
  <c r="GF7" i="1"/>
  <c r="GF6" i="1" l="1"/>
  <c r="GF2" i="1"/>
  <c r="GG7" i="1"/>
  <c r="GG6" i="1" l="1"/>
  <c r="GG2" i="1"/>
  <c r="GH7" i="1"/>
  <c r="GH6" i="1" l="1"/>
  <c r="GH2" i="1"/>
  <c r="GI7" i="1"/>
  <c r="GJ7" i="1" l="1"/>
  <c r="GI2" i="1"/>
  <c r="GI6" i="1"/>
  <c r="GK7" i="1" l="1"/>
  <c r="GJ2" i="1"/>
  <c r="GJ6" i="1"/>
  <c r="GK2" i="1" l="1"/>
  <c r="GL7" i="1"/>
  <c r="GK6" i="1"/>
  <c r="GL2" i="1" l="1"/>
  <c r="GL6" i="1"/>
  <c r="GM7" i="1"/>
  <c r="GM2" i="1" l="1"/>
  <c r="GN7" i="1"/>
  <c r="GM6" i="1"/>
  <c r="GN6" i="1" l="1"/>
  <c r="GO7" i="1"/>
  <c r="GN2" i="1"/>
  <c r="GO6" i="1" l="1"/>
  <c r="GP7" i="1"/>
  <c r="GO2" i="1"/>
  <c r="GP6" i="1" l="1"/>
  <c r="GP2" i="1"/>
  <c r="GQ7" i="1"/>
  <c r="GR7" i="1" l="1"/>
  <c r="GQ2" i="1"/>
  <c r="GQ6" i="1"/>
  <c r="GS7" i="1" l="1"/>
  <c r="GR2" i="1"/>
  <c r="GR6" i="1"/>
  <c r="GS2" i="1" l="1"/>
  <c r="GT7" i="1"/>
  <c r="GS6" i="1"/>
  <c r="GT2" i="1" l="1"/>
  <c r="GT6" i="1"/>
  <c r="GU7" i="1"/>
  <c r="GU2" i="1" l="1"/>
  <c r="GV7" i="1"/>
  <c r="GU6" i="1"/>
  <c r="GV6" i="1" l="1"/>
  <c r="GV2" i="1"/>
  <c r="GW7" i="1"/>
  <c r="GW6" i="1" l="1"/>
  <c r="GW2" i="1"/>
  <c r="GX7" i="1"/>
  <c r="GX6" i="1" l="1"/>
  <c r="GY7" i="1"/>
  <c r="GX2" i="1"/>
  <c r="GZ7" i="1" l="1"/>
  <c r="GY6" i="1"/>
  <c r="GY2" i="1"/>
  <c r="HA7" i="1" l="1"/>
  <c r="GZ6" i="1"/>
  <c r="GZ2" i="1"/>
  <c r="HA2" i="1" l="1"/>
  <c r="HB7" i="1"/>
  <c r="HA6" i="1"/>
  <c r="HB2" i="1" l="1"/>
  <c r="HB6" i="1"/>
  <c r="HC7" i="1"/>
  <c r="HC2" i="1" l="1"/>
  <c r="HC6" i="1"/>
  <c r="HD7" i="1"/>
  <c r="HD6" i="1" l="1"/>
  <c r="HE7" i="1"/>
  <c r="HD2" i="1"/>
  <c r="HE6" i="1" l="1"/>
  <c r="HE2" i="1"/>
  <c r="AD16" i="1"/>
  <c r="AD21" i="1"/>
  <c r="AD18" i="1"/>
  <c r="AD20" i="1"/>
  <c r="AD26" i="1"/>
  <c r="AD17" i="1"/>
  <c r="AD28" i="1"/>
  <c r="AD27" i="1"/>
  <c r="AD19" i="1"/>
  <c r="AD29" i="1"/>
  <c r="AD30" i="1"/>
  <c r="AD23" i="1"/>
  <c r="AD39" i="1"/>
  <c r="AD15" i="1" l="1"/>
  <c r="M36" i="1" l="1"/>
  <c r="T32" i="1" l="1"/>
  <c r="T31" i="1"/>
  <c r="U41" i="1"/>
  <c r="L40" i="1"/>
  <c r="M38" i="1"/>
  <c r="M25" i="1" s="1"/>
  <c r="M26" i="1" s="1"/>
  <c r="T33" i="1" l="1"/>
  <c r="T34" i="1" l="1"/>
  <c r="U29" i="1" l="1"/>
  <c r="T35" i="1"/>
  <c r="U14" i="1" l="1"/>
  <c r="U35" i="1"/>
  <c r="U22" i="1"/>
  <c r="U21" i="1"/>
  <c r="U26" i="1"/>
  <c r="U17" i="1"/>
  <c r="U38" i="1"/>
  <c r="U40" i="1" s="1"/>
  <c r="U24" i="1"/>
  <c r="U16" i="1"/>
  <c r="U19" i="1"/>
  <c r="U28" i="1"/>
  <c r="U30" i="1"/>
  <c r="U23" i="1"/>
  <c r="U20" i="1"/>
  <c r="U27" i="1"/>
  <c r="U15" i="1"/>
  <c r="U18" i="1"/>
  <c r="M40" i="1"/>
  <c r="U31" i="1"/>
  <c r="U32" i="1"/>
  <c r="U33" i="1"/>
  <c r="U34" i="1"/>
  <c r="U45" i="1" l="1"/>
  <c r="U44" i="1"/>
  <c r="U47" i="1"/>
  <c r="U43" i="1"/>
  <c r="U46" i="1" s="1"/>
  <c r="U42" i="1"/>
</calcChain>
</file>

<file path=xl/sharedStrings.xml><?xml version="1.0" encoding="utf-8"?>
<sst xmlns="http://schemas.openxmlformats.org/spreadsheetml/2006/main" count="111" uniqueCount="105">
  <si>
    <t>Operating Expenses</t>
  </si>
  <si>
    <t>Inflation</t>
  </si>
  <si>
    <t>Start M</t>
  </si>
  <si>
    <t>Name:</t>
  </si>
  <si>
    <t>Location:</t>
  </si>
  <si>
    <t>RENTABLE</t>
  </si>
  <si>
    <t>BASE RENT</t>
  </si>
  <si>
    <t>INCOME</t>
  </si>
  <si>
    <t>Draw Schedule</t>
  </si>
  <si>
    <t>Type</t>
  </si>
  <si>
    <t>Units</t>
  </si>
  <si>
    <t>SQ. FEET</t>
  </si>
  <si>
    <t>$ PSF</t>
  </si>
  <si>
    <t>TOTAL</t>
  </si>
  <si>
    <t>\ Total</t>
  </si>
  <si>
    <t>in $</t>
  </si>
  <si>
    <t>% COST</t>
  </si>
  <si>
    <t>End M</t>
  </si>
  <si>
    <t>Amount $</t>
  </si>
  <si>
    <t>Studio</t>
  </si>
  <si>
    <t>1 Bedroom</t>
  </si>
  <si>
    <t>2 Bedroom</t>
  </si>
  <si>
    <t>TOTALS / WEIGHTED AVG</t>
  </si>
  <si>
    <t>% TOTAL COSTS</t>
  </si>
  <si>
    <t>Base Year Stabilized Cash Flow</t>
  </si>
  <si>
    <t>Total</t>
  </si>
  <si>
    <t>TOTAL BUILDING COSTS</t>
  </si>
  <si>
    <t>Potential Base Rent</t>
  </si>
  <si>
    <t>SITE WORK</t>
  </si>
  <si>
    <t>Resid. Ancillary Income</t>
  </si>
  <si>
    <t>Structured Parking</t>
  </si>
  <si>
    <t>Less:</t>
  </si>
  <si>
    <t>Vacancy - Overall</t>
  </si>
  <si>
    <t>EFFECTIVE RENTAL INCOME</t>
  </si>
  <si>
    <t>Management Fees (% of ERI)</t>
  </si>
  <si>
    <t>Reserves (% of ERI)</t>
  </si>
  <si>
    <t>TOTAL CONSTRUCTION COSTS</t>
  </si>
  <si>
    <t>TOTAL EXPENSES</t>
  </si>
  <si>
    <t>LAND PURCHASE</t>
  </si>
  <si>
    <t>NET OPERATING INCOME</t>
  </si>
  <si>
    <t>TOTAL LAND &amp; CONSTRUCTION</t>
  </si>
  <si>
    <t>Construction Interest</t>
  </si>
  <si>
    <t>OTHER COSTS</t>
  </si>
  <si>
    <t>Construction Cash Flow</t>
  </si>
  <si>
    <t>Long-Term Debt Service</t>
  </si>
  <si>
    <t>Long-Term Cash Flow</t>
  </si>
  <si>
    <t>PROJECT MARKET VALUE</t>
  </si>
  <si>
    <t>Market Value - Multifamily</t>
  </si>
  <si>
    <t>TOTAL MARKET VALUE</t>
  </si>
  <si>
    <t>Blend ---------</t>
  </si>
  <si>
    <t>Total Other Costs</t>
  </si>
  <si>
    <t>FINANCING</t>
  </si>
  <si>
    <t>TOTAL COSTS</t>
  </si>
  <si>
    <t>CONSTRUCTION LOAN</t>
  </si>
  <si>
    <t>Interest Rate</t>
  </si>
  <si>
    <t>INVESTMENT ANALYSIS</t>
  </si>
  <si>
    <t>Annual Construction Interest</t>
  </si>
  <si>
    <t>TOTAL PROJECT COSTS</t>
  </si>
  <si>
    <t>Loan-to-Value (LTV)</t>
  </si>
  <si>
    <t>Less: Adjustments</t>
  </si>
  <si>
    <t>ADJUSTED PROJECT COSTS</t>
  </si>
  <si>
    <t>PERM LOAN</t>
  </si>
  <si>
    <t>Construction Loan</t>
  </si>
  <si>
    <t>NET CAPITAL REQUIREMENT- Construction</t>
  </si>
  <si>
    <t>NET CAPITAL REQUIREMENT - Long term</t>
  </si>
  <si>
    <t>Amortization Period</t>
  </si>
  <si>
    <t>INCOME AS A PERCENTAGE OF COSTS (incl. Land)</t>
  </si>
  <si>
    <t>Annual Debt Service</t>
  </si>
  <si>
    <t>INCOME AS A PERCENTAGE OF COSTS (excl. Land)</t>
  </si>
  <si>
    <t>Loan Constant</t>
  </si>
  <si>
    <t>CASH-ON-CASH RETURN (FIRST YEAR - Long term Debt)</t>
  </si>
  <si>
    <t>Debt Service Coverage Ratio (DSCR)</t>
  </si>
  <si>
    <t>PROFIT ON SALE</t>
  </si>
  <si>
    <t>(sales costs)</t>
  </si>
  <si>
    <t>A</t>
  </si>
  <si>
    <t>Time</t>
  </si>
  <si>
    <t>Building Cost Contingency</t>
  </si>
  <si>
    <t>Salt Lake City, UT</t>
  </si>
  <si>
    <t xml:space="preserve">Bldg: </t>
  </si>
  <si>
    <t>Project Cost</t>
  </si>
  <si>
    <t>Architects &amp; Engineers</t>
  </si>
  <si>
    <t>Legal &amp; Misc.</t>
  </si>
  <si>
    <t>Development Overhead</t>
  </si>
  <si>
    <t>Leasing / Pre-Opening</t>
  </si>
  <si>
    <t>Construction Loan Fees / Costs</t>
  </si>
  <si>
    <t>Furniture &amp; Fixtures</t>
  </si>
  <si>
    <t>Site Work &amp; Parking Contingency</t>
  </si>
  <si>
    <t>Bldg Permits &amp; Fees</t>
  </si>
  <si>
    <t xml:space="preserve">Other  </t>
  </si>
  <si>
    <t>S</t>
  </si>
  <si>
    <t>1BR</t>
  </si>
  <si>
    <t>2BR</t>
  </si>
  <si>
    <t>UNIT</t>
  </si>
  <si>
    <t>Cost / Unit</t>
  </si>
  <si>
    <t>Cost / psf</t>
  </si>
  <si>
    <t>Const. Mos.</t>
  </si>
  <si>
    <t>Adj. Basis</t>
  </si>
  <si>
    <t>Underground Parking</t>
  </si>
  <si>
    <t>MF Static</t>
  </si>
  <si>
    <t>Parking Income</t>
  </si>
  <si>
    <t>Soft Cost Contingency</t>
  </si>
  <si>
    <t>Market Value - Other</t>
  </si>
  <si>
    <t>Debt Yield / Loan-to-Cost (LTC)</t>
  </si>
  <si>
    <t>Other</t>
  </si>
  <si>
    <t>Interest Reserve (% Avg. Loan Bal)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</si>
</sst>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7" formatCode="&quot;$&quot;#,##0.00_);\(&quot;$&quot;#,##0.00\)"/>
    <numFmt numFmtId="43" formatCode="_(* #,##0.00_);_(* \(#,##0.00\);_(* &quot;-&quot;??_);_(@_)"/>
    <numFmt numFmtId="164" formatCode="#,##0_);\(#,##0\);\-_);@_)"/>
    <numFmt numFmtId="165" formatCode="0.00%_);\(0.00%\);@_)"/>
    <numFmt numFmtId="166" formatCode="#,##0.0000_);\(#,##0.0000\);\-_);@_)"/>
    <numFmt numFmtId="167" formatCode="0.0%_);\(0.0%\);\-_)"/>
    <numFmt numFmtId="168" formatCode="#,##0.00_);\(#,##0.00\);\-_);@_)"/>
    <numFmt numFmtId="169" formatCode="0.0%_);\(0.0%\);@_)"/>
    <numFmt numFmtId="170" formatCode="&quot;M&quot;0"/>
    <numFmt numFmtId="171" formatCode="#,##0.0_);\(#,##0.0\);\-_);@_)"/>
    <numFmt numFmtId="172" formatCode="0%_);\(0%\);\-_)"/>
    <numFmt numFmtId="173" formatCode="&quot;Y&quot;0"/>
    <numFmt numFmtId="174" formatCode="0.00\x_);\(0.00\x\);@_)"/>
    <numFmt numFmtId="175" formatCode="&quot;$&quot;#,##0.00"/>
    <numFmt numFmtId="176" formatCode="00"/>
    <numFmt numFmtId="177" formatCode="#,##0_);\(#,##0\);\-_)"/>
    <numFmt numFmtId="178" formatCode="&quot;$&quot;#,##0.00_);\(&quot;$&quot;#,##0.00\);\-_);@_)"/>
    <numFmt numFmtId="179" formatCode="&quot;$&quot;#,##0_);\(&quot;$&quot;#,##0\);\-_);@_)"/>
    <numFmt numFmtId="180" formatCode="_(* #,##0.0%;_(* \(#,##0.0%\);_(* &quot;- %&quot;_);_(* @_%_)"/>
    <numFmt numFmtId="181" formatCode="0.00%_);\(0.00%\);\-_)"/>
    <numFmt numFmtId="182" formatCode="#,##0&quot; SF&quot;_);\(#,##0\)&quot; SF&quot;;\-_)"/>
    <numFmt numFmtId="183" formatCode="&quot;$&quot;#,##0.00_);\(&quot;$&quot;#,##0.00\);@_)"/>
    <numFmt numFmtId="184" formatCode="&quot;M&quot;\ #,##0_);\(&quot;M&quot;\ #,##0\)"/>
    <numFmt numFmtId="185" formatCode="#,##0_);\(#,##0\);@_)"/>
    <numFmt numFmtId="186" formatCode="#,##0.00_);\(#,##0.00\);@_)"/>
    <numFmt numFmtId="187" formatCode="0.0%"/>
    <numFmt numFmtId="188" formatCode="_(* #,##0_);_(* \(#,##0\);_(* &quot;-&quot;??_);_(@_)"/>
    <numFmt numFmtId="190" formatCode="#,##0.00_);\(#,##0.00\);\-_)"/>
    <numFmt numFmtId="193" formatCode="0.00%\ &quot;/&quot;_);\(0.00%\);\-_)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</font>
    <font>
      <b/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Calibri"/>
      <family val="2"/>
    </font>
    <font>
      <sz val="11"/>
      <color rgb="FF0000FF"/>
      <name val="Calibri"/>
      <family val="2"/>
    </font>
    <font>
      <sz val="11"/>
      <color rgb="FF00800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indexed="8"/>
      <name val="Calibri"/>
      <family val="2"/>
      <scheme val="minor"/>
    </font>
    <font>
      <b/>
      <sz val="11"/>
      <color theme="0"/>
      <name val="Calibri"/>
      <family val="2"/>
    </font>
    <font>
      <b/>
      <u val="singleAccounting"/>
      <sz val="11"/>
      <color theme="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</font>
    <font>
      <sz val="11"/>
      <color indexed="8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FF"/>
      <name val="Calibri"/>
      <family val="2"/>
    </font>
    <font>
      <sz val="11"/>
      <color rgb="FF0066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gray0625">
        <bgColor theme="0" tint="-4.9989318521683403E-2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auto="1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otted">
        <color auto="1"/>
      </right>
      <top/>
      <bottom/>
      <diagonal/>
    </border>
    <border>
      <left style="dotted">
        <color auto="1"/>
      </left>
      <right style="medium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auto="1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ashed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ashed">
        <color indexed="64"/>
      </left>
      <right style="thin">
        <color auto="1"/>
      </right>
      <top/>
      <bottom/>
      <diagonal/>
    </border>
    <border>
      <left style="dashed">
        <color indexed="64"/>
      </left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2">
    <xf numFmtId="0" fontId="0" fillId="0" borderId="0" xfId="0"/>
    <xf numFmtId="0" fontId="5" fillId="0" borderId="0" xfId="0" applyFont="1"/>
    <xf numFmtId="0" fontId="1" fillId="0" borderId="0" xfId="0" applyFont="1"/>
    <xf numFmtId="0" fontId="5" fillId="0" borderId="1" xfId="0" applyFont="1" applyBorder="1"/>
    <xf numFmtId="0" fontId="5" fillId="0" borderId="2" xfId="0" applyFont="1" applyBorder="1"/>
    <xf numFmtId="164" fontId="6" fillId="0" borderId="3" xfId="0" applyNumberFormat="1" applyFont="1" applyBorder="1"/>
    <xf numFmtId="0" fontId="5" fillId="0" borderId="0" xfId="0" applyFont="1" applyBorder="1"/>
    <xf numFmtId="0" fontId="0" fillId="0" borderId="0" xfId="0" applyAlignment="1">
      <alignment horizontal="right" indent="1"/>
    </xf>
    <xf numFmtId="0" fontId="0" fillId="2" borderId="0" xfId="0" applyFont="1" applyFill="1"/>
    <xf numFmtId="166" fontId="5" fillId="0" borderId="0" xfId="0" applyNumberFormat="1" applyFont="1" applyAlignment="1">
      <alignment horizontal="center"/>
    </xf>
    <xf numFmtId="0" fontId="5" fillId="0" borderId="5" xfId="0" applyFont="1" applyBorder="1"/>
    <xf numFmtId="0" fontId="1" fillId="0" borderId="5" xfId="0" applyFont="1" applyBorder="1"/>
    <xf numFmtId="0" fontId="5" fillId="0" borderId="0" xfId="0" applyFont="1" applyAlignment="1">
      <alignment horizontal="right" indent="1"/>
    </xf>
    <xf numFmtId="0" fontId="11" fillId="0" borderId="0" xfId="0" applyFont="1" applyBorder="1"/>
    <xf numFmtId="164" fontId="6" fillId="0" borderId="0" xfId="0" applyNumberFormat="1" applyFont="1" applyFill="1" applyBorder="1" applyAlignment="1">
      <alignment horizontal="right"/>
    </xf>
    <xf numFmtId="167" fontId="7" fillId="0" borderId="0" xfId="0" applyNumberFormat="1" applyFont="1" applyFill="1" applyBorder="1" applyAlignment="1"/>
    <xf numFmtId="0" fontId="9" fillId="0" borderId="0" xfId="0" applyFont="1" applyFill="1" applyBorder="1" applyAlignment="1">
      <alignment horizontal="left"/>
    </xf>
    <xf numFmtId="0" fontId="1" fillId="0" borderId="0" xfId="0" applyFont="1" applyBorder="1"/>
    <xf numFmtId="0" fontId="5" fillId="0" borderId="7" xfId="0" applyFont="1" applyBorder="1"/>
    <xf numFmtId="0" fontId="5" fillId="0" borderId="4" xfId="0" applyFont="1" applyBorder="1"/>
    <xf numFmtId="0" fontId="0" fillId="0" borderId="0" xfId="0" applyFont="1" applyBorder="1"/>
    <xf numFmtId="170" fontId="7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0" fontId="14" fillId="0" borderId="0" xfId="0" applyFont="1"/>
    <xf numFmtId="171" fontId="6" fillId="0" borderId="0" xfId="0" applyNumberFormat="1" applyFont="1" applyFill="1" applyBorder="1" applyAlignment="1"/>
    <xf numFmtId="0" fontId="4" fillId="0" borderId="0" xfId="0" applyFont="1" applyFill="1" applyAlignment="1">
      <alignment horizontal="centerContinuous"/>
    </xf>
    <xf numFmtId="173" fontId="5" fillId="0" borderId="2" xfId="0" applyNumberFormat="1" applyFont="1" applyFill="1" applyBorder="1" applyAlignment="1">
      <alignment horizontal="center" vertical="center" wrapText="1"/>
    </xf>
    <xf numFmtId="164" fontId="7" fillId="0" borderId="0" xfId="0" applyNumberFormat="1" applyFont="1" applyBorder="1"/>
    <xf numFmtId="0" fontId="3" fillId="0" borderId="0" xfId="0" applyFont="1" applyFill="1" applyBorder="1"/>
    <xf numFmtId="0" fontId="3" fillId="0" borderId="0" xfId="0" applyFont="1" applyBorder="1"/>
    <xf numFmtId="174" fontId="3" fillId="0" borderId="0" xfId="0" applyNumberFormat="1" applyFont="1" applyBorder="1"/>
    <xf numFmtId="0" fontId="15" fillId="0" borderId="0" xfId="0" applyFont="1" applyFill="1" applyBorder="1" applyAlignment="1">
      <alignment horizontal="center"/>
    </xf>
    <xf numFmtId="170" fontId="7" fillId="0" borderId="9" xfId="0" applyNumberFormat="1" applyFont="1" applyFill="1" applyBorder="1" applyAlignment="1">
      <alignment horizontal="center" vertical="center" wrapText="1"/>
    </xf>
    <xf numFmtId="170" fontId="11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4" fillId="0" borderId="0" xfId="0" applyFont="1" applyFill="1" applyBorder="1"/>
    <xf numFmtId="0" fontId="2" fillId="0" borderId="0" xfId="0" applyNumberFormat="1" applyFont="1" applyFill="1" applyBorder="1" applyAlignment="1"/>
    <xf numFmtId="0" fontId="6" fillId="0" borderId="0" xfId="0" applyFont="1" applyBorder="1"/>
    <xf numFmtId="164" fontId="6" fillId="0" borderId="0" xfId="0" applyNumberFormat="1" applyFont="1" applyBorder="1"/>
    <xf numFmtId="0" fontId="5" fillId="0" borderId="0" xfId="0" applyFont="1" applyAlignment="1">
      <alignment horizontal="center"/>
    </xf>
    <xf numFmtId="0" fontId="18" fillId="0" borderId="10" xfId="0" applyFont="1" applyBorder="1" applyAlignment="1">
      <alignment horizontal="centerContinuous"/>
    </xf>
    <xf numFmtId="0" fontId="11" fillId="0" borderId="11" xfId="0" applyFont="1" applyBorder="1" applyAlignment="1">
      <alignment horizontal="centerContinuous"/>
    </xf>
    <xf numFmtId="0" fontId="9" fillId="0" borderId="11" xfId="0" applyFont="1" applyBorder="1" applyAlignment="1">
      <alignment horizontal="centerContinuous"/>
    </xf>
    <xf numFmtId="0" fontId="9" fillId="0" borderId="12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5" fillId="0" borderId="0" xfId="0" applyFont="1" applyBorder="1" applyAlignment="1"/>
    <xf numFmtId="0" fontId="2" fillId="0" borderId="0" xfId="0" applyNumberFormat="1" applyFont="1" applyFill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/>
    <xf numFmtId="176" fontId="11" fillId="0" borderId="0" xfId="0" applyNumberFormat="1" applyFont="1" applyAlignment="1">
      <alignment horizontal="left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/>
    <xf numFmtId="164" fontId="13" fillId="0" borderId="0" xfId="0" applyNumberFormat="1" applyFont="1" applyFill="1" applyBorder="1"/>
    <xf numFmtId="168" fontId="6" fillId="3" borderId="0" xfId="0" applyNumberFormat="1" applyFont="1" applyFill="1" applyBorder="1"/>
    <xf numFmtId="164" fontId="6" fillId="0" borderId="6" xfId="0" applyNumberFormat="1" applyFont="1" applyFill="1" applyBorder="1"/>
    <xf numFmtId="0" fontId="1" fillId="0" borderId="0" xfId="0" applyFont="1" applyFill="1" applyBorder="1"/>
    <xf numFmtId="168" fontId="7" fillId="0" borderId="5" xfId="0" applyNumberFormat="1" applyFont="1" applyFill="1" applyBorder="1"/>
    <xf numFmtId="168" fontId="7" fillId="0" borderId="0" xfId="0" applyNumberFormat="1" applyFont="1" applyFill="1" applyBorder="1"/>
    <xf numFmtId="168" fontId="19" fillId="0" borderId="20" xfId="0" applyNumberFormat="1" applyFont="1" applyBorder="1"/>
    <xf numFmtId="167" fontId="6" fillId="0" borderId="21" xfId="0" applyNumberFormat="1" applyFont="1" applyFill="1" applyBorder="1" applyAlignment="1"/>
    <xf numFmtId="169" fontId="10" fillId="0" borderId="0" xfId="0" applyNumberFormat="1" applyFont="1" applyBorder="1" applyAlignment="1"/>
    <xf numFmtId="164" fontId="6" fillId="0" borderId="0" xfId="0" applyNumberFormat="1" applyFont="1" applyFill="1" applyBorder="1"/>
    <xf numFmtId="1" fontId="6" fillId="3" borderId="22" xfId="0" applyNumberFormat="1" applyFont="1" applyFill="1" applyBorder="1" applyAlignment="1">
      <alignment horizontal="center"/>
    </xf>
    <xf numFmtId="1" fontId="6" fillId="3" borderId="23" xfId="0" applyNumberFormat="1" applyFont="1" applyFill="1" applyBorder="1" applyAlignment="1">
      <alignment horizontal="center"/>
    </xf>
    <xf numFmtId="172" fontId="12" fillId="3" borderId="24" xfId="0" applyNumberFormat="1" applyFont="1" applyFill="1" applyBorder="1"/>
    <xf numFmtId="177" fontId="0" fillId="0" borderId="25" xfId="0" applyNumberFormat="1" applyFont="1" applyFill="1" applyBorder="1"/>
    <xf numFmtId="164" fontId="1" fillId="0" borderId="0" xfId="0" applyNumberFormat="1" applyFont="1" applyBorder="1" applyAlignment="1">
      <alignment horizontal="left"/>
    </xf>
    <xf numFmtId="168" fontId="7" fillId="3" borderId="0" xfId="0" applyNumberFormat="1" applyFont="1" applyFill="1" applyBorder="1"/>
    <xf numFmtId="164" fontId="7" fillId="0" borderId="0" xfId="0" applyNumberFormat="1" applyFont="1" applyFill="1" applyBorder="1"/>
    <xf numFmtId="0" fontId="3" fillId="0" borderId="7" xfId="0" applyFont="1" applyBorder="1"/>
    <xf numFmtId="0" fontId="3" fillId="0" borderId="4" xfId="0" applyFont="1" applyBorder="1"/>
    <xf numFmtId="164" fontId="9" fillId="0" borderId="4" xfId="0" applyNumberFormat="1" applyFont="1" applyBorder="1"/>
    <xf numFmtId="164" fontId="9" fillId="0" borderId="26" xfId="0" applyNumberFormat="1" applyFont="1" applyBorder="1"/>
    <xf numFmtId="178" fontId="20" fillId="3" borderId="26" xfId="0" applyNumberFormat="1" applyFont="1" applyFill="1" applyBorder="1"/>
    <xf numFmtId="179" fontId="20" fillId="0" borderId="27" xfId="0" applyNumberFormat="1" applyFont="1" applyBorder="1"/>
    <xf numFmtId="168" fontId="9" fillId="0" borderId="26" xfId="0" applyNumberFormat="1" applyFont="1" applyBorder="1"/>
    <xf numFmtId="179" fontId="20" fillId="0" borderId="26" xfId="0" applyNumberFormat="1" applyFont="1" applyBorder="1"/>
    <xf numFmtId="167" fontId="9" fillId="0" borderId="30" xfId="0" applyNumberFormat="1" applyFont="1" applyFill="1" applyBorder="1" applyAlignment="1"/>
    <xf numFmtId="1" fontId="7" fillId="3" borderId="22" xfId="0" applyNumberFormat="1" applyFont="1" applyFill="1" applyBorder="1" applyAlignment="1">
      <alignment horizontal="center"/>
    </xf>
    <xf numFmtId="1" fontId="7" fillId="3" borderId="23" xfId="0" applyNumberFormat="1" applyFont="1" applyFill="1" applyBorder="1" applyAlignment="1">
      <alignment horizontal="center"/>
    </xf>
    <xf numFmtId="0" fontId="18" fillId="0" borderId="0" xfId="0" applyFont="1" applyFill="1" applyBorder="1" applyAlignment="1">
      <alignment horizontal="right"/>
    </xf>
    <xf numFmtId="0" fontId="0" fillId="0" borderId="0" xfId="0" applyBorder="1"/>
    <xf numFmtId="164" fontId="14" fillId="0" borderId="0" xfId="0" applyNumberFormat="1" applyFont="1" applyBorder="1"/>
    <xf numFmtId="0" fontId="3" fillId="0" borderId="1" xfId="0" applyFont="1" applyBorder="1"/>
    <xf numFmtId="0" fontId="1" fillId="0" borderId="2" xfId="0" applyFont="1" applyBorder="1"/>
    <xf numFmtId="164" fontId="20" fillId="0" borderId="2" xfId="0" applyNumberFormat="1" applyFont="1" applyBorder="1"/>
    <xf numFmtId="180" fontId="6" fillId="0" borderId="31" xfId="0" applyNumberFormat="1" applyFont="1" applyFill="1" applyBorder="1" applyAlignment="1"/>
    <xf numFmtId="0" fontId="0" fillId="0" borderId="5" xfId="0" applyFont="1" applyBorder="1"/>
    <xf numFmtId="0" fontId="1" fillId="0" borderId="0" xfId="0" applyFont="1" applyFill="1"/>
    <xf numFmtId="180" fontId="6" fillId="0" borderId="21" xfId="0" applyNumberFormat="1" applyFont="1" applyFill="1" applyBorder="1" applyAlignment="1"/>
    <xf numFmtId="168" fontId="3" fillId="0" borderId="0" xfId="0" applyNumberFormat="1" applyFont="1" applyBorder="1"/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182" fontId="11" fillId="0" borderId="0" xfId="0" applyNumberFormat="1" applyFont="1" applyFill="1" applyBorder="1" applyAlignment="1">
      <alignment horizontal="right"/>
    </xf>
    <xf numFmtId="168" fontId="1" fillId="0" borderId="0" xfId="0" applyNumberFormat="1" applyFont="1" applyBorder="1"/>
    <xf numFmtId="183" fontId="10" fillId="0" borderId="0" xfId="0" applyNumberFormat="1" applyFont="1" applyFill="1" applyBorder="1"/>
    <xf numFmtId="0" fontId="1" fillId="0" borderId="5" xfId="0" applyFont="1" applyBorder="1" applyAlignment="1">
      <alignment horizontal="left" indent="1"/>
    </xf>
    <xf numFmtId="164" fontId="7" fillId="3" borderId="0" xfId="0" applyNumberFormat="1" applyFont="1" applyFill="1" applyBorder="1"/>
    <xf numFmtId="0" fontId="22" fillId="0" borderId="5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15" fillId="0" borderId="5" xfId="0" applyFont="1" applyBorder="1"/>
    <xf numFmtId="0" fontId="15" fillId="0" borderId="0" xfId="0" applyFont="1" applyBorder="1"/>
    <xf numFmtId="164" fontId="9" fillId="0" borderId="0" xfId="0" applyNumberFormat="1" applyFont="1" applyFill="1" applyBorder="1"/>
    <xf numFmtId="164" fontId="19" fillId="0" borderId="0" xfId="0" applyNumberFormat="1" applyFont="1" applyBorder="1"/>
    <xf numFmtId="164" fontId="19" fillId="0" borderId="6" xfId="0" applyNumberFormat="1" applyFont="1" applyBorder="1"/>
    <xf numFmtId="0" fontId="1" fillId="0" borderId="5" xfId="0" applyFont="1" applyFill="1" applyBorder="1" applyAlignment="1">
      <alignment horizontal="left"/>
    </xf>
    <xf numFmtId="0" fontId="3" fillId="0" borderId="5" xfId="0" applyFont="1" applyBorder="1" applyAlignment="1">
      <alignment horizontal="left"/>
    </xf>
    <xf numFmtId="183" fontId="3" fillId="0" borderId="0" xfId="0" applyNumberFormat="1" applyFont="1" applyBorder="1"/>
    <xf numFmtId="164" fontId="3" fillId="0" borderId="2" xfId="0" applyNumberFormat="1" applyFont="1" applyBorder="1"/>
    <xf numFmtId="180" fontId="9" fillId="0" borderId="21" xfId="0" applyNumberFormat="1" applyFont="1" applyFill="1" applyBorder="1" applyAlignment="1"/>
    <xf numFmtId="184" fontId="0" fillId="0" borderId="0" xfId="0" applyNumberFormat="1"/>
    <xf numFmtId="0" fontId="22" fillId="0" borderId="0" xfId="0" applyFont="1" applyBorder="1"/>
    <xf numFmtId="172" fontId="6" fillId="0" borderId="0" xfId="0" applyNumberFormat="1" applyFont="1" applyFill="1" applyBorder="1" applyAlignment="1"/>
    <xf numFmtId="179" fontId="20" fillId="0" borderId="6" xfId="0" applyNumberFormat="1" applyFont="1" applyBorder="1"/>
    <xf numFmtId="0" fontId="0" fillId="0" borderId="0" xfId="0" applyFont="1"/>
    <xf numFmtId="0" fontId="22" fillId="0" borderId="5" xfId="0" applyFont="1" applyBorder="1"/>
    <xf numFmtId="0" fontId="3" fillId="0" borderId="5" xfId="0" applyFont="1" applyBorder="1"/>
    <xf numFmtId="0" fontId="11" fillId="0" borderId="5" xfId="0" applyFont="1" applyFill="1" applyBorder="1" applyAlignment="1">
      <alignment horizontal="left" indent="1"/>
    </xf>
    <xf numFmtId="0" fontId="15" fillId="0" borderId="7" xfId="0" applyFont="1" applyBorder="1"/>
    <xf numFmtId="0" fontId="15" fillId="0" borderId="4" xfId="0" applyFont="1" applyBorder="1"/>
    <xf numFmtId="0" fontId="6" fillId="0" borderId="4" xfId="0" applyFont="1" applyBorder="1"/>
    <xf numFmtId="0" fontId="1" fillId="0" borderId="4" xfId="0" applyFont="1" applyBorder="1"/>
    <xf numFmtId="164" fontId="6" fillId="0" borderId="4" xfId="0" applyNumberFormat="1" applyFont="1" applyFill="1" applyBorder="1"/>
    <xf numFmtId="0" fontId="2" fillId="0" borderId="0" xfId="0" applyFont="1" applyFill="1" applyBorder="1" applyAlignment="1"/>
    <xf numFmtId="0" fontId="5" fillId="0" borderId="5" xfId="0" applyFont="1" applyBorder="1" applyAlignment="1">
      <alignment horizontal="left" indent="1"/>
    </xf>
    <xf numFmtId="0" fontId="0" fillId="0" borderId="0" xfId="0" applyFont="1" applyBorder="1" applyAlignment="1"/>
    <xf numFmtId="0" fontId="0" fillId="0" borderId="0" xfId="0" applyFont="1" applyAlignment="1"/>
    <xf numFmtId="177" fontId="0" fillId="0" borderId="0" xfId="0" applyNumberFormat="1" applyFont="1" applyFill="1" applyBorder="1"/>
    <xf numFmtId="0" fontId="22" fillId="0" borderId="4" xfId="0" applyFont="1" applyBorder="1"/>
    <xf numFmtId="165" fontId="1" fillId="0" borderId="4" xfId="0" applyNumberFormat="1" applyFont="1" applyBorder="1" applyAlignment="1">
      <alignment horizontal="right"/>
    </xf>
    <xf numFmtId="0" fontId="24" fillId="0" borderId="0" xfId="0" applyFont="1" applyFill="1" applyBorder="1" applyAlignment="1">
      <alignment horizontal="right"/>
    </xf>
    <xf numFmtId="0" fontId="3" fillId="0" borderId="7" xfId="0" applyFont="1" applyBorder="1" applyAlignment="1">
      <alignment horizontal="left"/>
    </xf>
    <xf numFmtId="179" fontId="3" fillId="0" borderId="26" xfId="0" applyNumberFormat="1" applyFont="1" applyBorder="1"/>
    <xf numFmtId="180" fontId="9" fillId="0" borderId="30" xfId="0" applyNumberFormat="1" applyFont="1" applyFill="1" applyBorder="1" applyAlignment="1"/>
    <xf numFmtId="183" fontId="1" fillId="0" borderId="0" xfId="0" applyNumberFormat="1" applyFont="1" applyBorder="1"/>
    <xf numFmtId="164" fontId="1" fillId="0" borderId="2" xfId="0" applyNumberFormat="1" applyFont="1" applyBorder="1"/>
    <xf numFmtId="177" fontId="3" fillId="0" borderId="32" xfId="0" applyNumberFormat="1" applyFont="1" applyFill="1" applyBorder="1"/>
    <xf numFmtId="0" fontId="18" fillId="0" borderId="5" xfId="0" applyFont="1" applyBorder="1"/>
    <xf numFmtId="0" fontId="18" fillId="0" borderId="0" xfId="0" applyFont="1" applyBorder="1"/>
    <xf numFmtId="0" fontId="11" fillId="0" borderId="0" xfId="0" applyFont="1" applyBorder="1" applyAlignment="1">
      <alignment horizontal="left"/>
    </xf>
    <xf numFmtId="181" fontId="7" fillId="0" borderId="6" xfId="0" applyNumberFormat="1" applyFont="1" applyFill="1" applyBorder="1" applyAlignment="1"/>
    <xf numFmtId="0" fontId="2" fillId="0" borderId="0" xfId="0" applyFont="1" applyFill="1" applyBorder="1" applyAlignment="1">
      <alignment horizontal="centerContinuous"/>
    </xf>
    <xf numFmtId="0" fontId="25" fillId="0" borderId="0" xfId="0" applyFont="1" applyBorder="1"/>
    <xf numFmtId="164" fontId="26" fillId="0" borderId="6" xfId="0" applyNumberFormat="1" applyFont="1" applyBorder="1"/>
    <xf numFmtId="185" fontId="3" fillId="0" borderId="3" xfId="0" applyNumberFormat="1" applyFont="1" applyFill="1" applyBorder="1"/>
    <xf numFmtId="186" fontId="1" fillId="0" borderId="0" xfId="0" applyNumberFormat="1" applyFont="1" applyFill="1" applyBorder="1" applyAlignment="1"/>
    <xf numFmtId="172" fontId="7" fillId="0" borderId="6" xfId="0" applyNumberFormat="1" applyFont="1" applyFill="1" applyBorder="1" applyAlignment="1"/>
    <xf numFmtId="164" fontId="7" fillId="0" borderId="6" xfId="0" applyNumberFormat="1" applyFont="1" applyFill="1" applyBorder="1"/>
    <xf numFmtId="168" fontId="1" fillId="0" borderId="0" xfId="0" applyNumberFormat="1" applyFont="1" applyFill="1" applyBorder="1" applyAlignment="1"/>
    <xf numFmtId="0" fontId="11" fillId="0" borderId="4" xfId="0" applyFont="1" applyBorder="1" applyAlignment="1">
      <alignment horizontal="left"/>
    </xf>
    <xf numFmtId="0" fontId="11" fillId="0" borderId="4" xfId="0" applyFont="1" applyBorder="1"/>
    <xf numFmtId="179" fontId="3" fillId="0" borderId="3" xfId="0" applyNumberFormat="1" applyFont="1" applyBorder="1"/>
    <xf numFmtId="183" fontId="1" fillId="0" borderId="0" xfId="0" applyNumberFormat="1" applyFont="1" applyFill="1" applyBorder="1" applyAlignment="1"/>
    <xf numFmtId="177" fontId="0" fillId="0" borderId="32" xfId="0" applyNumberFormat="1" applyFont="1" applyFill="1" applyBorder="1"/>
    <xf numFmtId="177" fontId="0" fillId="0" borderId="2" xfId="0" applyNumberFormat="1" applyFont="1" applyFill="1" applyBorder="1"/>
    <xf numFmtId="0" fontId="18" fillId="0" borderId="1" xfId="0" applyFont="1" applyBorder="1"/>
    <xf numFmtId="0" fontId="18" fillId="0" borderId="2" xfId="0" applyFont="1" applyBorder="1"/>
    <xf numFmtId="0" fontId="11" fillId="0" borderId="2" xfId="0" applyFont="1" applyBorder="1"/>
    <xf numFmtId="7" fontId="1" fillId="0" borderId="2" xfId="0" applyNumberFormat="1" applyFont="1" applyBorder="1"/>
    <xf numFmtId="179" fontId="20" fillId="0" borderId="3" xfId="0" applyNumberFormat="1" applyFont="1" applyBorder="1"/>
    <xf numFmtId="164" fontId="1" fillId="0" borderId="6" xfId="0" applyNumberFormat="1" applyFont="1" applyFill="1" applyBorder="1"/>
    <xf numFmtId="169" fontId="1" fillId="0" borderId="0" xfId="0" applyNumberFormat="1" applyFont="1" applyBorder="1"/>
    <xf numFmtId="164" fontId="3" fillId="0" borderId="6" xfId="0" applyNumberFormat="1" applyFont="1" applyFill="1" applyBorder="1"/>
    <xf numFmtId="164" fontId="5" fillId="0" borderId="0" xfId="0" applyNumberFormat="1" applyFont="1"/>
    <xf numFmtId="0" fontId="11" fillId="0" borderId="0" xfId="0" applyFont="1" applyFill="1" applyBorder="1" applyAlignment="1">
      <alignment horizontal="left"/>
    </xf>
    <xf numFmtId="0" fontId="11" fillId="0" borderId="0" xfId="0" applyFont="1" applyFill="1" applyBorder="1"/>
    <xf numFmtId="164" fontId="12" fillId="0" borderId="6" xfId="0" applyNumberFormat="1" applyFont="1" applyBorder="1" applyAlignment="1">
      <alignment horizontal="right"/>
    </xf>
    <xf numFmtId="181" fontId="9" fillId="3" borderId="6" xfId="0" applyNumberFormat="1" applyFont="1" applyFill="1" applyBorder="1" applyAlignment="1"/>
    <xf numFmtId="164" fontId="11" fillId="0" borderId="6" xfId="0" applyNumberFormat="1" applyFont="1" applyBorder="1"/>
    <xf numFmtId="181" fontId="9" fillId="0" borderId="6" xfId="0" applyNumberFormat="1" applyFont="1" applyFill="1" applyBorder="1" applyAlignment="1"/>
    <xf numFmtId="1" fontId="7" fillId="0" borderId="33" xfId="0" applyNumberFormat="1" applyFont="1" applyFill="1" applyBorder="1" applyAlignment="1">
      <alignment horizontal="center"/>
    </xf>
    <xf numFmtId="1" fontId="7" fillId="0" borderId="26" xfId="0" applyNumberFormat="1" applyFont="1" applyFill="1" applyBorder="1" applyAlignment="1">
      <alignment horizontal="center"/>
    </xf>
    <xf numFmtId="172" fontId="12" fillId="0" borderId="26" xfId="0" applyNumberFormat="1" applyFont="1" applyFill="1" applyBorder="1"/>
    <xf numFmtId="177" fontId="3" fillId="0" borderId="34" xfId="0" applyNumberFormat="1" applyFont="1" applyFill="1" applyBorder="1"/>
    <xf numFmtId="177" fontId="3" fillId="0" borderId="2" xfId="0" applyNumberFormat="1" applyFont="1" applyFill="1" applyBorder="1"/>
    <xf numFmtId="167" fontId="6" fillId="0" borderId="6" xfId="0" applyNumberFormat="1" applyFont="1" applyFill="1" applyBorder="1" applyAlignment="1"/>
    <xf numFmtId="0" fontId="18" fillId="0" borderId="4" xfId="0" applyFont="1" applyBorder="1" applyAlignment="1">
      <alignment horizontal="left"/>
    </xf>
    <xf numFmtId="174" fontId="27" fillId="0" borderId="8" xfId="0" applyNumberFormat="1" applyFont="1" applyBorder="1" applyAlignment="1">
      <alignment horizontal="right"/>
    </xf>
    <xf numFmtId="181" fontId="7" fillId="0" borderId="4" xfId="0" applyNumberFormat="1" applyFont="1" applyFill="1" applyBorder="1" applyAlignment="1"/>
    <xf numFmtId="0" fontId="5" fillId="0" borderId="4" xfId="0" applyFont="1" applyBorder="1" applyAlignment="1">
      <alignment horizontal="left"/>
    </xf>
    <xf numFmtId="179" fontId="3" fillId="0" borderId="35" xfId="0" applyNumberFormat="1" applyFont="1" applyBorder="1"/>
    <xf numFmtId="0" fontId="0" fillId="0" borderId="0" xfId="0" applyAlignment="1">
      <alignment horizontal="center"/>
    </xf>
    <xf numFmtId="187" fontId="12" fillId="0" borderId="0" xfId="0" applyNumberFormat="1" applyFont="1" applyBorder="1"/>
    <xf numFmtId="165" fontId="7" fillId="0" borderId="0" xfId="0" applyNumberFormat="1" applyFont="1" applyFill="1" applyBorder="1" applyAlignment="1">
      <alignment horizontal="left"/>
    </xf>
    <xf numFmtId="170" fontId="7" fillId="0" borderId="0" xfId="0" applyNumberFormat="1" applyFont="1" applyFill="1" applyBorder="1" applyAlignment="1">
      <alignment horizontal="left"/>
    </xf>
    <xf numFmtId="10" fontId="7" fillId="0" borderId="0" xfId="0" applyNumberFormat="1" applyFont="1" applyBorder="1"/>
    <xf numFmtId="10" fontId="12" fillId="0" borderId="0" xfId="0" applyNumberFormat="1" applyFont="1" applyBorder="1"/>
    <xf numFmtId="10" fontId="12" fillId="0" borderId="0" xfId="0" applyNumberFormat="1" applyFont="1"/>
    <xf numFmtId="0" fontId="28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6" fillId="0" borderId="0" xfId="0" applyFont="1" applyFill="1" applyBorder="1" applyAlignment="1">
      <alignment horizontal="right"/>
    </xf>
    <xf numFmtId="0" fontId="28" fillId="3" borderId="0" xfId="0" applyFont="1" applyFill="1" applyAlignment="1">
      <alignment horizontal="center"/>
    </xf>
    <xf numFmtId="178" fontId="7" fillId="0" borderId="0" xfId="0" applyNumberFormat="1" applyFont="1" applyBorder="1"/>
    <xf numFmtId="164" fontId="7" fillId="0" borderId="5" xfId="0" applyNumberFormat="1" applyFont="1" applyFill="1" applyBorder="1"/>
    <xf numFmtId="164" fontId="19" fillId="0" borderId="20" xfId="0" applyNumberFormat="1" applyFont="1" applyBorder="1"/>
    <xf numFmtId="164" fontId="9" fillId="0" borderId="28" xfId="0" applyNumberFormat="1" applyFont="1" applyBorder="1"/>
    <xf numFmtId="164" fontId="20" fillId="0" borderId="29" xfId="0" applyNumberFormat="1" applyFont="1" applyBorder="1"/>
    <xf numFmtId="168" fontId="7" fillId="0" borderId="0" xfId="0" applyNumberFormat="1" applyFont="1" applyBorder="1"/>
    <xf numFmtId="181" fontId="9" fillId="0" borderId="26" xfId="0" applyNumberFormat="1" applyFont="1" applyFill="1" applyBorder="1" applyAlignment="1"/>
    <xf numFmtId="0" fontId="11" fillId="0" borderId="0" xfId="0" applyFont="1" applyBorder="1" applyAlignment="1">
      <alignment horizontal="right"/>
    </xf>
    <xf numFmtId="0" fontId="7" fillId="0" borderId="0" xfId="0" applyFont="1" applyBorder="1"/>
    <xf numFmtId="0" fontId="8" fillId="0" borderId="0" xfId="0" applyFont="1" applyBorder="1" applyAlignment="1">
      <alignment horizontal="center"/>
    </xf>
    <xf numFmtId="0" fontId="16" fillId="4" borderId="1" xfId="0" applyFont="1" applyFill="1" applyBorder="1" applyAlignment="1">
      <alignment horizontal="left"/>
    </xf>
    <xf numFmtId="0" fontId="16" fillId="4" borderId="2" xfId="0" applyFont="1" applyFill="1" applyBorder="1" applyAlignment="1">
      <alignment horizontal="left"/>
    </xf>
    <xf numFmtId="175" fontId="16" fillId="4" borderId="2" xfId="0" applyNumberFormat="1" applyFont="1" applyFill="1" applyBorder="1" applyAlignment="1"/>
    <xf numFmtId="175" fontId="16" fillId="4" borderId="2" xfId="0" applyNumberFormat="1" applyFont="1" applyFill="1" applyBorder="1" applyAlignment="1">
      <alignment horizontal="center"/>
    </xf>
    <xf numFmtId="175" fontId="16" fillId="4" borderId="2" xfId="0" applyNumberFormat="1" applyFont="1" applyFill="1" applyBorder="1" applyAlignment="1">
      <alignment horizontal="centerContinuous"/>
    </xf>
    <xf numFmtId="175" fontId="16" fillId="4" borderId="3" xfId="0" applyNumberFormat="1" applyFont="1" applyFill="1" applyBorder="1" applyAlignment="1">
      <alignment horizontal="centerContinuous"/>
    </xf>
    <xf numFmtId="0" fontId="17" fillId="4" borderId="1" xfId="0" applyNumberFormat="1" applyFont="1" applyFill="1" applyBorder="1" applyAlignment="1">
      <alignment horizontal="centerContinuous"/>
    </xf>
    <xf numFmtId="0" fontId="17" fillId="4" borderId="2" xfId="0" applyNumberFormat="1" applyFont="1" applyFill="1" applyBorder="1" applyAlignment="1">
      <alignment horizontal="centerContinuous"/>
    </xf>
    <xf numFmtId="0" fontId="17" fillId="4" borderId="2" xfId="0" applyNumberFormat="1" applyFont="1" applyFill="1" applyBorder="1" applyAlignment="1"/>
    <xf numFmtId="0" fontId="2" fillId="4" borderId="3" xfId="0" applyNumberFormat="1" applyFont="1" applyFill="1" applyBorder="1" applyAlignment="1">
      <alignment horizontal="center"/>
    </xf>
    <xf numFmtId="0" fontId="16" fillId="4" borderId="13" xfId="0" applyFont="1" applyFill="1" applyBorder="1" applyAlignment="1"/>
    <xf numFmtId="0" fontId="16" fillId="4" borderId="14" xfId="0" applyFont="1" applyFill="1" applyBorder="1" applyAlignment="1">
      <alignment horizontal="left"/>
    </xf>
    <xf numFmtId="175" fontId="16" fillId="4" borderId="14" xfId="0" applyNumberFormat="1" applyFont="1" applyFill="1" applyBorder="1" applyAlignment="1">
      <alignment horizontal="left"/>
    </xf>
    <xf numFmtId="175" fontId="16" fillId="4" borderId="14" xfId="0" applyNumberFormat="1" applyFont="1" applyFill="1" applyBorder="1" applyAlignment="1">
      <alignment horizontal="center"/>
    </xf>
    <xf numFmtId="175" fontId="16" fillId="4" borderId="15" xfId="0" applyNumberFormat="1" applyFont="1" applyFill="1" applyBorder="1" applyAlignment="1">
      <alignment horizontal="center"/>
    </xf>
    <xf numFmtId="0" fontId="16" fillId="4" borderId="13" xfId="0" applyNumberFormat="1" applyFont="1" applyFill="1" applyBorder="1" applyAlignment="1">
      <alignment horizontal="center"/>
    </xf>
    <xf numFmtId="0" fontId="16" fillId="4" borderId="14" xfId="0" applyNumberFormat="1" applyFont="1" applyFill="1" applyBorder="1" applyAlignment="1">
      <alignment horizontal="center"/>
    </xf>
    <xf numFmtId="0" fontId="16" fillId="4" borderId="16" xfId="0" applyNumberFormat="1" applyFont="1" applyFill="1" applyBorder="1" applyAlignment="1">
      <alignment horizontal="center"/>
    </xf>
    <xf numFmtId="0" fontId="2" fillId="4" borderId="15" xfId="0" applyNumberFormat="1" applyFont="1" applyFill="1" applyBorder="1" applyAlignment="1">
      <alignment horizontal="center"/>
    </xf>
    <xf numFmtId="0" fontId="21" fillId="4" borderId="1" xfId="0" applyNumberFormat="1" applyFont="1" applyFill="1" applyBorder="1" applyAlignment="1"/>
    <xf numFmtId="0" fontId="21" fillId="4" borderId="2" xfId="0" applyNumberFormat="1" applyFont="1" applyFill="1" applyBorder="1" applyAlignment="1"/>
    <xf numFmtId="0" fontId="21" fillId="4" borderId="3" xfId="0" applyNumberFormat="1" applyFont="1" applyFill="1" applyBorder="1" applyAlignment="1"/>
    <xf numFmtId="0" fontId="16" fillId="4" borderId="7" xfId="0" applyNumberFormat="1" applyFont="1" applyFill="1" applyBorder="1" applyAlignment="1">
      <alignment horizontal="centerContinuous"/>
    </xf>
    <xf numFmtId="0" fontId="16" fillId="4" borderId="4" xfId="0" applyNumberFormat="1" applyFont="1" applyFill="1" applyBorder="1" applyAlignment="1">
      <alignment horizontal="centerContinuous"/>
    </xf>
    <xf numFmtId="0" fontId="16" fillId="4" borderId="8" xfId="0" applyNumberFormat="1" applyFont="1" applyFill="1" applyBorder="1" applyAlignment="1">
      <alignment horizontal="centerContinuous"/>
    </xf>
    <xf numFmtId="0" fontId="2" fillId="4" borderId="28" xfId="0" applyFont="1" applyFill="1" applyBorder="1"/>
    <xf numFmtId="0" fontId="21" fillId="4" borderId="26" xfId="0" applyFont="1" applyFill="1" applyBorder="1"/>
    <xf numFmtId="164" fontId="2" fillId="4" borderId="26" xfId="0" applyNumberFormat="1" applyFont="1" applyFill="1" applyBorder="1"/>
    <xf numFmtId="0" fontId="16" fillId="4" borderId="26" xfId="0" applyFont="1" applyFill="1" applyBorder="1" applyAlignment="1">
      <alignment horizontal="center"/>
    </xf>
    <xf numFmtId="181" fontId="29" fillId="0" borderId="0" xfId="0" applyNumberFormat="1" applyFont="1" applyFill="1" applyBorder="1" applyAlignment="1"/>
    <xf numFmtId="179" fontId="5" fillId="0" borderId="0" xfId="0" applyNumberFormat="1" applyFont="1"/>
    <xf numFmtId="188" fontId="5" fillId="0" borderId="0" xfId="1" applyNumberFormat="1" applyFont="1"/>
    <xf numFmtId="188" fontId="5" fillId="0" borderId="0" xfId="0" applyNumberFormat="1" applyFont="1"/>
    <xf numFmtId="10" fontId="5" fillId="0" borderId="0" xfId="0" applyNumberFormat="1" applyFont="1"/>
    <xf numFmtId="43" fontId="0" fillId="0" borderId="0" xfId="1" applyFont="1"/>
    <xf numFmtId="188" fontId="0" fillId="0" borderId="0" xfId="1" applyNumberFormat="1" applyFont="1"/>
    <xf numFmtId="181" fontId="7" fillId="0" borderId="2" xfId="0" applyNumberFormat="1" applyFont="1" applyFill="1" applyBorder="1" applyAlignment="1"/>
    <xf numFmtId="164" fontId="20" fillId="0" borderId="0" xfId="0" applyNumberFormat="1" applyFont="1" applyBorder="1"/>
    <xf numFmtId="0" fontId="21" fillId="4" borderId="0" xfId="0" applyNumberFormat="1" applyFont="1" applyFill="1" applyBorder="1" applyAlignment="1"/>
    <xf numFmtId="0" fontId="16" fillId="4" borderId="0" xfId="0" applyFont="1" applyFill="1" applyBorder="1" applyAlignment="1">
      <alignment horizontal="center"/>
    </xf>
    <xf numFmtId="168" fontId="23" fillId="0" borderId="0" xfId="0" applyNumberFormat="1" applyFont="1" applyBorder="1"/>
    <xf numFmtId="179" fontId="2" fillId="4" borderId="36" xfId="0" applyNumberFormat="1" applyFont="1" applyFill="1" applyBorder="1" applyAlignment="1">
      <alignment horizontal="center"/>
    </xf>
    <xf numFmtId="187" fontId="7" fillId="0" borderId="0" xfId="0" applyNumberFormat="1" applyFont="1" applyBorder="1"/>
    <xf numFmtId="190" fontId="7" fillId="0" borderId="0" xfId="0" applyNumberFormat="1" applyFont="1" applyBorder="1"/>
    <xf numFmtId="177" fontId="6" fillId="0" borderId="37" xfId="0" applyNumberFormat="1" applyFont="1" applyFill="1" applyBorder="1"/>
    <xf numFmtId="177" fontId="19" fillId="0" borderId="38" xfId="0" applyNumberFormat="1" applyFont="1" applyBorder="1"/>
    <xf numFmtId="177" fontId="9" fillId="0" borderId="37" xfId="0" applyNumberFormat="1" applyFont="1" applyFill="1" applyBorder="1"/>
    <xf numFmtId="177" fontId="19" fillId="0" borderId="37" xfId="0" applyNumberFormat="1" applyFont="1" applyBorder="1"/>
    <xf numFmtId="177" fontId="20" fillId="0" borderId="36" xfId="0" applyNumberFormat="1" applyFont="1" applyBorder="1"/>
    <xf numFmtId="177" fontId="20" fillId="0" borderId="37" xfId="0" applyNumberFormat="1" applyFont="1" applyBorder="1"/>
    <xf numFmtId="177" fontId="9" fillId="0" borderId="36" xfId="0" applyNumberFormat="1" applyFont="1" applyFill="1" applyBorder="1"/>
    <xf numFmtId="172" fontId="6" fillId="0" borderId="8" xfId="0" applyNumberFormat="1" applyFont="1" applyFill="1" applyBorder="1" applyAlignment="1"/>
    <xf numFmtId="193" fontId="6" fillId="0" borderId="0" xfId="0" applyNumberFormat="1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Jacob%20Smith\2-Examples\CityPoint%20(Retail)%20-%20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llupCF"/>
      <sheetName val="Rollup"/>
      <sheetName val="RET"/>
      <sheetName val="RETproj"/>
      <sheetName val="RETOp"/>
      <sheetName val="RETCF"/>
      <sheetName val="HTL"/>
      <sheetName val="HTLproj"/>
      <sheetName val="HTLOp"/>
      <sheetName val="HTLCF"/>
      <sheetName val="MU"/>
      <sheetName val="MUproj"/>
      <sheetName val="MUCF"/>
      <sheetName val="AL"/>
      <sheetName val="ALproj"/>
      <sheetName val="ALOp"/>
      <sheetName val="ALCF"/>
      <sheetName val="TPC"/>
      <sheetName val="Drw"/>
      <sheetName val="M9Op"/>
    </sheetNames>
    <sheetDataSet>
      <sheetData sheetId="0"/>
      <sheetData sheetId="1"/>
      <sheetData sheetId="2"/>
      <sheetData sheetId="3">
        <row r="22">
          <cell r="J22">
            <v>28785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A1:IF96"/>
  <sheetViews>
    <sheetView showGridLines="0" tabSelected="1" zoomScale="75" zoomScaleNormal="75" zoomScaleSheetLayoutView="75" workbookViewId="0">
      <pane xSplit="22" ySplit="7" topLeftCell="W8" activePane="bottomRight" state="frozen"/>
      <selection activeCell="G2" sqref="G2"/>
      <selection pane="topRight" activeCell="G2" sqref="G2"/>
      <selection pane="bottomLeft" activeCell="G2" sqref="G2"/>
      <selection pane="bottomRight" activeCell="S35" sqref="S35"/>
    </sheetView>
  </sheetViews>
  <sheetFormatPr defaultColWidth="9.140625" defaultRowHeight="15" outlineLevelCol="1" x14ac:dyDescent="0.25"/>
  <cols>
    <col min="1" max="2" width="3.7109375" style="1" customWidth="1"/>
    <col min="3" max="3" width="2.7109375" style="1" customWidth="1"/>
    <col min="4" max="4" width="4.7109375" style="1" customWidth="1"/>
    <col min="5" max="5" width="0.85546875" style="1" customWidth="1"/>
    <col min="6" max="6" width="7.7109375" style="1" customWidth="1"/>
    <col min="7" max="8" width="9.7109375" style="1" customWidth="1"/>
    <col min="9" max="9" width="8.85546875" style="1" customWidth="1"/>
    <col min="10" max="10" width="9.7109375" style="1" customWidth="1"/>
    <col min="11" max="12" width="10.7109375" style="1" customWidth="1"/>
    <col min="13" max="13" width="13.28515625" style="1" customWidth="1"/>
    <col min="14" max="15" width="1.7109375" style="1" customWidth="1"/>
    <col min="16" max="19" width="11.7109375" style="1" customWidth="1"/>
    <col min="20" max="21" width="13.28515625" style="1" customWidth="1"/>
    <col min="22" max="22" width="0.85546875" style="1" customWidth="1"/>
    <col min="23" max="25" width="10.7109375" style="1" customWidth="1"/>
    <col min="26" max="26" width="1.7109375" style="1" customWidth="1"/>
    <col min="27" max="28" width="7.28515625" style="1" hidden="1" customWidth="1" outlineLevel="1"/>
    <col min="29" max="29" width="7.42578125" style="1" hidden="1" customWidth="1" outlineLevel="1"/>
    <col min="30" max="30" width="12.7109375" hidden="1" customWidth="1" outlineLevel="1"/>
    <col min="31" max="31" width="1.7109375" style="1" hidden="1" customWidth="1" outlineLevel="1"/>
    <col min="32" max="32" width="0.85546875" style="1" hidden="1" customWidth="1" outlineLevel="1"/>
    <col min="33" max="213" width="11.7109375" style="1" hidden="1" customWidth="1" outlineLevel="1"/>
    <col min="214" max="214" width="10.7109375" style="1" customWidth="1" collapsed="1"/>
    <col min="215" max="240" width="10.7109375" style="1" customWidth="1"/>
    <col min="241" max="16384" width="9.140625" style="1"/>
  </cols>
  <sheetData>
    <row r="1" spans="1:240" x14ac:dyDescent="0.25">
      <c r="F1" s="2"/>
      <c r="N1" s="17"/>
      <c r="O1" s="6"/>
      <c r="P1" s="6"/>
      <c r="Q1" s="6"/>
      <c r="R1" s="14"/>
      <c r="S1" s="17"/>
      <c r="T1" s="6"/>
      <c r="U1" s="40"/>
      <c r="V1" s="6"/>
      <c r="W1" s="6"/>
      <c r="X1" s="6"/>
      <c r="Y1" s="17"/>
    </row>
    <row r="2" spans="1:240" x14ac:dyDescent="0.25">
      <c r="F2" s="195" t="s">
        <v>3</v>
      </c>
      <c r="G2" s="16" t="s">
        <v>98</v>
      </c>
      <c r="H2" s="16"/>
      <c r="I2" s="23"/>
      <c r="J2" s="24"/>
      <c r="N2" s="17"/>
      <c r="O2" s="17"/>
      <c r="P2" s="6"/>
      <c r="Q2" s="6"/>
      <c r="R2" s="6"/>
      <c r="S2" s="6"/>
      <c r="T2" s="6"/>
      <c r="U2" s="6"/>
      <c r="V2" s="6"/>
      <c r="W2" s="6"/>
      <c r="X2" s="6"/>
      <c r="Y2" s="6"/>
      <c r="Z2" s="20"/>
      <c r="AA2" s="21"/>
      <c r="AB2" s="21"/>
      <c r="AC2" s="7" t="s">
        <v>1</v>
      </c>
      <c r="AD2" s="189">
        <v>2.5000000000000001E-2</v>
      </c>
      <c r="AF2" s="8"/>
      <c r="AG2" s="9">
        <f t="shared" ref="AG2:BL2" si="0">IF(AG$7&gt;=$AD$3,(1+$AD$2)^(INT((12+AG$7-$AD$3)/12)),1)</f>
        <v>1</v>
      </c>
      <c r="AH2" s="9">
        <f t="shared" si="0"/>
        <v>1</v>
      </c>
      <c r="AI2" s="9">
        <f t="shared" si="0"/>
        <v>1</v>
      </c>
      <c r="AJ2" s="9">
        <f t="shared" si="0"/>
        <v>1</v>
      </c>
      <c r="AK2" s="9">
        <f t="shared" si="0"/>
        <v>1</v>
      </c>
      <c r="AL2" s="9">
        <f t="shared" si="0"/>
        <v>1</v>
      </c>
      <c r="AM2" s="9">
        <f t="shared" si="0"/>
        <v>1</v>
      </c>
      <c r="AN2" s="9">
        <f t="shared" si="0"/>
        <v>1</v>
      </c>
      <c r="AO2" s="9">
        <f t="shared" si="0"/>
        <v>1</v>
      </c>
      <c r="AP2" s="9">
        <f t="shared" si="0"/>
        <v>1</v>
      </c>
      <c r="AQ2" s="9">
        <f t="shared" si="0"/>
        <v>1</v>
      </c>
      <c r="AR2" s="9">
        <f t="shared" si="0"/>
        <v>1</v>
      </c>
      <c r="AS2" s="9">
        <f t="shared" si="0"/>
        <v>1</v>
      </c>
      <c r="AT2" s="9">
        <f t="shared" si="0"/>
        <v>1.0249999999999999</v>
      </c>
      <c r="AU2" s="9">
        <f t="shared" si="0"/>
        <v>1.0249999999999999</v>
      </c>
      <c r="AV2" s="9">
        <f t="shared" si="0"/>
        <v>1.0249999999999999</v>
      </c>
      <c r="AW2" s="9">
        <f t="shared" si="0"/>
        <v>1.0249999999999999</v>
      </c>
      <c r="AX2" s="9">
        <f t="shared" si="0"/>
        <v>1.0249999999999999</v>
      </c>
      <c r="AY2" s="9">
        <f t="shared" si="0"/>
        <v>1.0249999999999999</v>
      </c>
      <c r="AZ2" s="9">
        <f t="shared" si="0"/>
        <v>1.0249999999999999</v>
      </c>
      <c r="BA2" s="9">
        <f t="shared" si="0"/>
        <v>1.0249999999999999</v>
      </c>
      <c r="BB2" s="9">
        <f t="shared" si="0"/>
        <v>1.0249999999999999</v>
      </c>
      <c r="BC2" s="9">
        <f t="shared" si="0"/>
        <v>1.0249999999999999</v>
      </c>
      <c r="BD2" s="9">
        <f t="shared" si="0"/>
        <v>1.0249999999999999</v>
      </c>
      <c r="BE2" s="9">
        <f t="shared" si="0"/>
        <v>1.0249999999999999</v>
      </c>
      <c r="BF2" s="9">
        <f t="shared" si="0"/>
        <v>1.0506249999999999</v>
      </c>
      <c r="BG2" s="9">
        <f t="shared" si="0"/>
        <v>1.0506249999999999</v>
      </c>
      <c r="BH2" s="9">
        <f t="shared" si="0"/>
        <v>1.0506249999999999</v>
      </c>
      <c r="BI2" s="9">
        <f t="shared" si="0"/>
        <v>1.0506249999999999</v>
      </c>
      <c r="BJ2" s="9">
        <f t="shared" si="0"/>
        <v>1.0506249999999999</v>
      </c>
      <c r="BK2" s="9">
        <f t="shared" si="0"/>
        <v>1.0506249999999999</v>
      </c>
      <c r="BL2" s="9">
        <f t="shared" si="0"/>
        <v>1.0506249999999999</v>
      </c>
      <c r="BM2" s="9">
        <f t="shared" ref="BM2:CR2" si="1">IF(BM$7&gt;=$AD$3,(1+$AD$2)^(INT((12+BM$7-$AD$3)/12)),1)</f>
        <v>1.0506249999999999</v>
      </c>
      <c r="BN2" s="9">
        <f t="shared" si="1"/>
        <v>1.0506249999999999</v>
      </c>
      <c r="BO2" s="9">
        <f t="shared" si="1"/>
        <v>1.0506249999999999</v>
      </c>
      <c r="BP2" s="9">
        <f t="shared" si="1"/>
        <v>1.0506249999999999</v>
      </c>
      <c r="BQ2" s="9">
        <f t="shared" si="1"/>
        <v>1.0506249999999999</v>
      </c>
      <c r="BR2" s="9">
        <f t="shared" si="1"/>
        <v>1.0768906249999999</v>
      </c>
      <c r="BS2" s="9">
        <f t="shared" si="1"/>
        <v>1.0768906249999999</v>
      </c>
      <c r="BT2" s="9">
        <f t="shared" si="1"/>
        <v>1.0768906249999999</v>
      </c>
      <c r="BU2" s="9">
        <f t="shared" si="1"/>
        <v>1.0768906249999999</v>
      </c>
      <c r="BV2" s="9">
        <f t="shared" si="1"/>
        <v>1.0768906249999999</v>
      </c>
      <c r="BW2" s="9">
        <f t="shared" si="1"/>
        <v>1.0768906249999999</v>
      </c>
      <c r="BX2" s="9">
        <f t="shared" si="1"/>
        <v>1.0768906249999999</v>
      </c>
      <c r="BY2" s="9">
        <f t="shared" si="1"/>
        <v>1.0768906249999999</v>
      </c>
      <c r="BZ2" s="9">
        <f t="shared" si="1"/>
        <v>1.0768906249999999</v>
      </c>
      <c r="CA2" s="9">
        <f t="shared" si="1"/>
        <v>1.0768906249999999</v>
      </c>
      <c r="CB2" s="9">
        <f t="shared" si="1"/>
        <v>1.0768906249999999</v>
      </c>
      <c r="CC2" s="9">
        <f t="shared" si="1"/>
        <v>1.0768906249999999</v>
      </c>
      <c r="CD2" s="9">
        <f t="shared" si="1"/>
        <v>1.1038128906249998</v>
      </c>
      <c r="CE2" s="9">
        <f t="shared" si="1"/>
        <v>1.1038128906249998</v>
      </c>
      <c r="CF2" s="9">
        <f t="shared" si="1"/>
        <v>1.1038128906249998</v>
      </c>
      <c r="CG2" s="9">
        <f t="shared" si="1"/>
        <v>1.1038128906249998</v>
      </c>
      <c r="CH2" s="9">
        <f t="shared" si="1"/>
        <v>1.1038128906249998</v>
      </c>
      <c r="CI2" s="9">
        <f t="shared" si="1"/>
        <v>1.1038128906249998</v>
      </c>
      <c r="CJ2" s="9">
        <f t="shared" si="1"/>
        <v>1.1038128906249998</v>
      </c>
      <c r="CK2" s="9">
        <f t="shared" si="1"/>
        <v>1.1038128906249998</v>
      </c>
      <c r="CL2" s="9">
        <f t="shared" si="1"/>
        <v>1.1038128906249998</v>
      </c>
      <c r="CM2" s="9">
        <f t="shared" si="1"/>
        <v>1.1038128906249998</v>
      </c>
      <c r="CN2" s="9">
        <f t="shared" si="1"/>
        <v>1.1038128906249998</v>
      </c>
      <c r="CO2" s="9">
        <f t="shared" si="1"/>
        <v>1.1038128906249998</v>
      </c>
      <c r="CP2" s="9">
        <f t="shared" si="1"/>
        <v>1.1314082128906247</v>
      </c>
      <c r="CQ2" s="9">
        <f t="shared" si="1"/>
        <v>1.1314082128906247</v>
      </c>
      <c r="CR2" s="9">
        <f t="shared" si="1"/>
        <v>1.1314082128906247</v>
      </c>
      <c r="CS2" s="9">
        <f t="shared" ref="CS2:DX2" si="2">IF(CS$7&gt;=$AD$3,(1+$AD$2)^(INT((12+CS$7-$AD$3)/12)),1)</f>
        <v>1.1314082128906247</v>
      </c>
      <c r="CT2" s="9">
        <f t="shared" si="2"/>
        <v>1.1314082128906247</v>
      </c>
      <c r="CU2" s="9">
        <f t="shared" si="2"/>
        <v>1.1314082128906247</v>
      </c>
      <c r="CV2" s="9">
        <f t="shared" si="2"/>
        <v>1.1314082128906247</v>
      </c>
      <c r="CW2" s="9">
        <f t="shared" si="2"/>
        <v>1.1314082128906247</v>
      </c>
      <c r="CX2" s="9">
        <f t="shared" si="2"/>
        <v>1.1314082128906247</v>
      </c>
      <c r="CY2" s="9">
        <f t="shared" si="2"/>
        <v>1.1314082128906247</v>
      </c>
      <c r="CZ2" s="9">
        <f t="shared" si="2"/>
        <v>1.1314082128906247</v>
      </c>
      <c r="DA2" s="9">
        <f t="shared" si="2"/>
        <v>1.1314082128906247</v>
      </c>
      <c r="DB2" s="9">
        <f t="shared" si="2"/>
        <v>1.1596934182128902</v>
      </c>
      <c r="DC2" s="9">
        <f t="shared" si="2"/>
        <v>1.1596934182128902</v>
      </c>
      <c r="DD2" s="9">
        <f t="shared" si="2"/>
        <v>1.1596934182128902</v>
      </c>
      <c r="DE2" s="9">
        <f t="shared" si="2"/>
        <v>1.1596934182128902</v>
      </c>
      <c r="DF2" s="9">
        <f t="shared" si="2"/>
        <v>1.1596934182128902</v>
      </c>
      <c r="DG2" s="9">
        <f t="shared" si="2"/>
        <v>1.1596934182128902</v>
      </c>
      <c r="DH2" s="9">
        <f t="shared" si="2"/>
        <v>1.1596934182128902</v>
      </c>
      <c r="DI2" s="9">
        <f t="shared" si="2"/>
        <v>1.1596934182128902</v>
      </c>
      <c r="DJ2" s="9">
        <f t="shared" si="2"/>
        <v>1.1596934182128902</v>
      </c>
      <c r="DK2" s="9">
        <f t="shared" si="2"/>
        <v>1.1596934182128902</v>
      </c>
      <c r="DL2" s="9">
        <f t="shared" si="2"/>
        <v>1.1596934182128902</v>
      </c>
      <c r="DM2" s="9">
        <f t="shared" si="2"/>
        <v>1.1596934182128902</v>
      </c>
      <c r="DN2" s="9">
        <f t="shared" si="2"/>
        <v>1.1886857536682125</v>
      </c>
      <c r="DO2" s="9">
        <f t="shared" si="2"/>
        <v>1.1886857536682125</v>
      </c>
      <c r="DP2" s="9">
        <f t="shared" si="2"/>
        <v>1.1886857536682125</v>
      </c>
      <c r="DQ2" s="9">
        <f t="shared" si="2"/>
        <v>1.1886857536682125</v>
      </c>
      <c r="DR2" s="9">
        <f t="shared" si="2"/>
        <v>1.1886857536682125</v>
      </c>
      <c r="DS2" s="9">
        <f t="shared" si="2"/>
        <v>1.1886857536682125</v>
      </c>
      <c r="DT2" s="9">
        <f t="shared" si="2"/>
        <v>1.1886857536682125</v>
      </c>
      <c r="DU2" s="9">
        <f t="shared" si="2"/>
        <v>1.1886857536682125</v>
      </c>
      <c r="DV2" s="9">
        <f t="shared" si="2"/>
        <v>1.1886857536682125</v>
      </c>
      <c r="DW2" s="9">
        <f t="shared" si="2"/>
        <v>1.1886857536682125</v>
      </c>
      <c r="DX2" s="9">
        <f t="shared" si="2"/>
        <v>1.1886857536682125</v>
      </c>
      <c r="DY2" s="9">
        <f t="shared" ref="DY2:FD2" si="3">IF(DY$7&gt;=$AD$3,(1+$AD$2)^(INT((12+DY$7-$AD$3)/12)),1)</f>
        <v>1.1886857536682125</v>
      </c>
      <c r="DZ2" s="9">
        <f t="shared" si="3"/>
        <v>1.2184028975099177</v>
      </c>
      <c r="EA2" s="9">
        <f t="shared" si="3"/>
        <v>1.2184028975099177</v>
      </c>
      <c r="EB2" s="9">
        <f t="shared" si="3"/>
        <v>1.2184028975099177</v>
      </c>
      <c r="EC2" s="9">
        <f t="shared" si="3"/>
        <v>1.2184028975099177</v>
      </c>
      <c r="ED2" s="9">
        <f t="shared" si="3"/>
        <v>1.2184028975099177</v>
      </c>
      <c r="EE2" s="9">
        <f t="shared" si="3"/>
        <v>1.2184028975099177</v>
      </c>
      <c r="EF2" s="9">
        <f t="shared" si="3"/>
        <v>1.2184028975099177</v>
      </c>
      <c r="EG2" s="9">
        <f t="shared" si="3"/>
        <v>1.2184028975099177</v>
      </c>
      <c r="EH2" s="9">
        <f t="shared" si="3"/>
        <v>1.2184028975099177</v>
      </c>
      <c r="EI2" s="9">
        <f t="shared" si="3"/>
        <v>1.2184028975099177</v>
      </c>
      <c r="EJ2" s="9">
        <f t="shared" si="3"/>
        <v>1.2184028975099177</v>
      </c>
      <c r="EK2" s="9">
        <f t="shared" si="3"/>
        <v>1.2184028975099177</v>
      </c>
      <c r="EL2" s="9">
        <f t="shared" si="3"/>
        <v>1.2488629699476654</v>
      </c>
      <c r="EM2" s="9">
        <f t="shared" si="3"/>
        <v>1.2488629699476654</v>
      </c>
      <c r="EN2" s="9">
        <f t="shared" si="3"/>
        <v>1.2488629699476654</v>
      </c>
      <c r="EO2" s="9">
        <f t="shared" si="3"/>
        <v>1.2488629699476654</v>
      </c>
      <c r="EP2" s="9">
        <f t="shared" si="3"/>
        <v>1.2488629699476654</v>
      </c>
      <c r="EQ2" s="9">
        <f t="shared" si="3"/>
        <v>1.2488629699476654</v>
      </c>
      <c r="ER2" s="9">
        <f t="shared" si="3"/>
        <v>1.2488629699476654</v>
      </c>
      <c r="ES2" s="9">
        <f t="shared" si="3"/>
        <v>1.2488629699476654</v>
      </c>
      <c r="ET2" s="9">
        <f t="shared" si="3"/>
        <v>1.2488629699476654</v>
      </c>
      <c r="EU2" s="9">
        <f t="shared" si="3"/>
        <v>1.2488629699476654</v>
      </c>
      <c r="EV2" s="9">
        <f t="shared" si="3"/>
        <v>1.2488629699476654</v>
      </c>
      <c r="EW2" s="9">
        <f t="shared" si="3"/>
        <v>1.2488629699476654</v>
      </c>
      <c r="EX2" s="9">
        <f t="shared" si="3"/>
        <v>1.2800845441963571</v>
      </c>
      <c r="EY2" s="9">
        <f t="shared" si="3"/>
        <v>1.2800845441963571</v>
      </c>
      <c r="EZ2" s="9">
        <f t="shared" si="3"/>
        <v>1.2800845441963571</v>
      </c>
      <c r="FA2" s="9">
        <f t="shared" si="3"/>
        <v>1.2800845441963571</v>
      </c>
      <c r="FB2" s="9">
        <f t="shared" si="3"/>
        <v>1.2800845441963571</v>
      </c>
      <c r="FC2" s="9">
        <f t="shared" si="3"/>
        <v>1.2800845441963571</v>
      </c>
      <c r="FD2" s="9">
        <f t="shared" si="3"/>
        <v>1.2800845441963571</v>
      </c>
      <c r="FE2" s="9">
        <f t="shared" ref="FE2:GJ2" si="4">IF(FE$7&gt;=$AD$3,(1+$AD$2)^(INT((12+FE$7-$AD$3)/12)),1)</f>
        <v>1.2800845441963571</v>
      </c>
      <c r="FF2" s="9">
        <f t="shared" si="4"/>
        <v>1.2800845441963571</v>
      </c>
      <c r="FG2" s="9">
        <f t="shared" si="4"/>
        <v>1.2800845441963571</v>
      </c>
      <c r="FH2" s="9">
        <f t="shared" si="4"/>
        <v>1.2800845441963571</v>
      </c>
      <c r="FI2" s="9">
        <f t="shared" si="4"/>
        <v>1.2800845441963571</v>
      </c>
      <c r="FJ2" s="9">
        <f t="shared" si="4"/>
        <v>1.312086657801266</v>
      </c>
      <c r="FK2" s="9">
        <f t="shared" si="4"/>
        <v>1.312086657801266</v>
      </c>
      <c r="FL2" s="9">
        <f t="shared" si="4"/>
        <v>1.312086657801266</v>
      </c>
      <c r="FM2" s="9">
        <f t="shared" si="4"/>
        <v>1.312086657801266</v>
      </c>
      <c r="FN2" s="9">
        <f t="shared" si="4"/>
        <v>1.312086657801266</v>
      </c>
      <c r="FO2" s="9">
        <f t="shared" si="4"/>
        <v>1.312086657801266</v>
      </c>
      <c r="FP2" s="9">
        <f t="shared" si="4"/>
        <v>1.312086657801266</v>
      </c>
      <c r="FQ2" s="9">
        <f t="shared" si="4"/>
        <v>1.312086657801266</v>
      </c>
      <c r="FR2" s="9">
        <f t="shared" si="4"/>
        <v>1.312086657801266</v>
      </c>
      <c r="FS2" s="9">
        <f t="shared" si="4"/>
        <v>1.312086657801266</v>
      </c>
      <c r="FT2" s="9">
        <f t="shared" si="4"/>
        <v>1.312086657801266</v>
      </c>
      <c r="FU2" s="9">
        <f t="shared" si="4"/>
        <v>1.312086657801266</v>
      </c>
      <c r="FV2" s="9">
        <f t="shared" si="4"/>
        <v>1.3448888242462975</v>
      </c>
      <c r="FW2" s="9">
        <f t="shared" si="4"/>
        <v>1.3448888242462975</v>
      </c>
      <c r="FX2" s="9">
        <f t="shared" si="4"/>
        <v>1.3448888242462975</v>
      </c>
      <c r="FY2" s="9">
        <f t="shared" si="4"/>
        <v>1.3448888242462975</v>
      </c>
      <c r="FZ2" s="9">
        <f t="shared" si="4"/>
        <v>1.3448888242462975</v>
      </c>
      <c r="GA2" s="9">
        <f t="shared" si="4"/>
        <v>1.3448888242462975</v>
      </c>
      <c r="GB2" s="9">
        <f t="shared" si="4"/>
        <v>1.3448888242462975</v>
      </c>
      <c r="GC2" s="9">
        <f t="shared" si="4"/>
        <v>1.3448888242462975</v>
      </c>
      <c r="GD2" s="9">
        <f t="shared" si="4"/>
        <v>1.3448888242462975</v>
      </c>
      <c r="GE2" s="9">
        <f t="shared" si="4"/>
        <v>1.3448888242462975</v>
      </c>
      <c r="GF2" s="9">
        <f t="shared" si="4"/>
        <v>1.3448888242462975</v>
      </c>
      <c r="GG2" s="9">
        <f t="shared" si="4"/>
        <v>1.3448888242462975</v>
      </c>
      <c r="GH2" s="9">
        <f t="shared" si="4"/>
        <v>1.3785110448524549</v>
      </c>
      <c r="GI2" s="9">
        <f t="shared" si="4"/>
        <v>1.3785110448524549</v>
      </c>
      <c r="GJ2" s="9">
        <f t="shared" si="4"/>
        <v>1.3785110448524549</v>
      </c>
      <c r="GK2" s="9">
        <f t="shared" ref="GK2:HE2" si="5">IF(GK$7&gt;=$AD$3,(1+$AD$2)^(INT((12+GK$7-$AD$3)/12)),1)</f>
        <v>1.3785110448524549</v>
      </c>
      <c r="GL2" s="9">
        <f t="shared" si="5"/>
        <v>1.3785110448524549</v>
      </c>
      <c r="GM2" s="9">
        <f t="shared" si="5"/>
        <v>1.3785110448524549</v>
      </c>
      <c r="GN2" s="9">
        <f t="shared" si="5"/>
        <v>1.3785110448524549</v>
      </c>
      <c r="GO2" s="9">
        <f t="shared" si="5"/>
        <v>1.3785110448524549</v>
      </c>
      <c r="GP2" s="9">
        <f t="shared" si="5"/>
        <v>1.3785110448524549</v>
      </c>
      <c r="GQ2" s="9">
        <f t="shared" si="5"/>
        <v>1.3785110448524549</v>
      </c>
      <c r="GR2" s="9">
        <f t="shared" si="5"/>
        <v>1.3785110448524549</v>
      </c>
      <c r="GS2" s="9">
        <f t="shared" si="5"/>
        <v>1.3785110448524549</v>
      </c>
      <c r="GT2" s="9">
        <f t="shared" si="5"/>
        <v>1.4129738209737661</v>
      </c>
      <c r="GU2" s="9">
        <f t="shared" si="5"/>
        <v>1.4129738209737661</v>
      </c>
      <c r="GV2" s="9">
        <f t="shared" si="5"/>
        <v>1.4129738209737661</v>
      </c>
      <c r="GW2" s="9">
        <f t="shared" si="5"/>
        <v>1.4129738209737661</v>
      </c>
      <c r="GX2" s="9">
        <f t="shared" si="5"/>
        <v>1.4129738209737661</v>
      </c>
      <c r="GY2" s="9">
        <f t="shared" si="5"/>
        <v>1.4129738209737661</v>
      </c>
      <c r="GZ2" s="9">
        <f t="shared" si="5"/>
        <v>1.4129738209737661</v>
      </c>
      <c r="HA2" s="9">
        <f t="shared" si="5"/>
        <v>1.4129738209737661</v>
      </c>
      <c r="HB2" s="9">
        <f t="shared" si="5"/>
        <v>1.4129738209737661</v>
      </c>
      <c r="HC2" s="9">
        <f t="shared" si="5"/>
        <v>1.4129738209737661</v>
      </c>
      <c r="HD2" s="9">
        <f t="shared" si="5"/>
        <v>1.4129738209737661</v>
      </c>
      <c r="HE2" s="9">
        <f t="shared" si="5"/>
        <v>1.4129738209737661</v>
      </c>
      <c r="HG2" s="242"/>
    </row>
    <row r="3" spans="1:240" x14ac:dyDescent="0.25">
      <c r="E3" s="22"/>
      <c r="F3" s="197" t="s">
        <v>4</v>
      </c>
      <c r="G3" s="24" t="s">
        <v>77</v>
      </c>
      <c r="H3" s="24"/>
      <c r="J3" s="196"/>
      <c r="K3" s="194"/>
      <c r="N3" s="17"/>
      <c r="S3" s="6"/>
      <c r="T3" s="6"/>
      <c r="U3" s="25"/>
      <c r="Y3" s="2"/>
      <c r="AA3" s="26"/>
      <c r="AB3" s="26"/>
      <c r="AC3" s="12" t="s">
        <v>2</v>
      </c>
      <c r="AD3" s="190">
        <v>13</v>
      </c>
      <c r="AF3" s="8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/>
      <c r="HG3" s="244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</row>
    <row r="4" spans="1:240" x14ac:dyDescent="0.25">
      <c r="E4" s="22"/>
      <c r="F4" s="195" t="s">
        <v>78</v>
      </c>
      <c r="G4" s="198" t="s">
        <v>74</v>
      </c>
      <c r="H4" s="24"/>
      <c r="J4" s="196"/>
      <c r="K4" s="194"/>
      <c r="N4" s="17"/>
      <c r="S4" s="6"/>
      <c r="T4" s="6"/>
      <c r="U4" s="25"/>
      <c r="Y4" s="2"/>
      <c r="AA4" s="26"/>
      <c r="AB4" s="26"/>
      <c r="AC4" s="12"/>
      <c r="AD4" s="190"/>
      <c r="AF4" s="8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/>
      <c r="HG4" s="24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</row>
    <row r="5" spans="1:240" ht="15.75" thickBot="1" x14ac:dyDescent="0.3">
      <c r="E5" s="22"/>
      <c r="J5" s="28"/>
      <c r="N5" s="2"/>
      <c r="O5" s="2"/>
      <c r="P5" s="2"/>
      <c r="Q5" s="2"/>
      <c r="R5" s="2"/>
      <c r="S5" s="2"/>
      <c r="T5" s="29"/>
      <c r="U5" s="30"/>
      <c r="V5" s="31"/>
      <c r="W5" s="31"/>
      <c r="X5" s="31"/>
      <c r="Y5" s="2"/>
      <c r="AA5" s="32"/>
      <c r="AB5" s="32"/>
      <c r="AC5" s="6"/>
      <c r="AE5" s="32"/>
      <c r="AF5" s="8"/>
      <c r="HF5"/>
      <c r="HG5" s="243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</row>
    <row r="6" spans="1:240" ht="17.25" x14ac:dyDescent="0.4">
      <c r="A6" s="35"/>
      <c r="B6" s="36"/>
      <c r="D6" s="36"/>
      <c r="E6" s="209"/>
      <c r="F6" s="210"/>
      <c r="G6" s="211"/>
      <c r="H6" s="212"/>
      <c r="I6" s="212"/>
      <c r="J6" s="212" t="s">
        <v>92</v>
      </c>
      <c r="K6" s="212" t="s">
        <v>5</v>
      </c>
      <c r="L6" s="213" t="s">
        <v>6</v>
      </c>
      <c r="M6" s="214"/>
      <c r="N6" s="37"/>
      <c r="O6" s="37"/>
      <c r="P6" s="215" t="s">
        <v>79</v>
      </c>
      <c r="Q6" s="216"/>
      <c r="R6" s="216"/>
      <c r="S6" s="216"/>
      <c r="T6" s="217"/>
      <c r="U6" s="218" t="s">
        <v>7</v>
      </c>
      <c r="V6" s="38"/>
      <c r="W6" s="38"/>
      <c r="X6" s="38"/>
      <c r="Y6" s="2"/>
      <c r="AA6" s="42" t="s">
        <v>8</v>
      </c>
      <c r="AB6" s="43"/>
      <c r="AC6" s="44"/>
      <c r="AD6" s="45"/>
      <c r="AE6" s="46"/>
      <c r="AF6" s="8"/>
      <c r="AG6" s="27">
        <f>ROUNDUP(AG7/12,0)</f>
        <v>0</v>
      </c>
      <c r="AH6" s="27">
        <f>ROUNDUP(AH7/12,0)</f>
        <v>1</v>
      </c>
      <c r="AI6" s="27">
        <f t="shared" ref="AI6:CT6" si="6">ROUNDUP(AI7/12,0)</f>
        <v>1</v>
      </c>
      <c r="AJ6" s="27">
        <f t="shared" si="6"/>
        <v>1</v>
      </c>
      <c r="AK6" s="27">
        <f t="shared" si="6"/>
        <v>1</v>
      </c>
      <c r="AL6" s="27">
        <f t="shared" si="6"/>
        <v>1</v>
      </c>
      <c r="AM6" s="27">
        <f t="shared" si="6"/>
        <v>1</v>
      </c>
      <c r="AN6" s="27">
        <f t="shared" si="6"/>
        <v>1</v>
      </c>
      <c r="AO6" s="27">
        <f t="shared" si="6"/>
        <v>1</v>
      </c>
      <c r="AP6" s="27">
        <f t="shared" si="6"/>
        <v>1</v>
      </c>
      <c r="AQ6" s="27">
        <f t="shared" si="6"/>
        <v>1</v>
      </c>
      <c r="AR6" s="27">
        <f t="shared" si="6"/>
        <v>1</v>
      </c>
      <c r="AS6" s="27">
        <f t="shared" si="6"/>
        <v>1</v>
      </c>
      <c r="AT6" s="27">
        <f t="shared" si="6"/>
        <v>2</v>
      </c>
      <c r="AU6" s="27">
        <f t="shared" si="6"/>
        <v>2</v>
      </c>
      <c r="AV6" s="27">
        <f t="shared" si="6"/>
        <v>2</v>
      </c>
      <c r="AW6" s="27">
        <f t="shared" si="6"/>
        <v>2</v>
      </c>
      <c r="AX6" s="27">
        <f t="shared" si="6"/>
        <v>2</v>
      </c>
      <c r="AY6" s="27">
        <f t="shared" si="6"/>
        <v>2</v>
      </c>
      <c r="AZ6" s="27">
        <f t="shared" si="6"/>
        <v>2</v>
      </c>
      <c r="BA6" s="27">
        <f t="shared" si="6"/>
        <v>2</v>
      </c>
      <c r="BB6" s="27">
        <f t="shared" si="6"/>
        <v>2</v>
      </c>
      <c r="BC6" s="27">
        <f t="shared" si="6"/>
        <v>2</v>
      </c>
      <c r="BD6" s="27">
        <f t="shared" si="6"/>
        <v>2</v>
      </c>
      <c r="BE6" s="27">
        <f t="shared" si="6"/>
        <v>2</v>
      </c>
      <c r="BF6" s="27">
        <f t="shared" si="6"/>
        <v>3</v>
      </c>
      <c r="BG6" s="27">
        <f t="shared" si="6"/>
        <v>3</v>
      </c>
      <c r="BH6" s="27">
        <f t="shared" si="6"/>
        <v>3</v>
      </c>
      <c r="BI6" s="27">
        <f t="shared" si="6"/>
        <v>3</v>
      </c>
      <c r="BJ6" s="27">
        <f t="shared" si="6"/>
        <v>3</v>
      </c>
      <c r="BK6" s="27">
        <f t="shared" si="6"/>
        <v>3</v>
      </c>
      <c r="BL6" s="27">
        <f t="shared" si="6"/>
        <v>3</v>
      </c>
      <c r="BM6" s="27">
        <f t="shared" si="6"/>
        <v>3</v>
      </c>
      <c r="BN6" s="27">
        <f t="shared" si="6"/>
        <v>3</v>
      </c>
      <c r="BO6" s="27">
        <f t="shared" si="6"/>
        <v>3</v>
      </c>
      <c r="BP6" s="27">
        <f t="shared" si="6"/>
        <v>3</v>
      </c>
      <c r="BQ6" s="27">
        <f t="shared" si="6"/>
        <v>3</v>
      </c>
      <c r="BR6" s="27">
        <f t="shared" si="6"/>
        <v>4</v>
      </c>
      <c r="BS6" s="27">
        <f t="shared" si="6"/>
        <v>4</v>
      </c>
      <c r="BT6" s="27">
        <f t="shared" si="6"/>
        <v>4</v>
      </c>
      <c r="BU6" s="27">
        <f t="shared" si="6"/>
        <v>4</v>
      </c>
      <c r="BV6" s="27">
        <f t="shared" si="6"/>
        <v>4</v>
      </c>
      <c r="BW6" s="27">
        <f t="shared" si="6"/>
        <v>4</v>
      </c>
      <c r="BX6" s="27">
        <f t="shared" si="6"/>
        <v>4</v>
      </c>
      <c r="BY6" s="27">
        <f t="shared" si="6"/>
        <v>4</v>
      </c>
      <c r="BZ6" s="27">
        <f t="shared" si="6"/>
        <v>4</v>
      </c>
      <c r="CA6" s="27">
        <f t="shared" si="6"/>
        <v>4</v>
      </c>
      <c r="CB6" s="27">
        <f t="shared" si="6"/>
        <v>4</v>
      </c>
      <c r="CC6" s="27">
        <f t="shared" si="6"/>
        <v>4</v>
      </c>
      <c r="CD6" s="27">
        <f t="shared" si="6"/>
        <v>5</v>
      </c>
      <c r="CE6" s="27">
        <f t="shared" si="6"/>
        <v>5</v>
      </c>
      <c r="CF6" s="27">
        <f t="shared" si="6"/>
        <v>5</v>
      </c>
      <c r="CG6" s="27">
        <f t="shared" si="6"/>
        <v>5</v>
      </c>
      <c r="CH6" s="27">
        <f t="shared" si="6"/>
        <v>5</v>
      </c>
      <c r="CI6" s="27">
        <f t="shared" si="6"/>
        <v>5</v>
      </c>
      <c r="CJ6" s="27">
        <f t="shared" si="6"/>
        <v>5</v>
      </c>
      <c r="CK6" s="27">
        <f t="shared" si="6"/>
        <v>5</v>
      </c>
      <c r="CL6" s="27">
        <f t="shared" si="6"/>
        <v>5</v>
      </c>
      <c r="CM6" s="27">
        <f t="shared" si="6"/>
        <v>5</v>
      </c>
      <c r="CN6" s="27">
        <f t="shared" si="6"/>
        <v>5</v>
      </c>
      <c r="CO6" s="27">
        <f t="shared" si="6"/>
        <v>5</v>
      </c>
      <c r="CP6" s="27">
        <f t="shared" si="6"/>
        <v>6</v>
      </c>
      <c r="CQ6" s="27">
        <f t="shared" si="6"/>
        <v>6</v>
      </c>
      <c r="CR6" s="27">
        <f t="shared" si="6"/>
        <v>6</v>
      </c>
      <c r="CS6" s="27">
        <f t="shared" si="6"/>
        <v>6</v>
      </c>
      <c r="CT6" s="27">
        <f t="shared" si="6"/>
        <v>6</v>
      </c>
      <c r="CU6" s="27">
        <f t="shared" ref="CU6:FF6" si="7">ROUNDUP(CU7/12,0)</f>
        <v>6</v>
      </c>
      <c r="CV6" s="27">
        <f t="shared" si="7"/>
        <v>6</v>
      </c>
      <c r="CW6" s="27">
        <f t="shared" si="7"/>
        <v>6</v>
      </c>
      <c r="CX6" s="27">
        <f t="shared" si="7"/>
        <v>6</v>
      </c>
      <c r="CY6" s="27">
        <f t="shared" si="7"/>
        <v>6</v>
      </c>
      <c r="CZ6" s="27">
        <f t="shared" si="7"/>
        <v>6</v>
      </c>
      <c r="DA6" s="27">
        <f t="shared" si="7"/>
        <v>6</v>
      </c>
      <c r="DB6" s="27">
        <f t="shared" si="7"/>
        <v>7</v>
      </c>
      <c r="DC6" s="27">
        <f t="shared" si="7"/>
        <v>7</v>
      </c>
      <c r="DD6" s="27">
        <f t="shared" si="7"/>
        <v>7</v>
      </c>
      <c r="DE6" s="27">
        <f t="shared" si="7"/>
        <v>7</v>
      </c>
      <c r="DF6" s="27">
        <f t="shared" si="7"/>
        <v>7</v>
      </c>
      <c r="DG6" s="27">
        <f t="shared" si="7"/>
        <v>7</v>
      </c>
      <c r="DH6" s="27">
        <f t="shared" si="7"/>
        <v>7</v>
      </c>
      <c r="DI6" s="27">
        <f t="shared" si="7"/>
        <v>7</v>
      </c>
      <c r="DJ6" s="27">
        <f t="shared" si="7"/>
        <v>7</v>
      </c>
      <c r="DK6" s="27">
        <f t="shared" si="7"/>
        <v>7</v>
      </c>
      <c r="DL6" s="27">
        <f t="shared" si="7"/>
        <v>7</v>
      </c>
      <c r="DM6" s="27">
        <f t="shared" si="7"/>
        <v>7</v>
      </c>
      <c r="DN6" s="27">
        <f t="shared" si="7"/>
        <v>8</v>
      </c>
      <c r="DO6" s="27">
        <f t="shared" si="7"/>
        <v>8</v>
      </c>
      <c r="DP6" s="27">
        <f t="shared" si="7"/>
        <v>8</v>
      </c>
      <c r="DQ6" s="27">
        <f t="shared" si="7"/>
        <v>8</v>
      </c>
      <c r="DR6" s="27">
        <f t="shared" si="7"/>
        <v>8</v>
      </c>
      <c r="DS6" s="27">
        <f t="shared" si="7"/>
        <v>8</v>
      </c>
      <c r="DT6" s="27">
        <f t="shared" si="7"/>
        <v>8</v>
      </c>
      <c r="DU6" s="27">
        <f t="shared" si="7"/>
        <v>8</v>
      </c>
      <c r="DV6" s="27">
        <f t="shared" si="7"/>
        <v>8</v>
      </c>
      <c r="DW6" s="27">
        <f t="shared" si="7"/>
        <v>8</v>
      </c>
      <c r="DX6" s="27">
        <f t="shared" si="7"/>
        <v>8</v>
      </c>
      <c r="DY6" s="27">
        <f t="shared" si="7"/>
        <v>8</v>
      </c>
      <c r="DZ6" s="27">
        <f t="shared" si="7"/>
        <v>9</v>
      </c>
      <c r="EA6" s="27">
        <f t="shared" si="7"/>
        <v>9</v>
      </c>
      <c r="EB6" s="27">
        <f t="shared" si="7"/>
        <v>9</v>
      </c>
      <c r="EC6" s="27">
        <f t="shared" si="7"/>
        <v>9</v>
      </c>
      <c r="ED6" s="27">
        <f t="shared" si="7"/>
        <v>9</v>
      </c>
      <c r="EE6" s="27">
        <f t="shared" si="7"/>
        <v>9</v>
      </c>
      <c r="EF6" s="27">
        <f t="shared" si="7"/>
        <v>9</v>
      </c>
      <c r="EG6" s="27">
        <f t="shared" si="7"/>
        <v>9</v>
      </c>
      <c r="EH6" s="27">
        <f t="shared" si="7"/>
        <v>9</v>
      </c>
      <c r="EI6" s="27">
        <f t="shared" si="7"/>
        <v>9</v>
      </c>
      <c r="EJ6" s="27">
        <f t="shared" si="7"/>
        <v>9</v>
      </c>
      <c r="EK6" s="27">
        <f t="shared" si="7"/>
        <v>9</v>
      </c>
      <c r="EL6" s="27">
        <f t="shared" si="7"/>
        <v>10</v>
      </c>
      <c r="EM6" s="27">
        <f t="shared" si="7"/>
        <v>10</v>
      </c>
      <c r="EN6" s="27">
        <f t="shared" si="7"/>
        <v>10</v>
      </c>
      <c r="EO6" s="27">
        <f t="shared" si="7"/>
        <v>10</v>
      </c>
      <c r="EP6" s="27">
        <f t="shared" si="7"/>
        <v>10</v>
      </c>
      <c r="EQ6" s="27">
        <f t="shared" si="7"/>
        <v>10</v>
      </c>
      <c r="ER6" s="27">
        <f t="shared" si="7"/>
        <v>10</v>
      </c>
      <c r="ES6" s="27">
        <f t="shared" si="7"/>
        <v>10</v>
      </c>
      <c r="ET6" s="27">
        <f t="shared" si="7"/>
        <v>10</v>
      </c>
      <c r="EU6" s="27">
        <f t="shared" si="7"/>
        <v>10</v>
      </c>
      <c r="EV6" s="27">
        <f t="shared" si="7"/>
        <v>10</v>
      </c>
      <c r="EW6" s="27">
        <f t="shared" si="7"/>
        <v>10</v>
      </c>
      <c r="EX6" s="27">
        <f t="shared" si="7"/>
        <v>11</v>
      </c>
      <c r="EY6" s="27">
        <f t="shared" si="7"/>
        <v>11</v>
      </c>
      <c r="EZ6" s="27">
        <f t="shared" si="7"/>
        <v>11</v>
      </c>
      <c r="FA6" s="27">
        <f t="shared" si="7"/>
        <v>11</v>
      </c>
      <c r="FB6" s="27">
        <f t="shared" si="7"/>
        <v>11</v>
      </c>
      <c r="FC6" s="27">
        <f t="shared" si="7"/>
        <v>11</v>
      </c>
      <c r="FD6" s="27">
        <f t="shared" si="7"/>
        <v>11</v>
      </c>
      <c r="FE6" s="27">
        <f t="shared" si="7"/>
        <v>11</v>
      </c>
      <c r="FF6" s="27">
        <f t="shared" si="7"/>
        <v>11</v>
      </c>
      <c r="FG6" s="27">
        <f t="shared" ref="FG6:HE6" si="8">ROUNDUP(FG7/12,0)</f>
        <v>11</v>
      </c>
      <c r="FH6" s="27">
        <f t="shared" si="8"/>
        <v>11</v>
      </c>
      <c r="FI6" s="27">
        <f t="shared" si="8"/>
        <v>11</v>
      </c>
      <c r="FJ6" s="27">
        <f t="shared" si="8"/>
        <v>12</v>
      </c>
      <c r="FK6" s="27">
        <f t="shared" si="8"/>
        <v>12</v>
      </c>
      <c r="FL6" s="27">
        <f t="shared" si="8"/>
        <v>12</v>
      </c>
      <c r="FM6" s="27">
        <f t="shared" si="8"/>
        <v>12</v>
      </c>
      <c r="FN6" s="27">
        <f t="shared" si="8"/>
        <v>12</v>
      </c>
      <c r="FO6" s="27">
        <f t="shared" si="8"/>
        <v>12</v>
      </c>
      <c r="FP6" s="27">
        <f t="shared" si="8"/>
        <v>12</v>
      </c>
      <c r="FQ6" s="27">
        <f t="shared" si="8"/>
        <v>12</v>
      </c>
      <c r="FR6" s="27">
        <f t="shared" si="8"/>
        <v>12</v>
      </c>
      <c r="FS6" s="27">
        <f t="shared" si="8"/>
        <v>12</v>
      </c>
      <c r="FT6" s="27">
        <f t="shared" si="8"/>
        <v>12</v>
      </c>
      <c r="FU6" s="27">
        <f t="shared" si="8"/>
        <v>12</v>
      </c>
      <c r="FV6" s="27">
        <f t="shared" si="8"/>
        <v>13</v>
      </c>
      <c r="FW6" s="27">
        <f t="shared" si="8"/>
        <v>13</v>
      </c>
      <c r="FX6" s="27">
        <f t="shared" si="8"/>
        <v>13</v>
      </c>
      <c r="FY6" s="27">
        <f t="shared" si="8"/>
        <v>13</v>
      </c>
      <c r="FZ6" s="27">
        <f t="shared" si="8"/>
        <v>13</v>
      </c>
      <c r="GA6" s="27">
        <f t="shared" si="8"/>
        <v>13</v>
      </c>
      <c r="GB6" s="27">
        <f t="shared" si="8"/>
        <v>13</v>
      </c>
      <c r="GC6" s="27">
        <f t="shared" si="8"/>
        <v>13</v>
      </c>
      <c r="GD6" s="27">
        <f t="shared" si="8"/>
        <v>13</v>
      </c>
      <c r="GE6" s="27">
        <f t="shared" si="8"/>
        <v>13</v>
      </c>
      <c r="GF6" s="27">
        <f t="shared" si="8"/>
        <v>13</v>
      </c>
      <c r="GG6" s="27">
        <f t="shared" si="8"/>
        <v>13</v>
      </c>
      <c r="GH6" s="27">
        <f t="shared" si="8"/>
        <v>14</v>
      </c>
      <c r="GI6" s="27">
        <f t="shared" si="8"/>
        <v>14</v>
      </c>
      <c r="GJ6" s="27">
        <f t="shared" si="8"/>
        <v>14</v>
      </c>
      <c r="GK6" s="27">
        <f t="shared" si="8"/>
        <v>14</v>
      </c>
      <c r="GL6" s="27">
        <f t="shared" si="8"/>
        <v>14</v>
      </c>
      <c r="GM6" s="27">
        <f t="shared" si="8"/>
        <v>14</v>
      </c>
      <c r="GN6" s="27">
        <f t="shared" si="8"/>
        <v>14</v>
      </c>
      <c r="GO6" s="27">
        <f t="shared" si="8"/>
        <v>14</v>
      </c>
      <c r="GP6" s="27">
        <f t="shared" si="8"/>
        <v>14</v>
      </c>
      <c r="GQ6" s="27">
        <f t="shared" si="8"/>
        <v>14</v>
      </c>
      <c r="GR6" s="27">
        <f t="shared" si="8"/>
        <v>14</v>
      </c>
      <c r="GS6" s="27">
        <f t="shared" si="8"/>
        <v>14</v>
      </c>
      <c r="GT6" s="27">
        <f t="shared" si="8"/>
        <v>15</v>
      </c>
      <c r="GU6" s="27">
        <f t="shared" si="8"/>
        <v>15</v>
      </c>
      <c r="GV6" s="27">
        <f t="shared" si="8"/>
        <v>15</v>
      </c>
      <c r="GW6" s="27">
        <f t="shared" si="8"/>
        <v>15</v>
      </c>
      <c r="GX6" s="27">
        <f t="shared" si="8"/>
        <v>15</v>
      </c>
      <c r="GY6" s="27">
        <f t="shared" si="8"/>
        <v>15</v>
      </c>
      <c r="GZ6" s="27">
        <f t="shared" si="8"/>
        <v>15</v>
      </c>
      <c r="HA6" s="27">
        <f t="shared" si="8"/>
        <v>15</v>
      </c>
      <c r="HB6" s="27">
        <f t="shared" si="8"/>
        <v>15</v>
      </c>
      <c r="HC6" s="27">
        <f t="shared" si="8"/>
        <v>15</v>
      </c>
      <c r="HD6" s="27">
        <f t="shared" si="8"/>
        <v>15</v>
      </c>
      <c r="HE6" s="27">
        <f t="shared" si="8"/>
        <v>15</v>
      </c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</row>
    <row r="7" spans="1:240" ht="15.75" thickBot="1" x14ac:dyDescent="0.3">
      <c r="A7" s="36"/>
      <c r="B7" s="47"/>
      <c r="D7" s="41"/>
      <c r="E7" s="219"/>
      <c r="F7" s="220" t="s">
        <v>10</v>
      </c>
      <c r="G7" s="221" t="s">
        <v>9</v>
      </c>
      <c r="H7" s="221"/>
      <c r="I7" s="222" t="s">
        <v>10</v>
      </c>
      <c r="J7" s="222" t="s">
        <v>11</v>
      </c>
      <c r="K7" s="222" t="s">
        <v>11</v>
      </c>
      <c r="L7" s="222" t="s">
        <v>12</v>
      </c>
      <c r="M7" s="223" t="s">
        <v>13</v>
      </c>
      <c r="N7" s="37"/>
      <c r="O7" s="37"/>
      <c r="P7" s="224" t="s">
        <v>93</v>
      </c>
      <c r="Q7" s="225" t="s">
        <v>94</v>
      </c>
      <c r="R7" s="225" t="s">
        <v>103</v>
      </c>
      <c r="S7" s="226" t="s">
        <v>14</v>
      </c>
      <c r="T7" s="225" t="s">
        <v>15</v>
      </c>
      <c r="U7" s="227" t="s">
        <v>16</v>
      </c>
      <c r="V7" s="48"/>
      <c r="W7" s="48"/>
      <c r="X7" s="48"/>
      <c r="Y7" s="2"/>
      <c r="AA7" s="49" t="s">
        <v>2</v>
      </c>
      <c r="AB7" s="50" t="s">
        <v>75</v>
      </c>
      <c r="AC7" s="51" t="s">
        <v>17</v>
      </c>
      <c r="AD7" s="52" t="s">
        <v>18</v>
      </c>
      <c r="AE7" s="36"/>
      <c r="AF7" s="8"/>
      <c r="AG7" s="33">
        <v>0</v>
      </c>
      <c r="AH7" s="34">
        <f>AG7+1</f>
        <v>1</v>
      </c>
      <c r="AI7" s="34">
        <f t="shared" ref="AI7:CT7" si="9">AH7+1</f>
        <v>2</v>
      </c>
      <c r="AJ7" s="34">
        <f t="shared" si="9"/>
        <v>3</v>
      </c>
      <c r="AK7" s="34">
        <f t="shared" si="9"/>
        <v>4</v>
      </c>
      <c r="AL7" s="34">
        <f t="shared" si="9"/>
        <v>5</v>
      </c>
      <c r="AM7" s="34">
        <f t="shared" si="9"/>
        <v>6</v>
      </c>
      <c r="AN7" s="34">
        <f t="shared" si="9"/>
        <v>7</v>
      </c>
      <c r="AO7" s="34">
        <f t="shared" si="9"/>
        <v>8</v>
      </c>
      <c r="AP7" s="34">
        <f t="shared" si="9"/>
        <v>9</v>
      </c>
      <c r="AQ7" s="34">
        <f t="shared" si="9"/>
        <v>10</v>
      </c>
      <c r="AR7" s="34">
        <f t="shared" si="9"/>
        <v>11</v>
      </c>
      <c r="AS7" s="34">
        <f t="shared" si="9"/>
        <v>12</v>
      </c>
      <c r="AT7" s="34">
        <f t="shared" si="9"/>
        <v>13</v>
      </c>
      <c r="AU7" s="34">
        <f t="shared" si="9"/>
        <v>14</v>
      </c>
      <c r="AV7" s="34">
        <f t="shared" si="9"/>
        <v>15</v>
      </c>
      <c r="AW7" s="34">
        <f t="shared" si="9"/>
        <v>16</v>
      </c>
      <c r="AX7" s="34">
        <f t="shared" si="9"/>
        <v>17</v>
      </c>
      <c r="AY7" s="34">
        <f t="shared" si="9"/>
        <v>18</v>
      </c>
      <c r="AZ7" s="34">
        <f t="shared" si="9"/>
        <v>19</v>
      </c>
      <c r="BA7" s="34">
        <f t="shared" si="9"/>
        <v>20</v>
      </c>
      <c r="BB7" s="34">
        <f t="shared" si="9"/>
        <v>21</v>
      </c>
      <c r="BC7" s="34">
        <f t="shared" si="9"/>
        <v>22</v>
      </c>
      <c r="BD7" s="34">
        <f t="shared" si="9"/>
        <v>23</v>
      </c>
      <c r="BE7" s="34">
        <f t="shared" si="9"/>
        <v>24</v>
      </c>
      <c r="BF7" s="34">
        <f t="shared" si="9"/>
        <v>25</v>
      </c>
      <c r="BG7" s="34">
        <f t="shared" si="9"/>
        <v>26</v>
      </c>
      <c r="BH7" s="34">
        <f t="shared" si="9"/>
        <v>27</v>
      </c>
      <c r="BI7" s="34">
        <f t="shared" si="9"/>
        <v>28</v>
      </c>
      <c r="BJ7" s="34">
        <f t="shared" si="9"/>
        <v>29</v>
      </c>
      <c r="BK7" s="34">
        <f t="shared" si="9"/>
        <v>30</v>
      </c>
      <c r="BL7" s="34">
        <f t="shared" si="9"/>
        <v>31</v>
      </c>
      <c r="BM7" s="34">
        <f t="shared" si="9"/>
        <v>32</v>
      </c>
      <c r="BN7" s="34">
        <f t="shared" si="9"/>
        <v>33</v>
      </c>
      <c r="BO7" s="34">
        <f t="shared" si="9"/>
        <v>34</v>
      </c>
      <c r="BP7" s="34">
        <f t="shared" si="9"/>
        <v>35</v>
      </c>
      <c r="BQ7" s="34">
        <f t="shared" si="9"/>
        <v>36</v>
      </c>
      <c r="BR7" s="34">
        <f t="shared" si="9"/>
        <v>37</v>
      </c>
      <c r="BS7" s="34">
        <f t="shared" si="9"/>
        <v>38</v>
      </c>
      <c r="BT7" s="34">
        <f t="shared" si="9"/>
        <v>39</v>
      </c>
      <c r="BU7" s="34">
        <f t="shared" si="9"/>
        <v>40</v>
      </c>
      <c r="BV7" s="34">
        <f t="shared" si="9"/>
        <v>41</v>
      </c>
      <c r="BW7" s="34">
        <f t="shared" si="9"/>
        <v>42</v>
      </c>
      <c r="BX7" s="34">
        <f t="shared" si="9"/>
        <v>43</v>
      </c>
      <c r="BY7" s="34">
        <f t="shared" si="9"/>
        <v>44</v>
      </c>
      <c r="BZ7" s="34">
        <f t="shared" si="9"/>
        <v>45</v>
      </c>
      <c r="CA7" s="34">
        <f t="shared" si="9"/>
        <v>46</v>
      </c>
      <c r="CB7" s="34">
        <f t="shared" si="9"/>
        <v>47</v>
      </c>
      <c r="CC7" s="34">
        <f t="shared" si="9"/>
        <v>48</v>
      </c>
      <c r="CD7" s="34">
        <f t="shared" si="9"/>
        <v>49</v>
      </c>
      <c r="CE7" s="34">
        <f t="shared" si="9"/>
        <v>50</v>
      </c>
      <c r="CF7" s="34">
        <f t="shared" si="9"/>
        <v>51</v>
      </c>
      <c r="CG7" s="34">
        <f t="shared" si="9"/>
        <v>52</v>
      </c>
      <c r="CH7" s="34">
        <f t="shared" si="9"/>
        <v>53</v>
      </c>
      <c r="CI7" s="34">
        <f t="shared" si="9"/>
        <v>54</v>
      </c>
      <c r="CJ7" s="34">
        <f t="shared" si="9"/>
        <v>55</v>
      </c>
      <c r="CK7" s="34">
        <f t="shared" si="9"/>
        <v>56</v>
      </c>
      <c r="CL7" s="34">
        <f t="shared" si="9"/>
        <v>57</v>
      </c>
      <c r="CM7" s="34">
        <f t="shared" si="9"/>
        <v>58</v>
      </c>
      <c r="CN7" s="34">
        <f t="shared" si="9"/>
        <v>59</v>
      </c>
      <c r="CO7" s="34">
        <f t="shared" si="9"/>
        <v>60</v>
      </c>
      <c r="CP7" s="34">
        <f t="shared" si="9"/>
        <v>61</v>
      </c>
      <c r="CQ7" s="34">
        <f t="shared" si="9"/>
        <v>62</v>
      </c>
      <c r="CR7" s="34">
        <f t="shared" si="9"/>
        <v>63</v>
      </c>
      <c r="CS7" s="34">
        <f t="shared" si="9"/>
        <v>64</v>
      </c>
      <c r="CT7" s="34">
        <f t="shared" si="9"/>
        <v>65</v>
      </c>
      <c r="CU7" s="34">
        <f t="shared" ref="CU7:FF7" si="10">CT7+1</f>
        <v>66</v>
      </c>
      <c r="CV7" s="34">
        <f t="shared" si="10"/>
        <v>67</v>
      </c>
      <c r="CW7" s="34">
        <f t="shared" si="10"/>
        <v>68</v>
      </c>
      <c r="CX7" s="34">
        <f t="shared" si="10"/>
        <v>69</v>
      </c>
      <c r="CY7" s="34">
        <f t="shared" si="10"/>
        <v>70</v>
      </c>
      <c r="CZ7" s="34">
        <f t="shared" si="10"/>
        <v>71</v>
      </c>
      <c r="DA7" s="34">
        <f t="shared" si="10"/>
        <v>72</v>
      </c>
      <c r="DB7" s="34">
        <f t="shared" si="10"/>
        <v>73</v>
      </c>
      <c r="DC7" s="34">
        <f t="shared" si="10"/>
        <v>74</v>
      </c>
      <c r="DD7" s="34">
        <f t="shared" si="10"/>
        <v>75</v>
      </c>
      <c r="DE7" s="34">
        <f t="shared" si="10"/>
        <v>76</v>
      </c>
      <c r="DF7" s="34">
        <f t="shared" si="10"/>
        <v>77</v>
      </c>
      <c r="DG7" s="34">
        <f t="shared" si="10"/>
        <v>78</v>
      </c>
      <c r="DH7" s="34">
        <f t="shared" si="10"/>
        <v>79</v>
      </c>
      <c r="DI7" s="34">
        <f t="shared" si="10"/>
        <v>80</v>
      </c>
      <c r="DJ7" s="34">
        <f t="shared" si="10"/>
        <v>81</v>
      </c>
      <c r="DK7" s="34">
        <f t="shared" si="10"/>
        <v>82</v>
      </c>
      <c r="DL7" s="34">
        <f t="shared" si="10"/>
        <v>83</v>
      </c>
      <c r="DM7" s="34">
        <f t="shared" si="10"/>
        <v>84</v>
      </c>
      <c r="DN7" s="34">
        <f t="shared" si="10"/>
        <v>85</v>
      </c>
      <c r="DO7" s="34">
        <f t="shared" si="10"/>
        <v>86</v>
      </c>
      <c r="DP7" s="34">
        <f t="shared" si="10"/>
        <v>87</v>
      </c>
      <c r="DQ7" s="34">
        <f t="shared" si="10"/>
        <v>88</v>
      </c>
      <c r="DR7" s="34">
        <f t="shared" si="10"/>
        <v>89</v>
      </c>
      <c r="DS7" s="34">
        <f t="shared" si="10"/>
        <v>90</v>
      </c>
      <c r="DT7" s="34">
        <f t="shared" si="10"/>
        <v>91</v>
      </c>
      <c r="DU7" s="34">
        <f t="shared" si="10"/>
        <v>92</v>
      </c>
      <c r="DV7" s="34">
        <f t="shared" si="10"/>
        <v>93</v>
      </c>
      <c r="DW7" s="34">
        <f t="shared" si="10"/>
        <v>94</v>
      </c>
      <c r="DX7" s="34">
        <f t="shared" si="10"/>
        <v>95</v>
      </c>
      <c r="DY7" s="34">
        <f t="shared" si="10"/>
        <v>96</v>
      </c>
      <c r="DZ7" s="34">
        <f t="shared" si="10"/>
        <v>97</v>
      </c>
      <c r="EA7" s="34">
        <f t="shared" si="10"/>
        <v>98</v>
      </c>
      <c r="EB7" s="34">
        <f t="shared" si="10"/>
        <v>99</v>
      </c>
      <c r="EC7" s="34">
        <f t="shared" si="10"/>
        <v>100</v>
      </c>
      <c r="ED7" s="34">
        <f t="shared" si="10"/>
        <v>101</v>
      </c>
      <c r="EE7" s="34">
        <f t="shared" si="10"/>
        <v>102</v>
      </c>
      <c r="EF7" s="34">
        <f t="shared" si="10"/>
        <v>103</v>
      </c>
      <c r="EG7" s="34">
        <f t="shared" si="10"/>
        <v>104</v>
      </c>
      <c r="EH7" s="34">
        <f t="shared" si="10"/>
        <v>105</v>
      </c>
      <c r="EI7" s="34">
        <f t="shared" si="10"/>
        <v>106</v>
      </c>
      <c r="EJ7" s="34">
        <f t="shared" si="10"/>
        <v>107</v>
      </c>
      <c r="EK7" s="34">
        <f t="shared" si="10"/>
        <v>108</v>
      </c>
      <c r="EL7" s="34">
        <f t="shared" si="10"/>
        <v>109</v>
      </c>
      <c r="EM7" s="34">
        <f t="shared" si="10"/>
        <v>110</v>
      </c>
      <c r="EN7" s="34">
        <f t="shared" si="10"/>
        <v>111</v>
      </c>
      <c r="EO7" s="34">
        <f t="shared" si="10"/>
        <v>112</v>
      </c>
      <c r="EP7" s="34">
        <f t="shared" si="10"/>
        <v>113</v>
      </c>
      <c r="EQ7" s="34">
        <f t="shared" si="10"/>
        <v>114</v>
      </c>
      <c r="ER7" s="34">
        <f t="shared" si="10"/>
        <v>115</v>
      </c>
      <c r="ES7" s="34">
        <f t="shared" si="10"/>
        <v>116</v>
      </c>
      <c r="ET7" s="34">
        <f t="shared" si="10"/>
        <v>117</v>
      </c>
      <c r="EU7" s="34">
        <f t="shared" si="10"/>
        <v>118</v>
      </c>
      <c r="EV7" s="34">
        <f t="shared" si="10"/>
        <v>119</v>
      </c>
      <c r="EW7" s="34">
        <f t="shared" si="10"/>
        <v>120</v>
      </c>
      <c r="EX7" s="34">
        <f t="shared" si="10"/>
        <v>121</v>
      </c>
      <c r="EY7" s="34">
        <f t="shared" si="10"/>
        <v>122</v>
      </c>
      <c r="EZ7" s="34">
        <f t="shared" si="10"/>
        <v>123</v>
      </c>
      <c r="FA7" s="34">
        <f t="shared" si="10"/>
        <v>124</v>
      </c>
      <c r="FB7" s="34">
        <f t="shared" si="10"/>
        <v>125</v>
      </c>
      <c r="FC7" s="34">
        <f t="shared" si="10"/>
        <v>126</v>
      </c>
      <c r="FD7" s="34">
        <f t="shared" si="10"/>
        <v>127</v>
      </c>
      <c r="FE7" s="34">
        <f t="shared" si="10"/>
        <v>128</v>
      </c>
      <c r="FF7" s="34">
        <f t="shared" si="10"/>
        <v>129</v>
      </c>
      <c r="FG7" s="34">
        <f t="shared" ref="FG7:HE7" si="11">FF7+1</f>
        <v>130</v>
      </c>
      <c r="FH7" s="34">
        <f t="shared" si="11"/>
        <v>131</v>
      </c>
      <c r="FI7" s="34">
        <f t="shared" si="11"/>
        <v>132</v>
      </c>
      <c r="FJ7" s="34">
        <f t="shared" si="11"/>
        <v>133</v>
      </c>
      <c r="FK7" s="34">
        <f t="shared" si="11"/>
        <v>134</v>
      </c>
      <c r="FL7" s="34">
        <f t="shared" si="11"/>
        <v>135</v>
      </c>
      <c r="FM7" s="34">
        <f t="shared" si="11"/>
        <v>136</v>
      </c>
      <c r="FN7" s="34">
        <f t="shared" si="11"/>
        <v>137</v>
      </c>
      <c r="FO7" s="34">
        <f t="shared" si="11"/>
        <v>138</v>
      </c>
      <c r="FP7" s="34">
        <f t="shared" si="11"/>
        <v>139</v>
      </c>
      <c r="FQ7" s="34">
        <f t="shared" si="11"/>
        <v>140</v>
      </c>
      <c r="FR7" s="34">
        <f t="shared" si="11"/>
        <v>141</v>
      </c>
      <c r="FS7" s="34">
        <f t="shared" si="11"/>
        <v>142</v>
      </c>
      <c r="FT7" s="34">
        <f t="shared" si="11"/>
        <v>143</v>
      </c>
      <c r="FU7" s="34">
        <f t="shared" si="11"/>
        <v>144</v>
      </c>
      <c r="FV7" s="34">
        <f t="shared" si="11"/>
        <v>145</v>
      </c>
      <c r="FW7" s="34">
        <f t="shared" si="11"/>
        <v>146</v>
      </c>
      <c r="FX7" s="34">
        <f t="shared" si="11"/>
        <v>147</v>
      </c>
      <c r="FY7" s="34">
        <f t="shared" si="11"/>
        <v>148</v>
      </c>
      <c r="FZ7" s="34">
        <f t="shared" si="11"/>
        <v>149</v>
      </c>
      <c r="GA7" s="34">
        <f t="shared" si="11"/>
        <v>150</v>
      </c>
      <c r="GB7" s="34">
        <f t="shared" si="11"/>
        <v>151</v>
      </c>
      <c r="GC7" s="34">
        <f t="shared" si="11"/>
        <v>152</v>
      </c>
      <c r="GD7" s="34">
        <f t="shared" si="11"/>
        <v>153</v>
      </c>
      <c r="GE7" s="34">
        <f t="shared" si="11"/>
        <v>154</v>
      </c>
      <c r="GF7" s="34">
        <f t="shared" si="11"/>
        <v>155</v>
      </c>
      <c r="GG7" s="34">
        <f t="shared" si="11"/>
        <v>156</v>
      </c>
      <c r="GH7" s="34">
        <f t="shared" si="11"/>
        <v>157</v>
      </c>
      <c r="GI7" s="34">
        <f t="shared" si="11"/>
        <v>158</v>
      </c>
      <c r="GJ7" s="34">
        <f t="shared" si="11"/>
        <v>159</v>
      </c>
      <c r="GK7" s="34">
        <f t="shared" si="11"/>
        <v>160</v>
      </c>
      <c r="GL7" s="34">
        <f t="shared" si="11"/>
        <v>161</v>
      </c>
      <c r="GM7" s="34">
        <f t="shared" si="11"/>
        <v>162</v>
      </c>
      <c r="GN7" s="34">
        <f t="shared" si="11"/>
        <v>163</v>
      </c>
      <c r="GO7" s="34">
        <f t="shared" si="11"/>
        <v>164</v>
      </c>
      <c r="GP7" s="34">
        <f t="shared" si="11"/>
        <v>165</v>
      </c>
      <c r="GQ7" s="34">
        <f t="shared" si="11"/>
        <v>166</v>
      </c>
      <c r="GR7" s="34">
        <f t="shared" si="11"/>
        <v>167</v>
      </c>
      <c r="GS7" s="34">
        <f t="shared" si="11"/>
        <v>168</v>
      </c>
      <c r="GT7" s="34">
        <f t="shared" si="11"/>
        <v>169</v>
      </c>
      <c r="GU7" s="34">
        <f t="shared" si="11"/>
        <v>170</v>
      </c>
      <c r="GV7" s="34">
        <f t="shared" si="11"/>
        <v>171</v>
      </c>
      <c r="GW7" s="34">
        <f t="shared" si="11"/>
        <v>172</v>
      </c>
      <c r="GX7" s="34">
        <f t="shared" si="11"/>
        <v>173</v>
      </c>
      <c r="GY7" s="34">
        <f t="shared" si="11"/>
        <v>174</v>
      </c>
      <c r="GZ7" s="34">
        <f t="shared" si="11"/>
        <v>175</v>
      </c>
      <c r="HA7" s="34">
        <f t="shared" si="11"/>
        <v>176</v>
      </c>
      <c r="HB7" s="34">
        <f t="shared" si="11"/>
        <v>177</v>
      </c>
      <c r="HC7" s="34">
        <f t="shared" si="11"/>
        <v>178</v>
      </c>
      <c r="HD7" s="34">
        <f t="shared" si="11"/>
        <v>179</v>
      </c>
      <c r="HE7" s="34">
        <f t="shared" si="11"/>
        <v>180</v>
      </c>
      <c r="HF7"/>
      <c r="HG7" s="187"/>
      <c r="HH7" s="187"/>
      <c r="HI7" s="187"/>
      <c r="HJ7" s="187"/>
      <c r="HK7" s="187"/>
      <c r="HL7" s="18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</row>
    <row r="8" spans="1:240" x14ac:dyDescent="0.25">
      <c r="A8" s="53"/>
      <c r="B8" s="53"/>
      <c r="C8" s="54"/>
      <c r="D8" s="55"/>
      <c r="E8" s="10"/>
      <c r="F8" s="56" t="s">
        <v>89</v>
      </c>
      <c r="G8" s="57" t="s">
        <v>19</v>
      </c>
      <c r="H8" s="57"/>
      <c r="I8" s="74">
        <v>40</v>
      </c>
      <c r="J8" s="74">
        <v>450</v>
      </c>
      <c r="K8" s="67">
        <f>I8*J8</f>
        <v>18000</v>
      </c>
      <c r="L8" s="73">
        <v>2.25</v>
      </c>
      <c r="M8" s="60">
        <f>K8*L8*12</f>
        <v>486000</v>
      </c>
      <c r="N8" s="61"/>
      <c r="O8" s="61"/>
      <c r="P8" s="200">
        <v>150000</v>
      </c>
      <c r="Q8" s="63">
        <v>0</v>
      </c>
      <c r="R8" s="63">
        <v>0</v>
      </c>
      <c r="S8" s="201">
        <f>SUM(P8:R8)</f>
        <v>150000</v>
      </c>
      <c r="T8" s="57">
        <f>S8*I8</f>
        <v>6000000</v>
      </c>
      <c r="U8" s="65">
        <f t="shared" ref="U8:U12" si="12">IFERROR(M8/T8,"")</f>
        <v>8.1000000000000003E-2</v>
      </c>
      <c r="V8" s="66"/>
      <c r="W8" s="66"/>
      <c r="X8" s="66"/>
      <c r="Y8" s="2"/>
      <c r="AA8" s="68"/>
      <c r="AB8" s="69"/>
      <c r="AC8" s="70"/>
      <c r="AD8" s="71"/>
      <c r="AF8" s="8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7"/>
      <c r="CR8" s="57"/>
      <c r="CS8" s="57"/>
      <c r="CT8" s="57"/>
      <c r="CU8" s="57"/>
      <c r="CV8" s="57"/>
      <c r="CW8" s="57"/>
      <c r="CX8" s="57"/>
      <c r="CY8" s="57"/>
      <c r="CZ8" s="57"/>
      <c r="DA8" s="57"/>
      <c r="DB8" s="57"/>
      <c r="DC8" s="57"/>
      <c r="DD8" s="57"/>
      <c r="DE8" s="57"/>
      <c r="DF8" s="57"/>
      <c r="DG8" s="57"/>
      <c r="DH8" s="57"/>
      <c r="DI8" s="57"/>
      <c r="DJ8" s="57"/>
      <c r="DK8" s="57"/>
      <c r="DL8" s="57"/>
      <c r="DM8" s="57"/>
      <c r="DN8" s="57"/>
      <c r="DO8" s="57"/>
      <c r="DP8" s="57"/>
      <c r="DQ8" s="57"/>
      <c r="DR8" s="57"/>
      <c r="DS8" s="57"/>
      <c r="DT8" s="57"/>
      <c r="DU8" s="57"/>
      <c r="DV8" s="57"/>
      <c r="DW8" s="57"/>
      <c r="DX8" s="57"/>
      <c r="DY8" s="57"/>
      <c r="DZ8" s="57"/>
      <c r="EA8" s="57"/>
      <c r="EB8" s="57"/>
      <c r="EC8" s="57"/>
      <c r="ED8" s="57"/>
      <c r="EE8" s="57"/>
      <c r="EF8" s="57"/>
      <c r="EG8" s="57"/>
      <c r="EH8" s="57"/>
      <c r="EI8" s="57"/>
      <c r="EJ8" s="57"/>
      <c r="EK8" s="57"/>
      <c r="EL8" s="57"/>
      <c r="EM8" s="57"/>
      <c r="EN8" s="57"/>
      <c r="EO8" s="57"/>
      <c r="EP8" s="57"/>
      <c r="EQ8" s="57"/>
      <c r="ER8" s="57"/>
      <c r="ES8" s="57"/>
      <c r="ET8" s="57"/>
      <c r="EU8" s="57"/>
      <c r="EV8" s="57"/>
      <c r="EW8" s="57"/>
      <c r="EX8" s="57"/>
      <c r="EY8" s="57"/>
      <c r="EZ8" s="57"/>
      <c r="FA8" s="57"/>
      <c r="FB8" s="57"/>
      <c r="FC8" s="57"/>
      <c r="FD8" s="57"/>
      <c r="FE8" s="57"/>
      <c r="FF8" s="57"/>
      <c r="FG8" s="57"/>
      <c r="FH8" s="57"/>
      <c r="FI8" s="57"/>
      <c r="FJ8" s="57"/>
      <c r="FK8" s="57"/>
      <c r="FL8" s="57"/>
      <c r="FM8" s="57"/>
      <c r="FN8" s="57"/>
      <c r="FO8" s="57"/>
      <c r="FP8" s="57"/>
      <c r="FQ8" s="57"/>
      <c r="FR8" s="57"/>
      <c r="FS8" s="57"/>
      <c r="FT8" s="57"/>
      <c r="FU8" s="57"/>
      <c r="FV8" s="57"/>
      <c r="FW8" s="57"/>
      <c r="FX8" s="57"/>
      <c r="FY8" s="57"/>
      <c r="FZ8" s="57"/>
      <c r="GA8" s="57"/>
      <c r="GB8" s="57"/>
      <c r="GC8" s="57"/>
      <c r="GD8" s="57"/>
      <c r="GE8" s="57"/>
      <c r="GF8" s="57"/>
      <c r="GG8" s="57"/>
      <c r="GH8" s="57"/>
      <c r="GI8" s="57"/>
      <c r="GJ8" s="57"/>
      <c r="GK8" s="57"/>
      <c r="GL8" s="57"/>
      <c r="GM8" s="57"/>
      <c r="GN8" s="57"/>
      <c r="GO8" s="57"/>
      <c r="GP8" s="57"/>
      <c r="GQ8" s="57"/>
      <c r="GR8" s="57"/>
      <c r="GS8" s="57"/>
      <c r="GT8" s="57"/>
      <c r="GU8" s="57"/>
      <c r="GV8" s="57"/>
      <c r="GW8" s="57"/>
      <c r="GX8" s="57"/>
      <c r="GY8" s="57"/>
      <c r="GZ8" s="57"/>
      <c r="HA8" s="57"/>
      <c r="HB8" s="57"/>
      <c r="HC8" s="57"/>
      <c r="HD8" s="57"/>
      <c r="HE8" s="57"/>
      <c r="HG8" s="240"/>
      <c r="HH8" s="240"/>
      <c r="HI8" s="240"/>
      <c r="HJ8" s="240"/>
      <c r="HK8" s="240"/>
      <c r="HL8" s="240"/>
    </row>
    <row r="9" spans="1:240" x14ac:dyDescent="0.25">
      <c r="A9" s="53"/>
      <c r="B9" s="53"/>
      <c r="C9" s="54"/>
      <c r="D9" s="55"/>
      <c r="E9" s="10"/>
      <c r="F9" s="56" t="s">
        <v>90</v>
      </c>
      <c r="G9" s="72" t="s">
        <v>20</v>
      </c>
      <c r="H9" s="72"/>
      <c r="I9" s="74">
        <v>50</v>
      </c>
      <c r="J9" s="74">
        <v>550</v>
      </c>
      <c r="K9" s="67">
        <f t="shared" ref="K9:K10" si="13">I9*J9</f>
        <v>27500</v>
      </c>
      <c r="L9" s="73">
        <v>2.25</v>
      </c>
      <c r="M9" s="60">
        <f>K9*L9*12</f>
        <v>742500</v>
      </c>
      <c r="N9" s="61"/>
      <c r="O9" s="61"/>
      <c r="P9" s="200">
        <v>150000</v>
      </c>
      <c r="Q9" s="63">
        <v>0</v>
      </c>
      <c r="R9" s="63">
        <v>0</v>
      </c>
      <c r="S9" s="201">
        <f t="shared" ref="S9:S10" si="14">SUM(P9:R9)</f>
        <v>150000</v>
      </c>
      <c r="T9" s="57">
        <f>S9*I9</f>
        <v>7500000</v>
      </c>
      <c r="U9" s="65">
        <f t="shared" si="12"/>
        <v>9.9000000000000005E-2</v>
      </c>
      <c r="V9" s="66"/>
      <c r="W9" s="66"/>
      <c r="X9" s="66"/>
      <c r="Y9" s="2"/>
      <c r="AA9" s="68"/>
      <c r="AB9" s="69"/>
      <c r="AC9" s="70"/>
      <c r="AD9" s="71"/>
      <c r="AF9" s="8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7"/>
      <c r="BR9" s="57"/>
      <c r="BS9" s="57"/>
      <c r="BT9" s="57"/>
      <c r="BU9" s="57"/>
      <c r="BV9" s="57"/>
      <c r="BW9" s="57"/>
      <c r="BX9" s="57"/>
      <c r="BY9" s="57"/>
      <c r="BZ9" s="57"/>
      <c r="CA9" s="57"/>
      <c r="CB9" s="57"/>
      <c r="CC9" s="57"/>
      <c r="CD9" s="57"/>
      <c r="CE9" s="57"/>
      <c r="CF9" s="57"/>
      <c r="CG9" s="57"/>
      <c r="CH9" s="57"/>
      <c r="CI9" s="57"/>
      <c r="CJ9" s="57"/>
      <c r="CK9" s="57"/>
      <c r="CL9" s="57"/>
      <c r="CM9" s="57"/>
      <c r="CN9" s="57"/>
      <c r="CO9" s="57"/>
      <c r="CP9" s="57"/>
      <c r="CQ9" s="57"/>
      <c r="CR9" s="57"/>
      <c r="CS9" s="57"/>
      <c r="CT9" s="57"/>
      <c r="CU9" s="57"/>
      <c r="CV9" s="57"/>
      <c r="CW9" s="57"/>
      <c r="CX9" s="57"/>
      <c r="CY9" s="57"/>
      <c r="CZ9" s="57"/>
      <c r="DA9" s="57"/>
      <c r="DB9" s="57"/>
      <c r="DC9" s="57"/>
      <c r="DD9" s="57"/>
      <c r="DE9" s="57"/>
      <c r="DF9" s="57"/>
      <c r="DG9" s="57"/>
      <c r="DH9" s="57"/>
      <c r="DI9" s="57"/>
      <c r="DJ9" s="57"/>
      <c r="DK9" s="57"/>
      <c r="DL9" s="57"/>
      <c r="DM9" s="57"/>
      <c r="DN9" s="57"/>
      <c r="DO9" s="57"/>
      <c r="DP9" s="57"/>
      <c r="DQ9" s="57"/>
      <c r="DR9" s="57"/>
      <c r="DS9" s="57"/>
      <c r="DT9" s="57"/>
      <c r="DU9" s="57"/>
      <c r="DV9" s="57"/>
      <c r="DW9" s="57"/>
      <c r="DX9" s="57"/>
      <c r="DY9" s="57"/>
      <c r="DZ9" s="57"/>
      <c r="EA9" s="57"/>
      <c r="EB9" s="57"/>
      <c r="EC9" s="57"/>
      <c r="ED9" s="57"/>
      <c r="EE9" s="57"/>
      <c r="EF9" s="57"/>
      <c r="EG9" s="57"/>
      <c r="EH9" s="57"/>
      <c r="EI9" s="57"/>
      <c r="EJ9" s="57"/>
      <c r="EK9" s="57"/>
      <c r="EL9" s="57"/>
      <c r="EM9" s="57"/>
      <c r="EN9" s="57"/>
      <c r="EO9" s="57"/>
      <c r="EP9" s="57"/>
      <c r="EQ9" s="57"/>
      <c r="ER9" s="57"/>
      <c r="ES9" s="57"/>
      <c r="ET9" s="57"/>
      <c r="EU9" s="57"/>
      <c r="EV9" s="57"/>
      <c r="EW9" s="57"/>
      <c r="EX9" s="57"/>
      <c r="EY9" s="57"/>
      <c r="EZ9" s="57"/>
      <c r="FA9" s="57"/>
      <c r="FB9" s="57"/>
      <c r="FC9" s="57"/>
      <c r="FD9" s="57"/>
      <c r="FE9" s="57"/>
      <c r="FF9" s="57"/>
      <c r="FG9" s="57"/>
      <c r="FH9" s="57"/>
      <c r="FI9" s="57"/>
      <c r="FJ9" s="57"/>
      <c r="FK9" s="57"/>
      <c r="FL9" s="57"/>
      <c r="FM9" s="57"/>
      <c r="FN9" s="57"/>
      <c r="FO9" s="57"/>
      <c r="FP9" s="57"/>
      <c r="FQ9" s="57"/>
      <c r="FR9" s="57"/>
      <c r="FS9" s="57"/>
      <c r="FT9" s="57"/>
      <c r="FU9" s="57"/>
      <c r="FV9" s="57"/>
      <c r="FW9" s="57"/>
      <c r="FX9" s="57"/>
      <c r="FY9" s="57"/>
      <c r="FZ9" s="57"/>
      <c r="GA9" s="57"/>
      <c r="GB9" s="57"/>
      <c r="GC9" s="57"/>
      <c r="GD9" s="57"/>
      <c r="GE9" s="57"/>
      <c r="GF9" s="57"/>
      <c r="GG9" s="57"/>
      <c r="GH9" s="57"/>
      <c r="GI9" s="57"/>
      <c r="GJ9" s="57"/>
      <c r="GK9" s="57"/>
      <c r="GL9" s="57"/>
      <c r="GM9" s="57"/>
      <c r="GN9" s="57"/>
      <c r="GO9" s="57"/>
      <c r="GP9" s="57"/>
      <c r="GQ9" s="57"/>
      <c r="GR9" s="57"/>
      <c r="GS9" s="57"/>
      <c r="GT9" s="57"/>
      <c r="GU9" s="57"/>
      <c r="GV9" s="57"/>
      <c r="GW9" s="57"/>
      <c r="GX9" s="57"/>
      <c r="GY9" s="57"/>
      <c r="GZ9" s="57"/>
      <c r="HA9" s="57"/>
      <c r="HB9" s="57"/>
      <c r="HC9" s="57"/>
      <c r="HD9" s="57"/>
      <c r="HE9" s="57"/>
      <c r="HG9" s="240"/>
      <c r="HH9" s="240"/>
      <c r="HI9" s="240"/>
      <c r="HJ9" s="240"/>
      <c r="HK9" s="240"/>
      <c r="HL9" s="240"/>
    </row>
    <row r="10" spans="1:240" x14ac:dyDescent="0.25">
      <c r="A10" s="53"/>
      <c r="B10" s="53"/>
      <c r="C10" s="54"/>
      <c r="D10" s="55"/>
      <c r="E10" s="10"/>
      <c r="F10" s="56" t="s">
        <v>91</v>
      </c>
      <c r="G10" s="72" t="s">
        <v>21</v>
      </c>
      <c r="H10" s="72"/>
      <c r="I10" s="74">
        <v>10</v>
      </c>
      <c r="J10" s="74">
        <v>1050</v>
      </c>
      <c r="K10" s="67">
        <f t="shared" si="13"/>
        <v>10500</v>
      </c>
      <c r="L10" s="73">
        <v>2.25</v>
      </c>
      <c r="M10" s="60">
        <f>K10*L10*12</f>
        <v>283500</v>
      </c>
      <c r="N10" s="61"/>
      <c r="O10" s="61"/>
      <c r="P10" s="200">
        <v>150000</v>
      </c>
      <c r="Q10" s="63">
        <v>0</v>
      </c>
      <c r="R10" s="63">
        <v>0</v>
      </c>
      <c r="S10" s="201">
        <f t="shared" si="14"/>
        <v>150000</v>
      </c>
      <c r="T10" s="57">
        <f>S10*I10</f>
        <v>1500000</v>
      </c>
      <c r="U10" s="65">
        <f t="shared" si="12"/>
        <v>0.189</v>
      </c>
      <c r="V10" s="66"/>
      <c r="W10" s="66"/>
      <c r="X10" s="66"/>
      <c r="Y10" s="2"/>
      <c r="AA10" s="68"/>
      <c r="AB10" s="69"/>
      <c r="AC10" s="70"/>
      <c r="AD10" s="71"/>
      <c r="AF10" s="8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57"/>
      <c r="BR10" s="57"/>
      <c r="BS10" s="57"/>
      <c r="BT10" s="57"/>
      <c r="BU10" s="57"/>
      <c r="BV10" s="57"/>
      <c r="BW10" s="57"/>
      <c r="BX10" s="57"/>
      <c r="BY10" s="57"/>
      <c r="BZ10" s="57"/>
      <c r="CA10" s="57"/>
      <c r="CB10" s="57"/>
      <c r="CC10" s="57"/>
      <c r="CD10" s="57"/>
      <c r="CE10" s="57"/>
      <c r="CF10" s="57"/>
      <c r="CG10" s="57"/>
      <c r="CH10" s="57"/>
      <c r="CI10" s="57"/>
      <c r="CJ10" s="57"/>
      <c r="CK10" s="57"/>
      <c r="CL10" s="57"/>
      <c r="CM10" s="57"/>
      <c r="CN10" s="57"/>
      <c r="CO10" s="57"/>
      <c r="CP10" s="57"/>
      <c r="CQ10" s="57"/>
      <c r="CR10" s="57"/>
      <c r="CS10" s="57"/>
      <c r="CT10" s="57"/>
      <c r="CU10" s="57"/>
      <c r="CV10" s="57"/>
      <c r="CW10" s="57"/>
      <c r="CX10" s="57"/>
      <c r="CY10" s="57"/>
      <c r="CZ10" s="57"/>
      <c r="DA10" s="57"/>
      <c r="DB10" s="57"/>
      <c r="DC10" s="57"/>
      <c r="DD10" s="57"/>
      <c r="DE10" s="57"/>
      <c r="DF10" s="57"/>
      <c r="DG10" s="57"/>
      <c r="DH10" s="57"/>
      <c r="DI10" s="57"/>
      <c r="DJ10" s="57"/>
      <c r="DK10" s="57"/>
      <c r="DL10" s="57"/>
      <c r="DM10" s="57"/>
      <c r="DN10" s="57"/>
      <c r="DO10" s="57"/>
      <c r="DP10" s="57"/>
      <c r="DQ10" s="57"/>
      <c r="DR10" s="57"/>
      <c r="DS10" s="57"/>
      <c r="DT10" s="57"/>
      <c r="DU10" s="57"/>
      <c r="DV10" s="57"/>
      <c r="DW10" s="57"/>
      <c r="DX10" s="57"/>
      <c r="DY10" s="57"/>
      <c r="DZ10" s="57"/>
      <c r="EA10" s="57"/>
      <c r="EB10" s="57"/>
      <c r="EC10" s="57"/>
      <c r="ED10" s="57"/>
      <c r="EE10" s="57"/>
      <c r="EF10" s="57"/>
      <c r="EG10" s="57"/>
      <c r="EH10" s="57"/>
      <c r="EI10" s="57"/>
      <c r="EJ10" s="57"/>
      <c r="EK10" s="57"/>
      <c r="EL10" s="57"/>
      <c r="EM10" s="57"/>
      <c r="EN10" s="57"/>
      <c r="EO10" s="57"/>
      <c r="EP10" s="57"/>
      <c r="EQ10" s="57"/>
      <c r="ER10" s="57"/>
      <c r="ES10" s="57"/>
      <c r="ET10" s="57"/>
      <c r="EU10" s="57"/>
      <c r="EV10" s="57"/>
      <c r="EW10" s="57"/>
      <c r="EX10" s="57"/>
      <c r="EY10" s="57"/>
      <c r="EZ10" s="57"/>
      <c r="FA10" s="57"/>
      <c r="FB10" s="57"/>
      <c r="FC10" s="57"/>
      <c r="FD10" s="57"/>
      <c r="FE10" s="57"/>
      <c r="FF10" s="57"/>
      <c r="FG10" s="57"/>
      <c r="FH10" s="57"/>
      <c r="FI10" s="57"/>
      <c r="FJ10" s="57"/>
      <c r="FK10" s="57"/>
      <c r="FL10" s="57"/>
      <c r="FM10" s="57"/>
      <c r="FN10" s="57"/>
      <c r="FO10" s="57"/>
      <c r="FP10" s="57"/>
      <c r="FQ10" s="57"/>
      <c r="FR10" s="57"/>
      <c r="FS10" s="57"/>
      <c r="FT10" s="57"/>
      <c r="FU10" s="57"/>
      <c r="FV10" s="57"/>
      <c r="FW10" s="57"/>
      <c r="FX10" s="57"/>
      <c r="FY10" s="57"/>
      <c r="FZ10" s="57"/>
      <c r="GA10" s="57"/>
      <c r="GB10" s="57"/>
      <c r="GC10" s="57"/>
      <c r="GD10" s="57"/>
      <c r="GE10" s="57"/>
      <c r="GF10" s="57"/>
      <c r="GG10" s="57"/>
      <c r="GH10" s="57"/>
      <c r="GI10" s="57"/>
      <c r="GJ10" s="57"/>
      <c r="GK10" s="57"/>
      <c r="GL10" s="57"/>
      <c r="GM10" s="57"/>
      <c r="GN10" s="57"/>
      <c r="GO10" s="57"/>
      <c r="GP10" s="57"/>
      <c r="GQ10" s="57"/>
      <c r="GR10" s="57"/>
      <c r="GS10" s="57"/>
      <c r="GT10" s="57"/>
      <c r="GU10" s="57"/>
      <c r="GV10" s="57"/>
      <c r="GW10" s="57"/>
      <c r="GX10" s="57"/>
      <c r="GY10" s="57"/>
      <c r="GZ10" s="57"/>
      <c r="HA10" s="57"/>
      <c r="HB10" s="57"/>
      <c r="HC10" s="57"/>
      <c r="HD10" s="57"/>
      <c r="HE10" s="57"/>
      <c r="HG10" s="240"/>
      <c r="HH10" s="240"/>
      <c r="HI10" s="240"/>
      <c r="HJ10" s="240"/>
      <c r="HK10" s="240"/>
      <c r="HL10" s="240"/>
    </row>
    <row r="11" spans="1:240" x14ac:dyDescent="0.25">
      <c r="A11" s="53"/>
      <c r="B11" s="53"/>
      <c r="C11" s="41"/>
      <c r="D11" s="55"/>
      <c r="E11" s="10"/>
      <c r="F11" s="56"/>
      <c r="G11" s="72"/>
      <c r="H11" s="72"/>
      <c r="I11" s="58"/>
      <c r="J11" s="58"/>
      <c r="K11" s="67"/>
      <c r="L11" s="59"/>
      <c r="M11" s="60"/>
      <c r="N11" s="61"/>
      <c r="O11" s="61"/>
      <c r="P11" s="62"/>
      <c r="Q11" s="63"/>
      <c r="R11" s="63"/>
      <c r="S11" s="64"/>
      <c r="T11" s="57"/>
      <c r="U11" s="65" t="str">
        <f t="shared" si="12"/>
        <v/>
      </c>
      <c r="V11" s="66"/>
      <c r="W11" s="66"/>
      <c r="X11" s="66"/>
      <c r="Y11" s="2"/>
      <c r="AA11" s="68"/>
      <c r="AB11" s="69"/>
      <c r="AC11" s="70"/>
      <c r="AD11" s="71"/>
      <c r="AF11" s="8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  <c r="BW11" s="57"/>
      <c r="BX11" s="57"/>
      <c r="BY11" s="57"/>
      <c r="BZ11" s="57"/>
      <c r="CA11" s="57"/>
      <c r="CB11" s="57"/>
      <c r="CC11" s="57"/>
      <c r="CD11" s="57"/>
      <c r="CE11" s="57"/>
      <c r="CF11" s="57"/>
      <c r="CG11" s="57"/>
      <c r="CH11" s="57"/>
      <c r="CI11" s="57"/>
      <c r="CJ11" s="57"/>
      <c r="CK11" s="57"/>
      <c r="CL11" s="57"/>
      <c r="CM11" s="57"/>
      <c r="CN11" s="57"/>
      <c r="CO11" s="57"/>
      <c r="CP11" s="57"/>
      <c r="CQ11" s="57"/>
      <c r="CR11" s="57"/>
      <c r="CS11" s="57"/>
      <c r="CT11" s="57"/>
      <c r="CU11" s="57"/>
      <c r="CV11" s="57"/>
      <c r="CW11" s="57"/>
      <c r="CX11" s="57"/>
      <c r="CY11" s="57"/>
      <c r="CZ11" s="57"/>
      <c r="DA11" s="57"/>
      <c r="DB11" s="57"/>
      <c r="DC11" s="57"/>
      <c r="DD11" s="57"/>
      <c r="DE11" s="57"/>
      <c r="DF11" s="57"/>
      <c r="DG11" s="57"/>
      <c r="DH11" s="57"/>
      <c r="DI11" s="57"/>
      <c r="DJ11" s="57"/>
      <c r="DK11" s="57"/>
      <c r="DL11" s="57"/>
      <c r="DM11" s="57"/>
      <c r="DN11" s="57"/>
      <c r="DO11" s="57"/>
      <c r="DP11" s="57"/>
      <c r="DQ11" s="57"/>
      <c r="DR11" s="57"/>
      <c r="DS11" s="57"/>
      <c r="DT11" s="57"/>
      <c r="DU11" s="57"/>
      <c r="DV11" s="57"/>
      <c r="DW11" s="57"/>
      <c r="DX11" s="57"/>
      <c r="DY11" s="57"/>
      <c r="DZ11" s="57"/>
      <c r="EA11" s="57"/>
      <c r="EB11" s="57"/>
      <c r="EC11" s="57"/>
      <c r="ED11" s="57"/>
      <c r="EE11" s="57"/>
      <c r="EF11" s="57"/>
      <c r="EG11" s="57"/>
      <c r="EH11" s="57"/>
      <c r="EI11" s="57"/>
      <c r="EJ11" s="57"/>
      <c r="EK11" s="57"/>
      <c r="EL11" s="57"/>
      <c r="EM11" s="57"/>
      <c r="EN11" s="57"/>
      <c r="EO11" s="57"/>
      <c r="EP11" s="57"/>
      <c r="EQ11" s="57"/>
      <c r="ER11" s="57"/>
      <c r="ES11" s="57"/>
      <c r="ET11" s="57"/>
      <c r="EU11" s="57"/>
      <c r="EV11" s="57"/>
      <c r="EW11" s="57"/>
      <c r="EX11" s="57"/>
      <c r="EY11" s="57"/>
      <c r="EZ11" s="57"/>
      <c r="FA11" s="57"/>
      <c r="FB11" s="57"/>
      <c r="FC11" s="57"/>
      <c r="FD11" s="57"/>
      <c r="FE11" s="57"/>
      <c r="FF11" s="57"/>
      <c r="FG11" s="57"/>
      <c r="FH11" s="57"/>
      <c r="FI11" s="57"/>
      <c r="FJ11" s="57"/>
      <c r="FK11" s="57"/>
      <c r="FL11" s="57"/>
      <c r="FM11" s="57"/>
      <c r="FN11" s="57"/>
      <c r="FO11" s="57"/>
      <c r="FP11" s="57"/>
      <c r="FQ11" s="57"/>
      <c r="FR11" s="57"/>
      <c r="FS11" s="57"/>
      <c r="FT11" s="57"/>
      <c r="FU11" s="57"/>
      <c r="FV11" s="57"/>
      <c r="FW11" s="57"/>
      <c r="FX11" s="57"/>
      <c r="FY11" s="57"/>
      <c r="FZ11" s="57"/>
      <c r="GA11" s="57"/>
      <c r="GB11" s="57"/>
      <c r="GC11" s="57"/>
      <c r="GD11" s="57"/>
      <c r="GE11" s="57"/>
      <c r="GF11" s="57"/>
      <c r="GG11" s="57"/>
      <c r="GH11" s="57"/>
      <c r="GI11" s="57"/>
      <c r="GJ11" s="57"/>
      <c r="GK11" s="57"/>
      <c r="GL11" s="57"/>
      <c r="GM11" s="57"/>
      <c r="GN11" s="57"/>
      <c r="GO11" s="57"/>
      <c r="GP11" s="57"/>
      <c r="GQ11" s="57"/>
      <c r="GR11" s="57"/>
      <c r="GS11" s="57"/>
      <c r="GT11" s="57"/>
      <c r="GU11" s="57"/>
      <c r="GV11" s="57"/>
      <c r="GW11" s="57"/>
      <c r="GX11" s="57"/>
      <c r="GY11" s="57"/>
      <c r="GZ11" s="57"/>
      <c r="HA11" s="57"/>
      <c r="HB11" s="57"/>
      <c r="HC11" s="57"/>
      <c r="HD11" s="57"/>
      <c r="HE11" s="57"/>
      <c r="HG11" s="241"/>
      <c r="HH11" s="241"/>
      <c r="HI11" s="241"/>
      <c r="HJ11" s="241"/>
      <c r="HK11" s="241"/>
      <c r="HL11" s="241"/>
    </row>
    <row r="12" spans="1:240" x14ac:dyDescent="0.25">
      <c r="A12" s="53"/>
      <c r="D12" s="53"/>
      <c r="E12" s="75" t="s">
        <v>22</v>
      </c>
      <c r="F12" s="76"/>
      <c r="G12" s="77"/>
      <c r="H12" s="77"/>
      <c r="I12" s="78">
        <f>SUM(I8:I11)</f>
        <v>100</v>
      </c>
      <c r="J12" s="78">
        <f>K12/I12</f>
        <v>560</v>
      </c>
      <c r="K12" s="78">
        <f>SUM(K8:K11)</f>
        <v>56000</v>
      </c>
      <c r="L12" s="79">
        <f>IFERROR(M12/K12/12,0)</f>
        <v>2.25</v>
      </c>
      <c r="M12" s="80">
        <f>SUM(M8:M11)</f>
        <v>1512000</v>
      </c>
      <c r="N12" s="61"/>
      <c r="O12" s="61"/>
      <c r="P12" s="202">
        <f>T12/I12</f>
        <v>150000</v>
      </c>
      <c r="Q12" s="81"/>
      <c r="R12" s="78"/>
      <c r="S12" s="203"/>
      <c r="T12" s="82">
        <f>SUM(T8:T11)</f>
        <v>15000000</v>
      </c>
      <c r="U12" s="83">
        <f t="shared" si="12"/>
        <v>0.1008</v>
      </c>
      <c r="V12" s="17"/>
      <c r="W12" s="17"/>
      <c r="X12" s="17"/>
      <c r="Y12" s="2"/>
      <c r="AA12" s="84"/>
      <c r="AB12" s="85"/>
      <c r="AC12" s="70"/>
      <c r="AD12" s="71"/>
      <c r="AF12" s="8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57"/>
      <c r="BP12" s="57"/>
      <c r="BQ12" s="57"/>
      <c r="BR12" s="57"/>
      <c r="BS12" s="57"/>
      <c r="BT12" s="57"/>
      <c r="BU12" s="57"/>
      <c r="BV12" s="57"/>
      <c r="BW12" s="57"/>
      <c r="BX12" s="57"/>
      <c r="BY12" s="57"/>
      <c r="BZ12" s="57"/>
      <c r="CA12" s="57"/>
      <c r="CB12" s="57"/>
      <c r="CC12" s="57"/>
      <c r="CD12" s="57"/>
      <c r="CE12" s="57"/>
      <c r="CF12" s="57"/>
      <c r="CG12" s="57"/>
      <c r="CH12" s="57"/>
      <c r="CI12" s="57"/>
      <c r="CJ12" s="57"/>
      <c r="CK12" s="57"/>
      <c r="CL12" s="57"/>
      <c r="CM12" s="57"/>
      <c r="CN12" s="57"/>
      <c r="CO12" s="57"/>
      <c r="CP12" s="57"/>
      <c r="CQ12" s="57"/>
      <c r="CR12" s="57"/>
      <c r="CS12" s="57"/>
      <c r="CT12" s="57"/>
      <c r="CU12" s="57"/>
      <c r="CV12" s="57"/>
      <c r="CW12" s="57"/>
      <c r="CX12" s="57"/>
      <c r="CY12" s="57"/>
      <c r="CZ12" s="57"/>
      <c r="DA12" s="57"/>
      <c r="DB12" s="57"/>
      <c r="DC12" s="57"/>
      <c r="DD12" s="57"/>
      <c r="DE12" s="57"/>
      <c r="DF12" s="57"/>
      <c r="DG12" s="57"/>
      <c r="DH12" s="57"/>
      <c r="DI12" s="57"/>
      <c r="DJ12" s="57"/>
      <c r="DK12" s="57"/>
      <c r="DL12" s="57"/>
      <c r="DM12" s="57"/>
      <c r="DN12" s="57"/>
      <c r="DO12" s="57"/>
      <c r="DP12" s="57"/>
      <c r="DQ12" s="57"/>
      <c r="DR12" s="57"/>
      <c r="DS12" s="57"/>
      <c r="DT12" s="57"/>
      <c r="DU12" s="57"/>
      <c r="DV12" s="57"/>
      <c r="DW12" s="57"/>
      <c r="DX12" s="57"/>
      <c r="DY12" s="57"/>
      <c r="DZ12" s="57"/>
      <c r="EA12" s="57"/>
      <c r="EB12" s="57"/>
      <c r="EC12" s="57"/>
      <c r="ED12" s="57"/>
      <c r="EE12" s="57"/>
      <c r="EF12" s="57"/>
      <c r="EG12" s="57"/>
      <c r="EH12" s="57"/>
      <c r="EI12" s="57"/>
      <c r="EJ12" s="57"/>
      <c r="EK12" s="57"/>
      <c r="EL12" s="57"/>
      <c r="EM12" s="57"/>
      <c r="EN12" s="57"/>
      <c r="EO12" s="57"/>
      <c r="EP12" s="57"/>
      <c r="EQ12" s="57"/>
      <c r="ER12" s="57"/>
      <c r="ES12" s="57"/>
      <c r="ET12" s="57"/>
      <c r="EU12" s="57"/>
      <c r="EV12" s="57"/>
      <c r="EW12" s="57"/>
      <c r="EX12" s="57"/>
      <c r="EY12" s="57"/>
      <c r="EZ12" s="57"/>
      <c r="FA12" s="57"/>
      <c r="FB12" s="57"/>
      <c r="FC12" s="57"/>
      <c r="FD12" s="57"/>
      <c r="FE12" s="57"/>
      <c r="FF12" s="57"/>
      <c r="FG12" s="57"/>
      <c r="FH12" s="57"/>
      <c r="FI12" s="57"/>
      <c r="FJ12" s="57"/>
      <c r="FK12" s="57"/>
      <c r="FL12" s="57"/>
      <c r="FM12" s="57"/>
      <c r="FN12" s="57"/>
      <c r="FO12" s="57"/>
      <c r="FP12" s="57"/>
      <c r="FQ12" s="57"/>
      <c r="FR12" s="57"/>
      <c r="FS12" s="57"/>
      <c r="FT12" s="57"/>
      <c r="FU12" s="57"/>
      <c r="FV12" s="57"/>
      <c r="FW12" s="57"/>
      <c r="FX12" s="57"/>
      <c r="FY12" s="57"/>
      <c r="FZ12" s="57"/>
      <c r="GA12" s="57"/>
      <c r="GB12" s="57"/>
      <c r="GC12" s="57"/>
      <c r="GD12" s="57"/>
      <c r="GE12" s="57"/>
      <c r="GF12" s="57"/>
      <c r="GG12" s="57"/>
      <c r="GH12" s="57"/>
      <c r="GI12" s="57"/>
      <c r="GJ12" s="57"/>
      <c r="GK12" s="57"/>
      <c r="GL12" s="57"/>
      <c r="GM12" s="57"/>
      <c r="GN12" s="57"/>
      <c r="GO12" s="57"/>
      <c r="GP12" s="57"/>
      <c r="GQ12" s="57"/>
      <c r="GR12" s="57"/>
      <c r="GS12" s="57"/>
      <c r="GT12" s="57"/>
      <c r="GU12" s="57"/>
      <c r="GV12" s="57"/>
      <c r="GW12" s="57"/>
      <c r="GX12" s="57"/>
      <c r="GY12" s="57"/>
      <c r="GZ12" s="57"/>
      <c r="HA12" s="57"/>
      <c r="HB12" s="57"/>
      <c r="HC12" s="57"/>
      <c r="HD12" s="57"/>
      <c r="HE12" s="57"/>
      <c r="HG12" s="240"/>
      <c r="HI12" s="239"/>
      <c r="HJ12" s="239"/>
    </row>
    <row r="13" spans="1:240" x14ac:dyDescent="0.25">
      <c r="E13" s="6"/>
      <c r="F13" s="6"/>
      <c r="G13" s="6"/>
      <c r="H13" s="6"/>
      <c r="I13" s="6"/>
      <c r="J13" s="6"/>
      <c r="K13" s="6"/>
      <c r="L13" s="6"/>
      <c r="M13" s="6"/>
      <c r="N13" s="61"/>
      <c r="O13" s="61"/>
      <c r="U13" s="86" t="s">
        <v>23</v>
      </c>
      <c r="Y13" s="2"/>
      <c r="AA13" s="84"/>
      <c r="AB13" s="85"/>
      <c r="AC13" s="70"/>
      <c r="AD13" s="71"/>
      <c r="AF13" s="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88"/>
      <c r="CL13" s="88"/>
      <c r="CM13" s="88"/>
      <c r="CN13" s="88"/>
      <c r="CO13" s="88"/>
      <c r="CP13" s="88"/>
      <c r="CQ13" s="88"/>
      <c r="CR13" s="88"/>
      <c r="CS13" s="88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  <c r="DO13" s="88"/>
      <c r="DP13" s="88"/>
      <c r="DQ13" s="88"/>
      <c r="DR13" s="88"/>
      <c r="DS13" s="88"/>
      <c r="DT13" s="88"/>
      <c r="DU13" s="88"/>
      <c r="DV13" s="88"/>
      <c r="DW13" s="88"/>
      <c r="DX13" s="88"/>
      <c r="DY13" s="88"/>
      <c r="DZ13" s="88"/>
      <c r="EA13" s="88"/>
      <c r="EB13" s="88"/>
      <c r="EC13" s="88"/>
      <c r="ED13" s="88"/>
      <c r="EE13" s="88"/>
      <c r="EF13" s="88"/>
      <c r="EG13" s="88"/>
      <c r="EH13" s="88"/>
      <c r="EI13" s="88"/>
      <c r="EJ13" s="88"/>
      <c r="EK13" s="88"/>
      <c r="EL13" s="88"/>
      <c r="EM13" s="88"/>
      <c r="EN13" s="88"/>
      <c r="EO13" s="88"/>
      <c r="EP13" s="88"/>
      <c r="EQ13" s="88"/>
      <c r="ER13" s="88"/>
      <c r="ES13" s="88"/>
      <c r="ET13" s="88"/>
      <c r="EU13" s="88"/>
      <c r="EV13" s="88"/>
      <c r="EW13" s="88"/>
      <c r="EX13" s="88"/>
      <c r="EY13" s="88"/>
      <c r="EZ13" s="88"/>
      <c r="FA13" s="88"/>
      <c r="FB13" s="88"/>
      <c r="FC13" s="88"/>
      <c r="FD13" s="88"/>
      <c r="FE13" s="88"/>
      <c r="FF13" s="88"/>
      <c r="FG13" s="88"/>
      <c r="FH13" s="88"/>
      <c r="FI13" s="88"/>
      <c r="FJ13" s="88"/>
      <c r="FK13" s="88"/>
      <c r="FL13" s="88"/>
      <c r="FM13" s="88"/>
      <c r="FN13" s="88"/>
      <c r="FO13" s="88"/>
      <c r="FP13" s="88"/>
      <c r="FQ13" s="88"/>
      <c r="FR13" s="88"/>
      <c r="FS13" s="88"/>
      <c r="FT13" s="88"/>
      <c r="FU13" s="88"/>
      <c r="FV13" s="88"/>
      <c r="FW13" s="88"/>
      <c r="FX13" s="88"/>
      <c r="FY13" s="88"/>
      <c r="FZ13" s="88"/>
      <c r="GA13" s="88"/>
      <c r="GB13" s="88"/>
      <c r="GC13" s="88"/>
      <c r="GD13" s="88"/>
      <c r="GE13" s="88"/>
      <c r="GF13" s="88"/>
      <c r="GG13" s="88"/>
      <c r="GH13" s="88"/>
      <c r="GI13" s="88"/>
      <c r="GJ13" s="88"/>
      <c r="GK13" s="88"/>
      <c r="GL13" s="88"/>
      <c r="GM13" s="88"/>
      <c r="GN13" s="88"/>
      <c r="GO13" s="88"/>
      <c r="GP13" s="88"/>
      <c r="GQ13" s="88"/>
      <c r="GR13" s="88"/>
      <c r="GS13" s="88"/>
      <c r="GT13" s="88"/>
      <c r="GU13" s="88"/>
      <c r="GV13" s="88"/>
      <c r="GW13" s="88"/>
      <c r="GX13" s="88"/>
      <c r="GY13" s="88"/>
      <c r="GZ13" s="88"/>
      <c r="HA13" s="88"/>
      <c r="HB13" s="88"/>
      <c r="HC13" s="88"/>
      <c r="HD13" s="88"/>
      <c r="HE13" s="88"/>
    </row>
    <row r="14" spans="1:240" x14ac:dyDescent="0.25">
      <c r="A14" s="53"/>
      <c r="D14" s="35"/>
      <c r="E14" s="234" t="s">
        <v>24</v>
      </c>
      <c r="F14" s="235"/>
      <c r="G14" s="236"/>
      <c r="H14" s="236"/>
      <c r="I14" s="236"/>
      <c r="J14" s="236"/>
      <c r="K14" s="237"/>
      <c r="L14" s="248"/>
      <c r="M14" s="250" t="s">
        <v>25</v>
      </c>
      <c r="N14" s="61"/>
      <c r="O14" s="61"/>
      <c r="P14" s="89" t="s">
        <v>26</v>
      </c>
      <c r="Q14" s="90"/>
      <c r="R14" s="90"/>
      <c r="S14" s="90"/>
      <c r="T14" s="91">
        <f>T12</f>
        <v>15000000</v>
      </c>
      <c r="U14" s="92">
        <f t="shared" ref="U14:U24" si="15">IFERROR(T14/$T$35,0)</f>
        <v>0.6105546852193493</v>
      </c>
      <c r="AA14" s="84"/>
      <c r="AB14" s="85"/>
      <c r="AC14" s="70"/>
      <c r="AD14" s="71"/>
      <c r="AF14" s="8"/>
      <c r="AG14" s="57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88"/>
      <c r="CL14" s="88"/>
      <c r="CM14" s="88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88"/>
      <c r="CZ14" s="88"/>
      <c r="DA14" s="88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  <c r="DQ14" s="88"/>
      <c r="DR14" s="88"/>
      <c r="DS14" s="88"/>
      <c r="DT14" s="88"/>
      <c r="DU14" s="88"/>
      <c r="DV14" s="88"/>
      <c r="DW14" s="88"/>
      <c r="DX14" s="88"/>
      <c r="DY14" s="88"/>
      <c r="DZ14" s="88"/>
      <c r="EA14" s="88"/>
      <c r="EB14" s="88"/>
      <c r="EC14" s="88"/>
      <c r="ED14" s="88"/>
      <c r="EE14" s="88"/>
      <c r="EF14" s="88"/>
      <c r="EG14" s="88"/>
      <c r="EH14" s="88"/>
      <c r="EI14" s="88"/>
      <c r="EJ14" s="88"/>
      <c r="EK14" s="88"/>
      <c r="EL14" s="88"/>
      <c r="EM14" s="88"/>
      <c r="EN14" s="88"/>
      <c r="EO14" s="88"/>
      <c r="EP14" s="88"/>
      <c r="EQ14" s="88"/>
      <c r="ER14" s="88"/>
      <c r="ES14" s="88"/>
      <c r="ET14" s="88"/>
      <c r="EU14" s="88"/>
      <c r="EV14" s="88"/>
      <c r="EW14" s="88"/>
      <c r="EX14" s="88"/>
      <c r="EY14" s="88"/>
      <c r="EZ14" s="88"/>
      <c r="FA14" s="88"/>
      <c r="FB14" s="88"/>
      <c r="FC14" s="88"/>
      <c r="FD14" s="88"/>
      <c r="FE14" s="88"/>
      <c r="FF14" s="88"/>
      <c r="FG14" s="88"/>
      <c r="FH14" s="88"/>
      <c r="FI14" s="88"/>
      <c r="FJ14" s="88"/>
      <c r="FK14" s="88"/>
      <c r="FL14" s="88"/>
      <c r="FM14" s="88"/>
      <c r="FN14" s="88"/>
      <c r="FO14" s="88"/>
      <c r="FP14" s="88"/>
      <c r="FQ14" s="88"/>
      <c r="FR14" s="88"/>
      <c r="FS14" s="88"/>
      <c r="FT14" s="88"/>
      <c r="FU14" s="88"/>
      <c r="FV14" s="88"/>
      <c r="FW14" s="88"/>
      <c r="FX14" s="88"/>
      <c r="FY14" s="88"/>
      <c r="FZ14" s="88"/>
      <c r="GA14" s="88"/>
      <c r="GB14" s="88"/>
      <c r="GC14" s="88"/>
      <c r="GD14" s="88"/>
      <c r="GE14" s="88"/>
      <c r="GF14" s="88"/>
      <c r="GG14" s="88"/>
      <c r="GH14" s="88"/>
      <c r="GI14" s="88"/>
      <c r="GJ14" s="88"/>
      <c r="GK14" s="88"/>
      <c r="GL14" s="88"/>
      <c r="GM14" s="88"/>
      <c r="GN14" s="88"/>
      <c r="GO14" s="88"/>
      <c r="GP14" s="88"/>
      <c r="GQ14" s="88"/>
      <c r="GR14" s="88"/>
      <c r="GS14" s="88"/>
      <c r="GT14" s="88"/>
      <c r="GU14" s="88"/>
      <c r="GV14" s="88"/>
      <c r="GW14" s="88"/>
      <c r="GX14" s="88"/>
      <c r="GY14" s="88"/>
      <c r="GZ14" s="88"/>
      <c r="HA14" s="88"/>
      <c r="HB14" s="88"/>
      <c r="HC14" s="88"/>
      <c r="HD14" s="88"/>
      <c r="HE14" s="88"/>
    </row>
    <row r="15" spans="1:240" x14ac:dyDescent="0.25">
      <c r="A15" s="53"/>
      <c r="B15" s="53"/>
      <c r="D15" s="53"/>
      <c r="E15" s="93"/>
      <c r="F15" s="6"/>
      <c r="G15" s="6" t="s">
        <v>27</v>
      </c>
      <c r="H15" s="6"/>
      <c r="I15" s="6"/>
      <c r="J15" s="6"/>
      <c r="K15" s="251"/>
      <c r="L15" s="67"/>
      <c r="M15" s="253">
        <f>M12</f>
        <v>1512000</v>
      </c>
      <c r="N15" s="61"/>
      <c r="O15" s="94"/>
      <c r="P15" s="10" t="s">
        <v>76</v>
      </c>
      <c r="Q15" s="6"/>
      <c r="R15" s="6"/>
      <c r="S15" s="188">
        <v>0.05</v>
      </c>
      <c r="T15" s="40">
        <f>S15*T14</f>
        <v>750000</v>
      </c>
      <c r="U15" s="95">
        <f t="shared" si="15"/>
        <v>3.0527734260967464E-2</v>
      </c>
      <c r="V15" s="96"/>
      <c r="W15" s="96"/>
      <c r="X15" s="96"/>
      <c r="Y15" s="2"/>
      <c r="AA15" s="84"/>
      <c r="AB15" s="85"/>
      <c r="AC15" s="70"/>
      <c r="AD15" s="71">
        <f t="shared" ref="AD15:AD21" si="16">SUM(AG15:HE15)</f>
        <v>0</v>
      </c>
      <c r="AF15" s="8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57"/>
      <c r="BR15" s="57"/>
      <c r="BS15" s="57"/>
      <c r="BT15" s="57"/>
      <c r="BU15" s="57"/>
      <c r="BV15" s="57"/>
      <c r="BW15" s="57"/>
      <c r="BX15" s="57"/>
      <c r="BY15" s="57"/>
      <c r="BZ15" s="57"/>
      <c r="CA15" s="57"/>
      <c r="CB15" s="57"/>
      <c r="CC15" s="57"/>
      <c r="CD15" s="57"/>
      <c r="CE15" s="57"/>
      <c r="CF15" s="57"/>
      <c r="CG15" s="57"/>
      <c r="CH15" s="57"/>
      <c r="CI15" s="57"/>
      <c r="CJ15" s="57"/>
      <c r="CK15" s="57"/>
      <c r="CL15" s="57"/>
      <c r="CM15" s="57"/>
      <c r="CN15" s="57"/>
      <c r="CO15" s="57"/>
      <c r="CP15" s="57"/>
      <c r="CQ15" s="57"/>
      <c r="CR15" s="57"/>
      <c r="CS15" s="57"/>
      <c r="CT15" s="57"/>
      <c r="CU15" s="57"/>
      <c r="CV15" s="57"/>
      <c r="CW15" s="57"/>
      <c r="CX15" s="57"/>
      <c r="CY15" s="57"/>
      <c r="CZ15" s="57"/>
      <c r="DA15" s="57"/>
      <c r="DB15" s="57"/>
      <c r="DC15" s="57"/>
      <c r="DD15" s="57"/>
      <c r="DE15" s="57"/>
      <c r="DF15" s="57"/>
      <c r="DG15" s="57"/>
      <c r="DH15" s="57"/>
      <c r="DI15" s="57"/>
      <c r="DJ15" s="57"/>
      <c r="DK15" s="57"/>
      <c r="DL15" s="57"/>
      <c r="DM15" s="57"/>
      <c r="DN15" s="57"/>
      <c r="DO15" s="57"/>
      <c r="DP15" s="57"/>
      <c r="DQ15" s="57"/>
      <c r="DR15" s="57"/>
      <c r="DS15" s="57"/>
      <c r="DT15" s="57"/>
      <c r="DU15" s="57"/>
      <c r="DV15" s="57"/>
      <c r="DW15" s="57"/>
      <c r="DX15" s="57"/>
      <c r="DY15" s="57"/>
      <c r="DZ15" s="57"/>
      <c r="EA15" s="57"/>
      <c r="EB15" s="57"/>
      <c r="EC15" s="57"/>
      <c r="ED15" s="57"/>
      <c r="EE15" s="57"/>
      <c r="EF15" s="57"/>
      <c r="EG15" s="57"/>
      <c r="EH15" s="57"/>
      <c r="EI15" s="57"/>
      <c r="EJ15" s="57"/>
      <c r="EK15" s="57"/>
      <c r="EL15" s="57"/>
      <c r="EM15" s="57"/>
      <c r="EN15" s="57"/>
      <c r="EO15" s="57"/>
      <c r="EP15" s="57"/>
      <c r="EQ15" s="57"/>
      <c r="ER15" s="57"/>
      <c r="ES15" s="57"/>
      <c r="ET15" s="57"/>
      <c r="EU15" s="57"/>
      <c r="EV15" s="57"/>
      <c r="EW15" s="57"/>
      <c r="EX15" s="57"/>
      <c r="EY15" s="57"/>
      <c r="EZ15" s="57"/>
      <c r="FA15" s="57"/>
      <c r="FB15" s="57"/>
      <c r="FC15" s="57"/>
      <c r="FD15" s="57"/>
      <c r="FE15" s="57"/>
      <c r="FF15" s="57"/>
      <c r="FG15" s="57"/>
      <c r="FH15" s="57"/>
      <c r="FI15" s="57"/>
      <c r="FJ15" s="57"/>
      <c r="FK15" s="57"/>
      <c r="FL15" s="57"/>
      <c r="FM15" s="57"/>
      <c r="FN15" s="57"/>
      <c r="FO15" s="57"/>
      <c r="FP15" s="57"/>
      <c r="FQ15" s="57"/>
      <c r="FR15" s="57"/>
      <c r="FS15" s="57"/>
      <c r="FT15" s="57"/>
      <c r="FU15" s="57"/>
      <c r="FV15" s="57"/>
      <c r="FW15" s="57"/>
      <c r="FX15" s="57"/>
      <c r="FY15" s="57"/>
      <c r="FZ15" s="57"/>
      <c r="GA15" s="57"/>
      <c r="GB15" s="57"/>
      <c r="GC15" s="57"/>
      <c r="GD15" s="57"/>
      <c r="GE15" s="57"/>
      <c r="GF15" s="57"/>
      <c r="GG15" s="57"/>
      <c r="GH15" s="57"/>
      <c r="GI15" s="57"/>
      <c r="GJ15" s="57"/>
      <c r="GK15" s="57"/>
      <c r="GL15" s="57"/>
      <c r="GM15" s="57"/>
      <c r="GN15" s="57"/>
      <c r="GO15" s="57"/>
      <c r="GP15" s="57"/>
      <c r="GQ15" s="57"/>
      <c r="GR15" s="57"/>
      <c r="GS15" s="57"/>
      <c r="GT15" s="57"/>
      <c r="GU15" s="57"/>
      <c r="GV15" s="57"/>
      <c r="GW15" s="57"/>
      <c r="GX15" s="57"/>
      <c r="GY15" s="57"/>
      <c r="GZ15" s="57"/>
      <c r="HA15" s="57"/>
      <c r="HB15" s="57"/>
      <c r="HC15" s="57"/>
      <c r="HD15" s="57"/>
      <c r="HE15" s="57"/>
      <c r="HI15" s="241"/>
      <c r="HJ15" s="241"/>
      <c r="HL15" s="239"/>
    </row>
    <row r="16" spans="1:240" x14ac:dyDescent="0.25">
      <c r="A16" s="53"/>
      <c r="B16" s="53"/>
      <c r="E16" s="97"/>
      <c r="F16" s="98"/>
      <c r="G16" s="98" t="s">
        <v>99</v>
      </c>
      <c r="H16" s="98"/>
      <c r="I16" s="17"/>
      <c r="J16" s="199"/>
      <c r="L16" s="252">
        <v>75</v>
      </c>
      <c r="M16" s="253">
        <f>L16*SUM(S17:S18)*12</f>
        <v>126000</v>
      </c>
      <c r="N16" s="61"/>
      <c r="O16" s="94"/>
      <c r="P16" s="97" t="s">
        <v>28</v>
      </c>
      <c r="Q16" s="17"/>
      <c r="R16" s="99">
        <f>43560*0.75</f>
        <v>32670</v>
      </c>
      <c r="S16" s="204">
        <v>10</v>
      </c>
      <c r="T16" s="40">
        <f>S16*R16</f>
        <v>326700</v>
      </c>
      <c r="U16" s="95">
        <f t="shared" si="15"/>
        <v>1.3297881044077427E-2</v>
      </c>
      <c r="V16" s="100"/>
      <c r="W16" s="100"/>
      <c r="X16" s="100"/>
      <c r="Y16" s="2"/>
      <c r="AA16" s="84"/>
      <c r="AB16" s="85"/>
      <c r="AC16" s="70"/>
      <c r="AD16" s="71">
        <f t="shared" si="16"/>
        <v>0</v>
      </c>
      <c r="AF16" s="8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57"/>
      <c r="BP16" s="57"/>
      <c r="BQ16" s="57"/>
      <c r="BR16" s="57"/>
      <c r="BS16" s="57"/>
      <c r="BT16" s="57"/>
      <c r="BU16" s="57"/>
      <c r="BV16" s="57"/>
      <c r="BW16" s="57"/>
      <c r="BX16" s="57"/>
      <c r="BY16" s="57"/>
      <c r="BZ16" s="57"/>
      <c r="CA16" s="57"/>
      <c r="CB16" s="57"/>
      <c r="CC16" s="57"/>
      <c r="CD16" s="57"/>
      <c r="CE16" s="57"/>
      <c r="CF16" s="57"/>
      <c r="CG16" s="57"/>
      <c r="CH16" s="57"/>
      <c r="CI16" s="57"/>
      <c r="CJ16" s="57"/>
      <c r="CK16" s="57"/>
      <c r="CL16" s="57"/>
      <c r="CM16" s="57"/>
      <c r="CN16" s="57"/>
      <c r="CO16" s="57"/>
      <c r="CP16" s="57"/>
      <c r="CQ16" s="57"/>
      <c r="CR16" s="57"/>
      <c r="CS16" s="57"/>
      <c r="CT16" s="57"/>
      <c r="CU16" s="57"/>
      <c r="CV16" s="57"/>
      <c r="CW16" s="57"/>
      <c r="CX16" s="57"/>
      <c r="CY16" s="57"/>
      <c r="CZ16" s="57"/>
      <c r="DA16" s="57"/>
      <c r="DB16" s="57"/>
      <c r="DC16" s="57"/>
      <c r="DD16" s="57"/>
      <c r="DE16" s="57"/>
      <c r="DF16" s="57"/>
      <c r="DG16" s="57"/>
      <c r="DH16" s="57"/>
      <c r="DI16" s="57"/>
      <c r="DJ16" s="57"/>
      <c r="DK16" s="57"/>
      <c r="DL16" s="57"/>
      <c r="DM16" s="57"/>
      <c r="DN16" s="57"/>
      <c r="DO16" s="57"/>
      <c r="DP16" s="57"/>
      <c r="DQ16" s="57"/>
      <c r="DR16" s="57"/>
      <c r="DS16" s="57"/>
      <c r="DT16" s="57"/>
      <c r="DU16" s="57"/>
      <c r="DV16" s="57"/>
      <c r="DW16" s="57"/>
      <c r="DX16" s="57"/>
      <c r="DY16" s="57"/>
      <c r="DZ16" s="57"/>
      <c r="EA16" s="57"/>
      <c r="EB16" s="57"/>
      <c r="EC16" s="57"/>
      <c r="ED16" s="57"/>
      <c r="EE16" s="57"/>
      <c r="EF16" s="57"/>
      <c r="EG16" s="57"/>
      <c r="EH16" s="57"/>
      <c r="EI16" s="57"/>
      <c r="EJ16" s="57"/>
      <c r="EK16" s="57"/>
      <c r="EL16" s="57"/>
      <c r="EM16" s="57"/>
      <c r="EN16" s="57"/>
      <c r="EO16" s="57"/>
      <c r="EP16" s="57"/>
      <c r="EQ16" s="57"/>
      <c r="ER16" s="57"/>
      <c r="ES16" s="57"/>
      <c r="ET16" s="57"/>
      <c r="EU16" s="57"/>
      <c r="EV16" s="57"/>
      <c r="EW16" s="57"/>
      <c r="EX16" s="57"/>
      <c r="EY16" s="57"/>
      <c r="EZ16" s="57"/>
      <c r="FA16" s="57"/>
      <c r="FB16" s="57"/>
      <c r="FC16" s="57"/>
      <c r="FD16" s="57"/>
      <c r="FE16" s="57"/>
      <c r="FF16" s="57"/>
      <c r="FG16" s="57"/>
      <c r="FH16" s="57"/>
      <c r="FI16" s="57"/>
      <c r="FJ16" s="57"/>
      <c r="FK16" s="57"/>
      <c r="FL16" s="57"/>
      <c r="FM16" s="57"/>
      <c r="FN16" s="57"/>
      <c r="FO16" s="57"/>
      <c r="FP16" s="57"/>
      <c r="FQ16" s="57"/>
      <c r="FR16" s="57"/>
      <c r="FS16" s="57"/>
      <c r="FT16" s="57"/>
      <c r="FU16" s="57"/>
      <c r="FV16" s="57"/>
      <c r="FW16" s="57"/>
      <c r="FX16" s="57"/>
      <c r="FY16" s="57"/>
      <c r="FZ16" s="57"/>
      <c r="GA16" s="57"/>
      <c r="GB16" s="57"/>
      <c r="GC16" s="57"/>
      <c r="GD16" s="57"/>
      <c r="GE16" s="57"/>
      <c r="GF16" s="57"/>
      <c r="GG16" s="57"/>
      <c r="GH16" s="57"/>
      <c r="GI16" s="57"/>
      <c r="GJ16" s="57"/>
      <c r="GK16" s="57"/>
      <c r="GL16" s="57"/>
      <c r="GM16" s="57"/>
      <c r="GN16" s="57"/>
      <c r="GO16" s="57"/>
      <c r="GP16" s="57"/>
      <c r="GQ16" s="57"/>
      <c r="GR16" s="57"/>
      <c r="GS16" s="57"/>
      <c r="GT16" s="57"/>
      <c r="GU16" s="57"/>
      <c r="GV16" s="57"/>
      <c r="GW16" s="57"/>
      <c r="GX16" s="57"/>
      <c r="GY16" s="57"/>
      <c r="GZ16" s="57"/>
      <c r="HA16" s="57"/>
      <c r="HB16" s="57"/>
      <c r="HC16" s="57"/>
      <c r="HD16" s="57"/>
      <c r="HE16" s="57"/>
      <c r="HH16" s="240"/>
      <c r="HI16" s="240"/>
      <c r="HJ16" s="240"/>
      <c r="HK16" s="240"/>
      <c r="HL16" s="240"/>
    </row>
    <row r="17" spans="1:220" x14ac:dyDescent="0.25">
      <c r="A17" s="53"/>
      <c r="B17" s="53"/>
      <c r="E17" s="97"/>
      <c r="F17" s="98"/>
      <c r="G17" s="98" t="s">
        <v>29</v>
      </c>
      <c r="H17" s="98"/>
      <c r="I17" s="17"/>
      <c r="J17" s="101"/>
      <c r="L17" s="252">
        <v>150</v>
      </c>
      <c r="M17" s="253">
        <f>L17*I12*12</f>
        <v>180000</v>
      </c>
      <c r="N17" s="61"/>
      <c r="O17" s="94"/>
      <c r="P17" s="102" t="s">
        <v>97</v>
      </c>
      <c r="Q17" s="17"/>
      <c r="R17" s="103">
        <v>0</v>
      </c>
      <c r="S17" s="74">
        <v>0</v>
      </c>
      <c r="T17" s="40">
        <f>S17*R17</f>
        <v>0</v>
      </c>
      <c r="U17" s="95">
        <f t="shared" si="15"/>
        <v>0</v>
      </c>
      <c r="Y17" s="2"/>
      <c r="AA17" s="84"/>
      <c r="AB17" s="85"/>
      <c r="AC17" s="70"/>
      <c r="AD17" s="71">
        <f t="shared" si="16"/>
        <v>0</v>
      </c>
      <c r="AF17" s="8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57"/>
      <c r="BP17" s="57"/>
      <c r="BQ17" s="57"/>
      <c r="BR17" s="57"/>
      <c r="BS17" s="57"/>
      <c r="BT17" s="57"/>
      <c r="BU17" s="57"/>
      <c r="BV17" s="57"/>
      <c r="BW17" s="57"/>
      <c r="BX17" s="57"/>
      <c r="BY17" s="57"/>
      <c r="BZ17" s="57"/>
      <c r="CA17" s="57"/>
      <c r="CB17" s="57"/>
      <c r="CC17" s="57"/>
      <c r="CD17" s="57"/>
      <c r="CE17" s="57"/>
      <c r="CF17" s="57"/>
      <c r="CG17" s="57"/>
      <c r="CH17" s="57"/>
      <c r="CI17" s="57"/>
      <c r="CJ17" s="57"/>
      <c r="CK17" s="57"/>
      <c r="CL17" s="57"/>
      <c r="CM17" s="57"/>
      <c r="CN17" s="57"/>
      <c r="CO17" s="57"/>
      <c r="CP17" s="57"/>
      <c r="CQ17" s="57"/>
      <c r="CR17" s="57"/>
      <c r="CS17" s="57"/>
      <c r="CT17" s="57"/>
      <c r="CU17" s="57"/>
      <c r="CV17" s="57"/>
      <c r="CW17" s="57"/>
      <c r="CX17" s="57"/>
      <c r="CY17" s="57"/>
      <c r="CZ17" s="57"/>
      <c r="DA17" s="57"/>
      <c r="DB17" s="57"/>
      <c r="DC17" s="57"/>
      <c r="DD17" s="57"/>
      <c r="DE17" s="57"/>
      <c r="DF17" s="57"/>
      <c r="DG17" s="57"/>
      <c r="DH17" s="57"/>
      <c r="DI17" s="57"/>
      <c r="DJ17" s="57"/>
      <c r="DK17" s="57"/>
      <c r="DL17" s="57"/>
      <c r="DM17" s="57"/>
      <c r="DN17" s="57"/>
      <c r="DO17" s="57"/>
      <c r="DP17" s="57"/>
      <c r="DQ17" s="57"/>
      <c r="DR17" s="57"/>
      <c r="DS17" s="57"/>
      <c r="DT17" s="57"/>
      <c r="DU17" s="57"/>
      <c r="DV17" s="57"/>
      <c r="DW17" s="57"/>
      <c r="DX17" s="57"/>
      <c r="DY17" s="57"/>
      <c r="DZ17" s="57"/>
      <c r="EA17" s="57"/>
      <c r="EB17" s="57"/>
      <c r="EC17" s="57"/>
      <c r="ED17" s="57"/>
      <c r="EE17" s="57"/>
      <c r="EF17" s="57"/>
      <c r="EG17" s="57"/>
      <c r="EH17" s="57"/>
      <c r="EI17" s="57"/>
      <c r="EJ17" s="57"/>
      <c r="EK17" s="57"/>
      <c r="EL17" s="57"/>
      <c r="EM17" s="57"/>
      <c r="EN17" s="57"/>
      <c r="EO17" s="57"/>
      <c r="EP17" s="57"/>
      <c r="EQ17" s="57"/>
      <c r="ER17" s="57"/>
      <c r="ES17" s="57"/>
      <c r="ET17" s="57"/>
      <c r="EU17" s="57"/>
      <c r="EV17" s="57"/>
      <c r="EW17" s="57"/>
      <c r="EX17" s="57"/>
      <c r="EY17" s="57"/>
      <c r="EZ17" s="57"/>
      <c r="FA17" s="57"/>
      <c r="FB17" s="57"/>
      <c r="FC17" s="57"/>
      <c r="FD17" s="57"/>
      <c r="FE17" s="57"/>
      <c r="FF17" s="57"/>
      <c r="FG17" s="57"/>
      <c r="FH17" s="57"/>
      <c r="FI17" s="57"/>
      <c r="FJ17" s="57"/>
      <c r="FK17" s="57"/>
      <c r="FL17" s="57"/>
      <c r="FM17" s="57"/>
      <c r="FN17" s="57"/>
      <c r="FO17" s="57"/>
      <c r="FP17" s="57"/>
      <c r="FQ17" s="57"/>
      <c r="FR17" s="57"/>
      <c r="FS17" s="57"/>
      <c r="FT17" s="57"/>
      <c r="FU17" s="57"/>
      <c r="FV17" s="57"/>
      <c r="FW17" s="57"/>
      <c r="FX17" s="57"/>
      <c r="FY17" s="57"/>
      <c r="FZ17" s="57"/>
      <c r="GA17" s="57"/>
      <c r="GB17" s="57"/>
      <c r="GC17" s="57"/>
      <c r="GD17" s="57"/>
      <c r="GE17" s="57"/>
      <c r="GF17" s="57"/>
      <c r="GG17" s="57"/>
      <c r="GH17" s="57"/>
      <c r="GI17" s="57"/>
      <c r="GJ17" s="57"/>
      <c r="GK17" s="57"/>
      <c r="GL17" s="57"/>
      <c r="GM17" s="57"/>
      <c r="GN17" s="57"/>
      <c r="GO17" s="57"/>
      <c r="GP17" s="57"/>
      <c r="GQ17" s="57"/>
      <c r="GR17" s="57"/>
      <c r="GS17" s="57"/>
      <c r="GT17" s="57"/>
      <c r="GU17" s="57"/>
      <c r="GV17" s="57"/>
      <c r="GW17" s="57"/>
      <c r="GX17" s="57"/>
      <c r="GY17" s="57"/>
      <c r="GZ17" s="57"/>
      <c r="HA17" s="57"/>
      <c r="HB17" s="57"/>
      <c r="HC17" s="57"/>
      <c r="HD17" s="57"/>
      <c r="HE17" s="57"/>
      <c r="HG17" s="241"/>
      <c r="HH17" s="241"/>
      <c r="HI17" s="241"/>
      <c r="HJ17" s="241"/>
      <c r="HK17" s="241"/>
      <c r="HL17" s="241"/>
    </row>
    <row r="18" spans="1:220" x14ac:dyDescent="0.25">
      <c r="E18" s="104" t="s">
        <v>31</v>
      </c>
      <c r="F18" s="105"/>
      <c r="G18" s="17" t="s">
        <v>32</v>
      </c>
      <c r="H18" s="17"/>
      <c r="I18" s="17"/>
      <c r="J18" s="15"/>
      <c r="L18" s="251">
        <v>0.05</v>
      </c>
      <c r="M18" s="254">
        <f>-SUM(M15:M17)*L18</f>
        <v>-90900</v>
      </c>
      <c r="N18" s="61"/>
      <c r="O18" s="94"/>
      <c r="P18" s="102" t="s">
        <v>30</v>
      </c>
      <c r="Q18" s="17"/>
      <c r="R18" s="103">
        <v>25000</v>
      </c>
      <c r="S18" s="74">
        <v>140</v>
      </c>
      <c r="T18" s="40">
        <f>S18*R18</f>
        <v>3500000</v>
      </c>
      <c r="U18" s="95">
        <f t="shared" si="15"/>
        <v>0.14246275988451482</v>
      </c>
      <c r="Y18" s="2"/>
      <c r="AA18" s="84"/>
      <c r="AB18" s="85"/>
      <c r="AC18" s="70"/>
      <c r="AD18" s="71">
        <f t="shared" si="16"/>
        <v>0</v>
      </c>
      <c r="AF18" s="8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BY18" s="57"/>
      <c r="BZ18" s="57"/>
      <c r="CA18" s="57"/>
      <c r="CB18" s="57"/>
      <c r="CC18" s="57"/>
      <c r="CD18" s="57"/>
      <c r="CE18" s="57"/>
      <c r="CF18" s="57"/>
      <c r="CG18" s="57"/>
      <c r="CH18" s="57"/>
      <c r="CI18" s="57"/>
      <c r="CJ18" s="57"/>
      <c r="CK18" s="57"/>
      <c r="CL18" s="57"/>
      <c r="CM18" s="57"/>
      <c r="CN18" s="57"/>
      <c r="CO18" s="57"/>
      <c r="CP18" s="57"/>
      <c r="CQ18" s="57"/>
      <c r="CR18" s="57"/>
      <c r="CS18" s="57"/>
      <c r="CT18" s="57"/>
      <c r="CU18" s="57"/>
      <c r="CV18" s="57"/>
      <c r="CW18" s="57"/>
      <c r="CX18" s="57"/>
      <c r="CY18" s="57"/>
      <c r="CZ18" s="57"/>
      <c r="DA18" s="57"/>
      <c r="DB18" s="57"/>
      <c r="DC18" s="57"/>
      <c r="DD18" s="57"/>
      <c r="DE18" s="57"/>
      <c r="DF18" s="57"/>
      <c r="DG18" s="57"/>
      <c r="DH18" s="57"/>
      <c r="DI18" s="57"/>
      <c r="DJ18" s="57"/>
      <c r="DK18" s="57"/>
      <c r="DL18" s="57"/>
      <c r="DM18" s="57"/>
      <c r="DN18" s="57"/>
      <c r="DO18" s="57"/>
      <c r="DP18" s="57"/>
      <c r="DQ18" s="57"/>
      <c r="DR18" s="57"/>
      <c r="DS18" s="57"/>
      <c r="DT18" s="57"/>
      <c r="DU18" s="57"/>
      <c r="DV18" s="57"/>
      <c r="DW18" s="57"/>
      <c r="DX18" s="57"/>
      <c r="DY18" s="57"/>
      <c r="DZ18" s="57"/>
      <c r="EA18" s="57"/>
      <c r="EB18" s="57"/>
      <c r="EC18" s="57"/>
      <c r="ED18" s="57"/>
      <c r="EE18" s="57"/>
      <c r="EF18" s="57"/>
      <c r="EG18" s="57"/>
      <c r="EH18" s="57"/>
      <c r="EI18" s="57"/>
      <c r="EJ18" s="57"/>
      <c r="EK18" s="57"/>
      <c r="EL18" s="57"/>
      <c r="EM18" s="57"/>
      <c r="EN18" s="57"/>
      <c r="EO18" s="57"/>
      <c r="EP18" s="57"/>
      <c r="EQ18" s="57"/>
      <c r="ER18" s="57"/>
      <c r="ES18" s="57"/>
      <c r="ET18" s="57"/>
      <c r="EU18" s="57"/>
      <c r="EV18" s="57"/>
      <c r="EW18" s="57"/>
      <c r="EX18" s="57"/>
      <c r="EY18" s="57"/>
      <c r="EZ18" s="57"/>
      <c r="FA18" s="57"/>
      <c r="FB18" s="57"/>
      <c r="FC18" s="57"/>
      <c r="FD18" s="57"/>
      <c r="FE18" s="57"/>
      <c r="FF18" s="57"/>
      <c r="FG18" s="57"/>
      <c r="FH18" s="57"/>
      <c r="FI18" s="57"/>
      <c r="FJ18" s="57"/>
      <c r="FK18" s="57"/>
      <c r="FL18" s="57"/>
      <c r="FM18" s="57"/>
      <c r="FN18" s="57"/>
      <c r="FO18" s="57"/>
      <c r="FP18" s="57"/>
      <c r="FQ18" s="57"/>
      <c r="FR18" s="57"/>
      <c r="FS18" s="57"/>
      <c r="FT18" s="57"/>
      <c r="FU18" s="57"/>
      <c r="FV18" s="57"/>
      <c r="FW18" s="57"/>
      <c r="FX18" s="57"/>
      <c r="FY18" s="57"/>
      <c r="FZ18" s="57"/>
      <c r="GA18" s="57"/>
      <c r="GB18" s="57"/>
      <c r="GC18" s="57"/>
      <c r="GD18" s="57"/>
      <c r="GE18" s="57"/>
      <c r="GF18" s="57"/>
      <c r="GG18" s="57"/>
      <c r="GH18" s="57"/>
      <c r="GI18" s="57"/>
      <c r="GJ18" s="57"/>
      <c r="GK18" s="57"/>
      <c r="GL18" s="57"/>
      <c r="GM18" s="57"/>
      <c r="GN18" s="57"/>
      <c r="GO18" s="57"/>
      <c r="GP18" s="57"/>
      <c r="GQ18" s="57"/>
      <c r="GR18" s="57"/>
      <c r="GS18" s="57"/>
      <c r="GT18" s="57"/>
      <c r="GU18" s="57"/>
      <c r="GV18" s="57"/>
      <c r="GW18" s="57"/>
      <c r="GX18" s="57"/>
      <c r="GY18" s="57"/>
      <c r="GZ18" s="57"/>
      <c r="HA18" s="57"/>
      <c r="HB18" s="57"/>
      <c r="HC18" s="57"/>
      <c r="HD18" s="57"/>
      <c r="HE18" s="57"/>
    </row>
    <row r="19" spans="1:220" x14ac:dyDescent="0.25">
      <c r="E19" s="106" t="s">
        <v>33</v>
      </c>
      <c r="F19" s="107"/>
      <c r="G19" s="39"/>
      <c r="H19" s="39"/>
      <c r="I19" s="17"/>
      <c r="J19" s="6"/>
      <c r="L19" s="108"/>
      <c r="M19" s="255">
        <f>SUM(M15:M18)</f>
        <v>1727100</v>
      </c>
      <c r="N19" s="17"/>
      <c r="O19" s="2"/>
      <c r="P19" s="102" t="s">
        <v>87</v>
      </c>
      <c r="S19" s="193">
        <v>1.4999999999999999E-2</v>
      </c>
      <c r="T19" s="40">
        <f>$S19*$T$14</f>
        <v>225000</v>
      </c>
      <c r="U19" s="95">
        <f t="shared" si="15"/>
        <v>9.1583202782902391E-3</v>
      </c>
      <c r="Y19" s="2"/>
      <c r="AA19" s="84"/>
      <c r="AB19" s="85"/>
      <c r="AC19" s="70"/>
      <c r="AD19" s="71">
        <f t="shared" si="16"/>
        <v>0</v>
      </c>
      <c r="AF19" s="8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7"/>
      <c r="BP19" s="57"/>
      <c r="BQ19" s="57"/>
      <c r="BR19" s="57"/>
      <c r="BS19" s="57"/>
      <c r="BT19" s="57"/>
      <c r="BU19" s="57"/>
      <c r="BV19" s="57"/>
      <c r="BW19" s="57"/>
      <c r="BX19" s="57"/>
      <c r="BY19" s="57"/>
      <c r="BZ19" s="57"/>
      <c r="CA19" s="57"/>
      <c r="CB19" s="57"/>
      <c r="CC19" s="57"/>
      <c r="CD19" s="57"/>
      <c r="CE19" s="57"/>
      <c r="CF19" s="57"/>
      <c r="CG19" s="57"/>
      <c r="CH19" s="57"/>
      <c r="CI19" s="57"/>
      <c r="CJ19" s="57"/>
      <c r="CK19" s="57"/>
      <c r="CL19" s="57"/>
      <c r="CM19" s="57"/>
      <c r="CN19" s="57"/>
      <c r="CO19" s="57"/>
      <c r="CP19" s="57"/>
      <c r="CQ19" s="57"/>
      <c r="CR19" s="57"/>
      <c r="CS19" s="57"/>
      <c r="CT19" s="57"/>
      <c r="CU19" s="57"/>
      <c r="CV19" s="57"/>
      <c r="CW19" s="57"/>
      <c r="CX19" s="57"/>
      <c r="CY19" s="57"/>
      <c r="CZ19" s="57"/>
      <c r="DA19" s="57"/>
      <c r="DB19" s="57"/>
      <c r="DC19" s="57"/>
      <c r="DD19" s="57"/>
      <c r="DE19" s="57"/>
      <c r="DF19" s="57"/>
      <c r="DG19" s="57"/>
      <c r="DH19" s="57"/>
      <c r="DI19" s="57"/>
      <c r="DJ19" s="57"/>
      <c r="DK19" s="57"/>
      <c r="DL19" s="57"/>
      <c r="DM19" s="57"/>
      <c r="DN19" s="57"/>
      <c r="DO19" s="57"/>
      <c r="DP19" s="57"/>
      <c r="DQ19" s="57"/>
      <c r="DR19" s="57"/>
      <c r="DS19" s="57"/>
      <c r="DT19" s="57"/>
      <c r="DU19" s="57"/>
      <c r="DV19" s="57"/>
      <c r="DW19" s="57"/>
      <c r="DX19" s="57"/>
      <c r="DY19" s="57"/>
      <c r="DZ19" s="57"/>
      <c r="EA19" s="57"/>
      <c r="EB19" s="57"/>
      <c r="EC19" s="57"/>
      <c r="ED19" s="57"/>
      <c r="EE19" s="57"/>
      <c r="EF19" s="57"/>
      <c r="EG19" s="57"/>
      <c r="EH19" s="57"/>
      <c r="EI19" s="57"/>
      <c r="EJ19" s="57"/>
      <c r="EK19" s="57"/>
      <c r="EL19" s="57"/>
      <c r="EM19" s="57"/>
      <c r="EN19" s="57"/>
      <c r="EO19" s="57"/>
      <c r="EP19" s="57"/>
      <c r="EQ19" s="57"/>
      <c r="ER19" s="57"/>
      <c r="ES19" s="57"/>
      <c r="ET19" s="57"/>
      <c r="EU19" s="57"/>
      <c r="EV19" s="57"/>
      <c r="EW19" s="57"/>
      <c r="EX19" s="57"/>
      <c r="EY19" s="57"/>
      <c r="EZ19" s="57"/>
      <c r="FA19" s="57"/>
      <c r="FB19" s="57"/>
      <c r="FC19" s="57"/>
      <c r="FD19" s="57"/>
      <c r="FE19" s="57"/>
      <c r="FF19" s="57"/>
      <c r="FG19" s="57"/>
      <c r="FH19" s="57"/>
      <c r="FI19" s="57"/>
      <c r="FJ19" s="57"/>
      <c r="FK19" s="57"/>
      <c r="FL19" s="57"/>
      <c r="FM19" s="57"/>
      <c r="FN19" s="57"/>
      <c r="FO19" s="57"/>
      <c r="FP19" s="57"/>
      <c r="FQ19" s="57"/>
      <c r="FR19" s="57"/>
      <c r="FS19" s="57"/>
      <c r="FT19" s="57"/>
      <c r="FU19" s="57"/>
      <c r="FV19" s="57"/>
      <c r="FW19" s="57"/>
      <c r="FX19" s="57"/>
      <c r="FY19" s="57"/>
      <c r="FZ19" s="57"/>
      <c r="GA19" s="57"/>
      <c r="GB19" s="57"/>
      <c r="GC19" s="57"/>
      <c r="GD19" s="57"/>
      <c r="GE19" s="57"/>
      <c r="GF19" s="57"/>
      <c r="GG19" s="57"/>
      <c r="GH19" s="57"/>
      <c r="GI19" s="57"/>
      <c r="GJ19" s="57"/>
      <c r="GK19" s="57"/>
      <c r="GL19" s="57"/>
      <c r="GM19" s="57"/>
      <c r="GN19" s="57"/>
      <c r="GO19" s="57"/>
      <c r="GP19" s="57"/>
      <c r="GQ19" s="57"/>
      <c r="GR19" s="57"/>
      <c r="GS19" s="57"/>
      <c r="GT19" s="57"/>
      <c r="GU19" s="57"/>
      <c r="GV19" s="57"/>
      <c r="GW19" s="57"/>
      <c r="GX19" s="57"/>
      <c r="GY19" s="57"/>
      <c r="GZ19" s="57"/>
      <c r="HA19" s="57"/>
      <c r="HB19" s="57"/>
      <c r="HC19" s="57"/>
      <c r="HD19" s="57"/>
      <c r="HE19" s="57"/>
    </row>
    <row r="20" spans="1:220" x14ac:dyDescent="0.25">
      <c r="A20" s="53"/>
      <c r="B20" s="53"/>
      <c r="E20" s="104" t="s">
        <v>31</v>
      </c>
      <c r="F20" s="105"/>
      <c r="G20" s="39" t="s">
        <v>0</v>
      </c>
      <c r="H20" s="39"/>
      <c r="J20" s="199"/>
      <c r="L20" s="251">
        <v>0.26</v>
      </c>
      <c r="M20" s="253">
        <f>-$L20*M$19</f>
        <v>-449046</v>
      </c>
      <c r="N20" s="17"/>
      <c r="O20" s="2"/>
      <c r="P20" s="102" t="s">
        <v>88</v>
      </c>
      <c r="R20" s="74"/>
      <c r="S20" s="28"/>
      <c r="T20" s="40">
        <f>$S20*$T$14</f>
        <v>0</v>
      </c>
      <c r="U20" s="95">
        <f t="shared" si="15"/>
        <v>0</v>
      </c>
      <c r="Y20" s="2"/>
      <c r="AA20" s="84"/>
      <c r="AB20" s="85"/>
      <c r="AC20" s="70"/>
      <c r="AD20" s="71">
        <f t="shared" si="16"/>
        <v>0</v>
      </c>
      <c r="AF20" s="8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BY20" s="57"/>
      <c r="BZ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  <c r="CM20" s="57"/>
      <c r="CN20" s="57"/>
      <c r="CO20" s="57"/>
      <c r="CP20" s="57"/>
      <c r="CQ20" s="57"/>
      <c r="CR20" s="57"/>
      <c r="CS20" s="57"/>
      <c r="CT20" s="57"/>
      <c r="CU20" s="57"/>
      <c r="CV20" s="57"/>
      <c r="CW20" s="57"/>
      <c r="CX20" s="57"/>
      <c r="CY20" s="57"/>
      <c r="CZ20" s="57"/>
      <c r="DA20" s="57"/>
      <c r="DB20" s="57"/>
      <c r="DC20" s="57"/>
      <c r="DD20" s="57"/>
      <c r="DE20" s="57"/>
      <c r="DF20" s="57"/>
      <c r="DG20" s="57"/>
      <c r="DH20" s="57"/>
      <c r="DI20" s="57"/>
      <c r="DJ20" s="57"/>
      <c r="DK20" s="57"/>
      <c r="DL20" s="57"/>
      <c r="DM20" s="57"/>
      <c r="DN20" s="57"/>
      <c r="DO20" s="57"/>
      <c r="DP20" s="57"/>
      <c r="DQ20" s="57"/>
      <c r="DR20" s="57"/>
      <c r="DS20" s="57"/>
      <c r="DT20" s="57"/>
      <c r="DU20" s="57"/>
      <c r="DV20" s="57"/>
      <c r="DW20" s="57"/>
      <c r="DX20" s="57"/>
      <c r="DY20" s="57"/>
      <c r="DZ20" s="57"/>
      <c r="EA20" s="57"/>
      <c r="EB20" s="57"/>
      <c r="EC20" s="57"/>
      <c r="ED20" s="57"/>
      <c r="EE20" s="57"/>
      <c r="EF20" s="57"/>
      <c r="EG20" s="57"/>
      <c r="EH20" s="57"/>
      <c r="EI20" s="57"/>
      <c r="EJ20" s="57"/>
      <c r="EK20" s="57"/>
      <c r="EL20" s="57"/>
      <c r="EM20" s="57"/>
      <c r="EN20" s="57"/>
      <c r="EO20" s="57"/>
      <c r="EP20" s="57"/>
      <c r="EQ20" s="57"/>
      <c r="ER20" s="57"/>
      <c r="ES20" s="57"/>
      <c r="ET20" s="57"/>
      <c r="EU20" s="57"/>
      <c r="EV20" s="57"/>
      <c r="EW20" s="57"/>
      <c r="EX20" s="57"/>
      <c r="EY20" s="57"/>
      <c r="EZ20" s="57"/>
      <c r="FA20" s="57"/>
      <c r="FB20" s="57"/>
      <c r="FC20" s="57"/>
      <c r="FD20" s="57"/>
      <c r="FE20" s="57"/>
      <c r="FF20" s="57"/>
      <c r="FG20" s="57"/>
      <c r="FH20" s="57"/>
      <c r="FI20" s="57"/>
      <c r="FJ20" s="57"/>
      <c r="FK20" s="57"/>
      <c r="FL20" s="57"/>
      <c r="FM20" s="57"/>
      <c r="FN20" s="57"/>
      <c r="FO20" s="57"/>
      <c r="FP20" s="57"/>
      <c r="FQ20" s="57"/>
      <c r="FR20" s="57"/>
      <c r="FS20" s="57"/>
      <c r="FT20" s="57"/>
      <c r="FU20" s="57"/>
      <c r="FV20" s="57"/>
      <c r="FW20" s="57"/>
      <c r="FX20" s="57"/>
      <c r="FY20" s="57"/>
      <c r="FZ20" s="57"/>
      <c r="GA20" s="57"/>
      <c r="GB20" s="57"/>
      <c r="GC20" s="57"/>
      <c r="GD20" s="57"/>
      <c r="GE20" s="57"/>
      <c r="GF20" s="57"/>
      <c r="GG20" s="57"/>
      <c r="GH20" s="57"/>
      <c r="GI20" s="57"/>
      <c r="GJ20" s="57"/>
      <c r="GK20" s="57"/>
      <c r="GL20" s="57"/>
      <c r="GM20" s="57"/>
      <c r="GN20" s="57"/>
      <c r="GO20" s="57"/>
      <c r="GP20" s="57"/>
      <c r="GQ20" s="57"/>
      <c r="GR20" s="57"/>
      <c r="GS20" s="57"/>
      <c r="GT20" s="57"/>
      <c r="GU20" s="57"/>
      <c r="GV20" s="57"/>
      <c r="GW20" s="57"/>
      <c r="GX20" s="57"/>
      <c r="GY20" s="57"/>
      <c r="GZ20" s="57"/>
      <c r="HA20" s="57"/>
      <c r="HB20" s="57"/>
      <c r="HC20" s="57"/>
      <c r="HD20" s="57"/>
      <c r="HE20" s="57"/>
    </row>
    <row r="21" spans="1:220" x14ac:dyDescent="0.25">
      <c r="E21" s="104"/>
      <c r="F21" s="105"/>
      <c r="G21" s="39" t="s">
        <v>34</v>
      </c>
      <c r="H21" s="39"/>
      <c r="I21" s="17"/>
      <c r="L21" s="15">
        <v>0.04</v>
      </c>
      <c r="M21" s="256">
        <f t="shared" ref="M21:M22" si="17">-$L21*M$19</f>
        <v>-69084</v>
      </c>
      <c r="N21" s="17"/>
      <c r="O21" s="2"/>
      <c r="P21" s="111" t="s">
        <v>86</v>
      </c>
      <c r="Q21" s="17"/>
      <c r="R21" s="17"/>
      <c r="S21" s="192">
        <v>0.05</v>
      </c>
      <c r="T21" s="40">
        <f>SUM(T16:T20)*S21</f>
        <v>202585</v>
      </c>
      <c r="U21" s="95">
        <f t="shared" si="15"/>
        <v>8.245948060344125E-3</v>
      </c>
      <c r="Y21" s="2"/>
      <c r="AA21" s="84"/>
      <c r="AB21" s="85"/>
      <c r="AC21" s="70"/>
      <c r="AD21" s="71">
        <f t="shared" si="16"/>
        <v>0</v>
      </c>
      <c r="AF21" s="8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M21" s="57"/>
      <c r="CN21" s="57"/>
      <c r="CO21" s="57"/>
      <c r="CP21" s="57"/>
      <c r="CQ21" s="57"/>
      <c r="CR21" s="57"/>
      <c r="CS21" s="57"/>
      <c r="CT21" s="57"/>
      <c r="CU21" s="57"/>
      <c r="CV21" s="57"/>
      <c r="CW21" s="57"/>
      <c r="CX21" s="57"/>
      <c r="CY21" s="57"/>
      <c r="CZ21" s="57"/>
      <c r="DA21" s="57"/>
      <c r="DB21" s="57"/>
      <c r="DC21" s="57"/>
      <c r="DD21" s="57"/>
      <c r="DE21" s="57"/>
      <c r="DF21" s="57"/>
      <c r="DG21" s="57"/>
      <c r="DH21" s="57"/>
      <c r="DI21" s="57"/>
      <c r="DJ21" s="57"/>
      <c r="DK21" s="57"/>
      <c r="DL21" s="57"/>
      <c r="DM21" s="57"/>
      <c r="DN21" s="57"/>
      <c r="DO21" s="57"/>
      <c r="DP21" s="57"/>
      <c r="DQ21" s="57"/>
      <c r="DR21" s="57"/>
      <c r="DS21" s="57"/>
      <c r="DT21" s="57"/>
      <c r="DU21" s="57"/>
      <c r="DV21" s="57"/>
      <c r="DW21" s="57"/>
      <c r="DX21" s="57"/>
      <c r="DY21" s="57"/>
      <c r="DZ21" s="57"/>
      <c r="EA21" s="57"/>
      <c r="EB21" s="57"/>
      <c r="EC21" s="57"/>
      <c r="ED21" s="57"/>
      <c r="EE21" s="57"/>
      <c r="EF21" s="57"/>
      <c r="EG21" s="57"/>
      <c r="EH21" s="57"/>
      <c r="EI21" s="57"/>
      <c r="EJ21" s="57"/>
      <c r="EK21" s="57"/>
      <c r="EL21" s="57"/>
      <c r="EM21" s="57"/>
      <c r="EN21" s="57"/>
      <c r="EO21" s="57"/>
      <c r="EP21" s="57"/>
      <c r="EQ21" s="57"/>
      <c r="ER21" s="57"/>
      <c r="ES21" s="57"/>
      <c r="ET21" s="57"/>
      <c r="EU21" s="57"/>
      <c r="EV21" s="57"/>
      <c r="EW21" s="57"/>
      <c r="EX21" s="57"/>
      <c r="EY21" s="57"/>
      <c r="EZ21" s="57"/>
      <c r="FA21" s="57"/>
      <c r="FB21" s="57"/>
      <c r="FC21" s="57"/>
      <c r="FD21" s="57"/>
      <c r="FE21" s="57"/>
      <c r="FF21" s="57"/>
      <c r="FG21" s="57"/>
      <c r="FH21" s="57"/>
      <c r="FI21" s="57"/>
      <c r="FJ21" s="57"/>
      <c r="FK21" s="57"/>
      <c r="FL21" s="57"/>
      <c r="FM21" s="57"/>
      <c r="FN21" s="57"/>
      <c r="FO21" s="57"/>
      <c r="FP21" s="57"/>
      <c r="FQ21" s="57"/>
      <c r="FR21" s="57"/>
      <c r="FS21" s="57"/>
      <c r="FT21" s="57"/>
      <c r="FU21" s="57"/>
      <c r="FV21" s="57"/>
      <c r="FW21" s="57"/>
      <c r="FX21" s="57"/>
      <c r="FY21" s="57"/>
      <c r="FZ21" s="57"/>
      <c r="GA21" s="57"/>
      <c r="GB21" s="57"/>
      <c r="GC21" s="57"/>
      <c r="GD21" s="57"/>
      <c r="GE21" s="57"/>
      <c r="GF21" s="57"/>
      <c r="GG21" s="57"/>
      <c r="GH21" s="57"/>
      <c r="GI21" s="57"/>
      <c r="GJ21" s="57"/>
      <c r="GK21" s="57"/>
      <c r="GL21" s="57"/>
      <c r="GM21" s="57"/>
      <c r="GN21" s="57"/>
      <c r="GO21" s="57"/>
      <c r="GP21" s="57"/>
      <c r="GQ21" s="57"/>
      <c r="GR21" s="57"/>
      <c r="GS21" s="57"/>
      <c r="GT21" s="57"/>
      <c r="GU21" s="57"/>
      <c r="GV21" s="57"/>
      <c r="GW21" s="57"/>
      <c r="GX21" s="57"/>
      <c r="GY21" s="57"/>
      <c r="GZ21" s="57"/>
      <c r="HA21" s="57"/>
      <c r="HB21" s="57"/>
      <c r="HC21" s="57"/>
      <c r="HD21" s="57"/>
      <c r="HE21" s="57"/>
    </row>
    <row r="22" spans="1:220" x14ac:dyDescent="0.25">
      <c r="E22" s="104"/>
      <c r="F22" s="105"/>
      <c r="G22" s="39" t="s">
        <v>35</v>
      </c>
      <c r="H22" s="39"/>
      <c r="I22" s="17"/>
      <c r="L22" s="15">
        <v>0.01</v>
      </c>
      <c r="M22" s="253">
        <f t="shared" si="17"/>
        <v>-17271</v>
      </c>
      <c r="N22" s="17"/>
      <c r="O22" s="2"/>
      <c r="P22" s="112" t="s">
        <v>36</v>
      </c>
      <c r="Q22" s="17"/>
      <c r="R22" s="17"/>
      <c r="S22" s="113"/>
      <c r="T22" s="114">
        <f>SUM(T14:T21)</f>
        <v>20004285</v>
      </c>
      <c r="U22" s="115">
        <f t="shared" si="15"/>
        <v>0.81424732874754335</v>
      </c>
      <c r="Y22" s="2"/>
      <c r="Z22" s="116"/>
      <c r="AA22" s="84"/>
      <c r="AB22" s="85"/>
      <c r="AC22" s="70"/>
      <c r="AD22" s="71"/>
      <c r="AF22" s="8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57"/>
      <c r="BY22" s="57"/>
      <c r="BZ22" s="57"/>
      <c r="CA22" s="57"/>
      <c r="CB22" s="57"/>
      <c r="CC22" s="57"/>
      <c r="CD22" s="57"/>
      <c r="CE22" s="57"/>
      <c r="CF22" s="57"/>
      <c r="CG22" s="57"/>
      <c r="CH22" s="57"/>
      <c r="CI22" s="57"/>
      <c r="CJ22" s="57"/>
      <c r="CK22" s="57"/>
      <c r="CL22" s="57"/>
      <c r="CM22" s="57"/>
      <c r="CN22" s="57"/>
      <c r="CO22" s="57"/>
      <c r="CP22" s="57"/>
      <c r="CQ22" s="57"/>
      <c r="CR22" s="57"/>
      <c r="CS22" s="57"/>
      <c r="CT22" s="57"/>
      <c r="CU22" s="57"/>
      <c r="CV22" s="57"/>
      <c r="CW22" s="57"/>
      <c r="CX22" s="57"/>
      <c r="CY22" s="57"/>
      <c r="CZ22" s="57"/>
      <c r="DA22" s="57"/>
      <c r="DB22" s="57"/>
      <c r="DC22" s="57"/>
      <c r="DD22" s="57"/>
      <c r="DE22" s="57"/>
      <c r="DF22" s="57"/>
      <c r="DG22" s="57"/>
      <c r="DH22" s="57"/>
      <c r="DI22" s="57"/>
      <c r="DJ22" s="57"/>
      <c r="DK22" s="57"/>
      <c r="DL22" s="57"/>
      <c r="DM22" s="57"/>
      <c r="DN22" s="57"/>
      <c r="DO22" s="57"/>
      <c r="DP22" s="57"/>
      <c r="DQ22" s="57"/>
      <c r="DR22" s="57"/>
      <c r="DS22" s="57"/>
      <c r="DT22" s="57"/>
      <c r="DU22" s="57"/>
      <c r="DV22" s="57"/>
      <c r="DW22" s="57"/>
      <c r="DX22" s="57"/>
      <c r="DY22" s="57"/>
      <c r="DZ22" s="57"/>
      <c r="EA22" s="57"/>
      <c r="EB22" s="57"/>
      <c r="EC22" s="57"/>
      <c r="ED22" s="57"/>
      <c r="EE22" s="57"/>
      <c r="EF22" s="57"/>
      <c r="EG22" s="57"/>
      <c r="EH22" s="57"/>
      <c r="EI22" s="57"/>
      <c r="EJ22" s="57"/>
      <c r="EK22" s="57"/>
      <c r="EL22" s="57"/>
      <c r="EM22" s="57"/>
      <c r="EN22" s="57"/>
      <c r="EO22" s="57"/>
      <c r="EP22" s="57"/>
      <c r="EQ22" s="57"/>
      <c r="ER22" s="57"/>
      <c r="ES22" s="57"/>
      <c r="ET22" s="57"/>
      <c r="EU22" s="57"/>
      <c r="EV22" s="57"/>
      <c r="EW22" s="57"/>
      <c r="EX22" s="57"/>
      <c r="EY22" s="57"/>
      <c r="EZ22" s="57"/>
      <c r="FA22" s="57"/>
      <c r="FB22" s="57"/>
      <c r="FC22" s="57"/>
      <c r="FD22" s="57"/>
      <c r="FE22" s="57"/>
      <c r="FF22" s="57"/>
      <c r="FG22" s="57"/>
      <c r="FH22" s="57"/>
      <c r="FI22" s="57"/>
      <c r="FJ22" s="57"/>
      <c r="FK22" s="57"/>
      <c r="FL22" s="57"/>
      <c r="FM22" s="57"/>
      <c r="FN22" s="57"/>
      <c r="FO22" s="57"/>
      <c r="FP22" s="57"/>
      <c r="FQ22" s="57"/>
      <c r="FR22" s="57"/>
      <c r="FS22" s="57"/>
      <c r="FT22" s="57"/>
      <c r="FU22" s="57"/>
      <c r="FV22" s="57"/>
      <c r="FW22" s="57"/>
      <c r="FX22" s="57"/>
      <c r="FY22" s="57"/>
      <c r="FZ22" s="57"/>
      <c r="GA22" s="57"/>
      <c r="GB22" s="57"/>
      <c r="GC22" s="57"/>
      <c r="GD22" s="57"/>
      <c r="GE22" s="57"/>
      <c r="GF22" s="57"/>
      <c r="GG22" s="57"/>
      <c r="GH22" s="57"/>
      <c r="GI22" s="57"/>
      <c r="GJ22" s="57"/>
      <c r="GK22" s="57"/>
      <c r="GL22" s="57"/>
      <c r="GM22" s="57"/>
      <c r="GN22" s="57"/>
      <c r="GO22" s="57"/>
      <c r="GP22" s="57"/>
      <c r="GQ22" s="57"/>
      <c r="GR22" s="57"/>
      <c r="GS22" s="57"/>
      <c r="GT22" s="57"/>
      <c r="GU22" s="57"/>
      <c r="GV22" s="57"/>
      <c r="GW22" s="57"/>
      <c r="GX22" s="57"/>
      <c r="GY22" s="57"/>
      <c r="GZ22" s="57"/>
      <c r="HA22" s="57"/>
      <c r="HB22" s="57"/>
      <c r="HC22" s="57"/>
      <c r="HD22" s="57"/>
      <c r="HE22" s="57"/>
    </row>
    <row r="23" spans="1:220" x14ac:dyDescent="0.25">
      <c r="E23" s="106" t="s">
        <v>37</v>
      </c>
      <c r="F23" s="117"/>
      <c r="G23" s="39"/>
      <c r="H23" s="39"/>
      <c r="I23" s="17"/>
      <c r="J23" s="118"/>
      <c r="K23" s="246"/>
      <c r="L23" s="246"/>
      <c r="M23" s="257">
        <f>SUM(M20:M22)</f>
        <v>-535401</v>
      </c>
      <c r="N23" s="17"/>
      <c r="O23" s="2"/>
      <c r="P23" s="11" t="s">
        <v>38</v>
      </c>
      <c r="Q23" s="17"/>
      <c r="R23" s="99">
        <f>R16</f>
        <v>32670</v>
      </c>
      <c r="S23" s="63">
        <v>25</v>
      </c>
      <c r="T23" s="40">
        <f>S23*R23</f>
        <v>816750</v>
      </c>
      <c r="U23" s="95">
        <f t="shared" si="15"/>
        <v>3.3244702610193563E-2</v>
      </c>
      <c r="Y23" s="2"/>
      <c r="Z23" s="116"/>
      <c r="AA23" s="84"/>
      <c r="AB23" s="85"/>
      <c r="AC23" s="70"/>
      <c r="AD23" s="71">
        <f>SUM(AG23:HE23)</f>
        <v>0</v>
      </c>
      <c r="AF23" s="8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57"/>
      <c r="BP23" s="57"/>
      <c r="BQ23" s="57"/>
      <c r="BR23" s="57"/>
      <c r="BS23" s="57"/>
      <c r="BT23" s="57"/>
      <c r="BU23" s="57"/>
      <c r="BV23" s="57"/>
      <c r="BW23" s="57"/>
      <c r="BX23" s="57"/>
      <c r="BY23" s="57"/>
      <c r="BZ23" s="57"/>
      <c r="CA23" s="57"/>
      <c r="CB23" s="57"/>
      <c r="CC23" s="57"/>
      <c r="CD23" s="57"/>
      <c r="CE23" s="57"/>
      <c r="CF23" s="57"/>
      <c r="CG23" s="57"/>
      <c r="CH23" s="57"/>
      <c r="CI23" s="57"/>
      <c r="CJ23" s="57"/>
      <c r="CK23" s="57"/>
      <c r="CL23" s="57"/>
      <c r="CM23" s="57"/>
      <c r="CN23" s="57"/>
      <c r="CO23" s="57"/>
      <c r="CP23" s="57"/>
      <c r="CQ23" s="57"/>
      <c r="CR23" s="57"/>
      <c r="CS23" s="57"/>
      <c r="CT23" s="57"/>
      <c r="CU23" s="57"/>
      <c r="CV23" s="57"/>
      <c r="CW23" s="57"/>
      <c r="CX23" s="57"/>
      <c r="CY23" s="57"/>
      <c r="CZ23" s="57"/>
      <c r="DA23" s="57"/>
      <c r="DB23" s="57"/>
      <c r="DC23" s="57"/>
      <c r="DD23" s="57"/>
      <c r="DE23" s="57"/>
      <c r="DF23" s="57"/>
      <c r="DG23" s="57"/>
      <c r="DH23" s="57"/>
      <c r="DI23" s="57"/>
      <c r="DJ23" s="57"/>
      <c r="DK23" s="57"/>
      <c r="DL23" s="57"/>
      <c r="DM23" s="57"/>
      <c r="DN23" s="57"/>
      <c r="DO23" s="57"/>
      <c r="DP23" s="57"/>
      <c r="DQ23" s="57"/>
      <c r="DR23" s="57"/>
      <c r="DS23" s="57"/>
      <c r="DT23" s="57"/>
      <c r="DU23" s="57"/>
      <c r="DV23" s="57"/>
      <c r="DW23" s="57"/>
      <c r="DX23" s="57"/>
      <c r="DY23" s="57"/>
      <c r="DZ23" s="57"/>
      <c r="EA23" s="57"/>
      <c r="EB23" s="57"/>
      <c r="EC23" s="57"/>
      <c r="ED23" s="57"/>
      <c r="EE23" s="57"/>
      <c r="EF23" s="57"/>
      <c r="EG23" s="57"/>
      <c r="EH23" s="57"/>
      <c r="EI23" s="57"/>
      <c r="EJ23" s="57"/>
      <c r="EK23" s="57"/>
      <c r="EL23" s="57"/>
      <c r="EM23" s="57"/>
      <c r="EN23" s="57"/>
      <c r="EO23" s="57"/>
      <c r="EP23" s="57"/>
      <c r="EQ23" s="57"/>
      <c r="ER23" s="57"/>
      <c r="ES23" s="57"/>
      <c r="ET23" s="57"/>
      <c r="EU23" s="57"/>
      <c r="EV23" s="57"/>
      <c r="EW23" s="57"/>
      <c r="EX23" s="57"/>
      <c r="EY23" s="57"/>
      <c r="EZ23" s="57"/>
      <c r="FA23" s="57"/>
      <c r="FB23" s="57"/>
      <c r="FC23" s="57"/>
      <c r="FD23" s="57"/>
      <c r="FE23" s="57"/>
      <c r="FF23" s="57"/>
      <c r="FG23" s="57"/>
      <c r="FH23" s="57"/>
      <c r="FI23" s="57"/>
      <c r="FJ23" s="57"/>
      <c r="FK23" s="57"/>
      <c r="FL23" s="57"/>
      <c r="FM23" s="57"/>
      <c r="FN23" s="57"/>
      <c r="FO23" s="57"/>
      <c r="FP23" s="57"/>
      <c r="FQ23" s="57"/>
      <c r="FR23" s="57"/>
      <c r="FS23" s="57"/>
      <c r="FT23" s="57"/>
      <c r="FU23" s="57"/>
      <c r="FV23" s="57"/>
      <c r="FW23" s="57"/>
      <c r="FX23" s="57"/>
      <c r="FY23" s="57"/>
      <c r="FZ23" s="57"/>
      <c r="GA23" s="57"/>
      <c r="GB23" s="57"/>
      <c r="GC23" s="57"/>
      <c r="GD23" s="57"/>
      <c r="GE23" s="57"/>
      <c r="GF23" s="57"/>
      <c r="GG23" s="57"/>
      <c r="GH23" s="57"/>
      <c r="GI23" s="57"/>
      <c r="GJ23" s="57"/>
      <c r="GK23" s="57"/>
      <c r="GL23" s="57"/>
      <c r="GM23" s="57"/>
      <c r="GN23" s="57"/>
      <c r="GO23" s="57"/>
      <c r="GP23" s="57"/>
      <c r="GQ23" s="57"/>
      <c r="GR23" s="57"/>
      <c r="GS23" s="57"/>
      <c r="GT23" s="57"/>
      <c r="GU23" s="57"/>
      <c r="GV23" s="57"/>
      <c r="GW23" s="57"/>
      <c r="GX23" s="57"/>
      <c r="GY23" s="57"/>
      <c r="GZ23" s="57"/>
      <c r="HA23" s="57"/>
      <c r="HB23" s="57"/>
      <c r="HC23" s="57"/>
      <c r="HD23" s="57"/>
      <c r="HE23" s="57"/>
    </row>
    <row r="24" spans="1:220" x14ac:dyDescent="0.25">
      <c r="E24" s="106" t="s">
        <v>39</v>
      </c>
      <c r="F24" s="107"/>
      <c r="G24" s="39"/>
      <c r="H24" s="39"/>
      <c r="I24" s="17"/>
      <c r="J24" s="17"/>
      <c r="K24" s="108"/>
      <c r="L24" s="108"/>
      <c r="M24" s="258">
        <f>SUM(M19,M23)</f>
        <v>1191699</v>
      </c>
      <c r="N24" s="17"/>
      <c r="O24" s="2"/>
      <c r="P24" s="10" t="s">
        <v>40</v>
      </c>
      <c r="Q24" s="6"/>
      <c r="R24" s="6"/>
      <c r="S24" s="6"/>
      <c r="T24" s="114">
        <f>SUM(T22:T23)</f>
        <v>20821035</v>
      </c>
      <c r="U24" s="115">
        <f t="shared" si="15"/>
        <v>0.84749203135773687</v>
      </c>
      <c r="Y24" s="2"/>
      <c r="Z24" s="20"/>
      <c r="AA24" s="84"/>
      <c r="AB24" s="85"/>
      <c r="AC24" s="70"/>
      <c r="AD24" s="71"/>
      <c r="AE24" s="120"/>
      <c r="AF24" s="8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57"/>
      <c r="BP24" s="57"/>
      <c r="BQ24" s="57"/>
      <c r="BR24" s="57"/>
      <c r="BS24" s="57"/>
      <c r="BT24" s="57"/>
      <c r="BU24" s="57"/>
      <c r="BV24" s="57"/>
      <c r="BW24" s="57"/>
      <c r="BX24" s="57"/>
      <c r="BY24" s="57"/>
      <c r="BZ24" s="57"/>
      <c r="CA24" s="57"/>
      <c r="CB24" s="57"/>
      <c r="CC24" s="57"/>
      <c r="CD24" s="57"/>
      <c r="CE24" s="57"/>
      <c r="CF24" s="57"/>
      <c r="CG24" s="57"/>
      <c r="CH24" s="57"/>
      <c r="CI24" s="57"/>
      <c r="CJ24" s="57"/>
      <c r="CK24" s="57"/>
      <c r="CL24" s="57"/>
      <c r="CM24" s="57"/>
      <c r="CN24" s="57"/>
      <c r="CO24" s="57"/>
      <c r="CP24" s="57"/>
      <c r="CQ24" s="57"/>
      <c r="CR24" s="57"/>
      <c r="CS24" s="57"/>
      <c r="CT24" s="57"/>
      <c r="CU24" s="57"/>
      <c r="CV24" s="57"/>
      <c r="CW24" s="57"/>
      <c r="CX24" s="57"/>
      <c r="CY24" s="57"/>
      <c r="CZ24" s="57"/>
      <c r="DA24" s="57"/>
      <c r="DB24" s="57"/>
      <c r="DC24" s="57"/>
      <c r="DD24" s="57"/>
      <c r="DE24" s="57"/>
      <c r="DF24" s="57"/>
      <c r="DG24" s="57"/>
      <c r="DH24" s="57"/>
      <c r="DI24" s="57"/>
      <c r="DJ24" s="57"/>
      <c r="DK24" s="57"/>
      <c r="DL24" s="57"/>
      <c r="DM24" s="57"/>
      <c r="DN24" s="57"/>
      <c r="DO24" s="57"/>
      <c r="DP24" s="57"/>
      <c r="DQ24" s="57"/>
      <c r="DR24" s="57"/>
      <c r="DS24" s="57"/>
      <c r="DT24" s="57"/>
      <c r="DU24" s="57"/>
      <c r="DV24" s="57"/>
      <c r="DW24" s="57"/>
      <c r="DX24" s="57"/>
      <c r="DY24" s="57"/>
      <c r="DZ24" s="57"/>
      <c r="EA24" s="57"/>
      <c r="EB24" s="57"/>
      <c r="EC24" s="57"/>
      <c r="ED24" s="57"/>
      <c r="EE24" s="57"/>
      <c r="EF24" s="57"/>
      <c r="EG24" s="57"/>
      <c r="EH24" s="57"/>
      <c r="EI24" s="57"/>
      <c r="EJ24" s="57"/>
      <c r="EK24" s="57"/>
      <c r="EL24" s="57"/>
      <c r="EM24" s="57"/>
      <c r="EN24" s="57"/>
      <c r="EO24" s="57"/>
      <c r="EP24" s="57"/>
      <c r="EQ24" s="57"/>
      <c r="ER24" s="57"/>
      <c r="ES24" s="57"/>
      <c r="ET24" s="57"/>
      <c r="EU24" s="57"/>
      <c r="EV24" s="57"/>
      <c r="EW24" s="57"/>
      <c r="EX24" s="57"/>
      <c r="EY24" s="57"/>
      <c r="EZ24" s="57"/>
      <c r="FA24" s="57"/>
      <c r="FB24" s="57"/>
      <c r="FC24" s="57"/>
      <c r="FD24" s="57"/>
      <c r="FE24" s="57"/>
      <c r="FF24" s="57"/>
      <c r="FG24" s="57"/>
      <c r="FH24" s="57"/>
      <c r="FI24" s="57"/>
      <c r="FJ24" s="57"/>
      <c r="FK24" s="57"/>
      <c r="FL24" s="57"/>
      <c r="FM24" s="57"/>
      <c r="FN24" s="57"/>
      <c r="FO24" s="57"/>
      <c r="FP24" s="57"/>
      <c r="FQ24" s="57"/>
      <c r="FR24" s="57"/>
      <c r="FS24" s="57"/>
      <c r="FT24" s="57"/>
      <c r="FU24" s="57"/>
      <c r="FV24" s="57"/>
      <c r="FW24" s="57"/>
      <c r="FX24" s="57"/>
      <c r="FY24" s="57"/>
      <c r="FZ24" s="57"/>
      <c r="GA24" s="57"/>
      <c r="GB24" s="57"/>
      <c r="GC24" s="57"/>
      <c r="GD24" s="57"/>
      <c r="GE24" s="57"/>
      <c r="GF24" s="57"/>
      <c r="GG24" s="57"/>
      <c r="GH24" s="57"/>
      <c r="GI24" s="57"/>
      <c r="GJ24" s="57"/>
      <c r="GK24" s="57"/>
      <c r="GL24" s="57"/>
      <c r="GM24" s="57"/>
      <c r="GN24" s="57"/>
      <c r="GO24" s="57"/>
      <c r="GP24" s="57"/>
      <c r="GQ24" s="57"/>
      <c r="GR24" s="57"/>
      <c r="GS24" s="57"/>
      <c r="GT24" s="57"/>
      <c r="GU24" s="57"/>
      <c r="GV24" s="57"/>
      <c r="GW24" s="57"/>
      <c r="GX24" s="57"/>
      <c r="GY24" s="57"/>
      <c r="GZ24" s="57"/>
      <c r="HA24" s="57"/>
      <c r="HB24" s="57"/>
      <c r="HC24" s="57"/>
      <c r="HD24" s="57"/>
      <c r="HE24" s="57"/>
    </row>
    <row r="25" spans="1:220" x14ac:dyDescent="0.25">
      <c r="E25" s="121"/>
      <c r="F25" s="117"/>
      <c r="G25" s="39" t="s">
        <v>41</v>
      </c>
      <c r="H25" s="39"/>
      <c r="I25" s="17"/>
      <c r="J25" s="17"/>
      <c r="K25" s="6"/>
      <c r="L25" s="249"/>
      <c r="M25" s="254">
        <f>-M38</f>
        <v>-715014</v>
      </c>
      <c r="N25" s="17"/>
      <c r="O25" s="2"/>
      <c r="P25" s="122" t="s">
        <v>42</v>
      </c>
      <c r="Q25" s="17"/>
      <c r="R25" s="17"/>
      <c r="S25" s="17"/>
      <c r="T25" s="28"/>
      <c r="U25" s="95"/>
      <c r="Z25" s="20"/>
      <c r="AA25" s="84"/>
      <c r="AB25" s="85"/>
      <c r="AC25" s="70"/>
      <c r="AD25" s="71"/>
      <c r="AE25" s="120"/>
      <c r="AF25" s="8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57"/>
      <c r="BP25" s="57"/>
      <c r="BQ25" s="57"/>
      <c r="BR25" s="57"/>
      <c r="BS25" s="57"/>
      <c r="BT25" s="57"/>
      <c r="BU25" s="57"/>
      <c r="BV25" s="57"/>
      <c r="BW25" s="57"/>
      <c r="BX25" s="57"/>
      <c r="BY25" s="57"/>
      <c r="BZ25" s="57"/>
      <c r="CA25" s="57"/>
      <c r="CB25" s="57"/>
      <c r="CC25" s="57"/>
      <c r="CD25" s="57"/>
      <c r="CE25" s="57"/>
      <c r="CF25" s="57"/>
      <c r="CG25" s="57"/>
      <c r="CH25" s="57"/>
      <c r="CI25" s="57"/>
      <c r="CJ25" s="57"/>
      <c r="CK25" s="57"/>
      <c r="CL25" s="57"/>
      <c r="CM25" s="57"/>
      <c r="CN25" s="57"/>
      <c r="CO25" s="57"/>
      <c r="CP25" s="57"/>
      <c r="CQ25" s="57"/>
      <c r="CR25" s="57"/>
      <c r="CS25" s="57"/>
      <c r="CT25" s="57"/>
      <c r="CU25" s="57"/>
      <c r="CV25" s="57"/>
      <c r="CW25" s="57"/>
      <c r="CX25" s="57"/>
      <c r="CY25" s="57"/>
      <c r="CZ25" s="57"/>
      <c r="DA25" s="57"/>
      <c r="DB25" s="57"/>
      <c r="DC25" s="57"/>
      <c r="DD25" s="57"/>
      <c r="DE25" s="57"/>
      <c r="DF25" s="57"/>
      <c r="DG25" s="57"/>
      <c r="DH25" s="57"/>
      <c r="DI25" s="57"/>
      <c r="DJ25" s="57"/>
      <c r="DK25" s="57"/>
      <c r="DL25" s="57"/>
      <c r="DM25" s="57"/>
      <c r="DN25" s="57"/>
      <c r="DO25" s="57"/>
      <c r="DP25" s="57"/>
      <c r="DQ25" s="57"/>
      <c r="DR25" s="57"/>
      <c r="DS25" s="57"/>
      <c r="DT25" s="57"/>
      <c r="DU25" s="57"/>
      <c r="DV25" s="57"/>
      <c r="DW25" s="57"/>
      <c r="DX25" s="57"/>
      <c r="DY25" s="57"/>
      <c r="DZ25" s="57"/>
      <c r="EA25" s="57"/>
      <c r="EB25" s="57"/>
      <c r="EC25" s="57"/>
      <c r="ED25" s="57"/>
      <c r="EE25" s="57"/>
      <c r="EF25" s="57"/>
      <c r="EG25" s="57"/>
      <c r="EH25" s="57"/>
      <c r="EI25" s="57"/>
      <c r="EJ25" s="57"/>
      <c r="EK25" s="57"/>
      <c r="EL25" s="57"/>
      <c r="EM25" s="57"/>
      <c r="EN25" s="57"/>
      <c r="EO25" s="57"/>
      <c r="EP25" s="57"/>
      <c r="EQ25" s="57"/>
      <c r="ER25" s="57"/>
      <c r="ES25" s="57"/>
      <c r="ET25" s="57"/>
      <c r="EU25" s="57"/>
      <c r="EV25" s="57"/>
      <c r="EW25" s="57"/>
      <c r="EX25" s="57"/>
      <c r="EY25" s="57"/>
      <c r="EZ25" s="57"/>
      <c r="FA25" s="57"/>
      <c r="FB25" s="57"/>
      <c r="FC25" s="57"/>
      <c r="FD25" s="57"/>
      <c r="FE25" s="57"/>
      <c r="FF25" s="57"/>
      <c r="FG25" s="57"/>
      <c r="FH25" s="57"/>
      <c r="FI25" s="57"/>
      <c r="FJ25" s="57"/>
      <c r="FK25" s="57"/>
      <c r="FL25" s="57"/>
      <c r="FM25" s="57"/>
      <c r="FN25" s="57"/>
      <c r="FO25" s="57"/>
      <c r="FP25" s="57"/>
      <c r="FQ25" s="57"/>
      <c r="FR25" s="57"/>
      <c r="FS25" s="57"/>
      <c r="FT25" s="57"/>
      <c r="FU25" s="57"/>
      <c r="FV25" s="57"/>
      <c r="FW25" s="57"/>
      <c r="FX25" s="57"/>
      <c r="FY25" s="57"/>
      <c r="FZ25" s="57"/>
      <c r="GA25" s="57"/>
      <c r="GB25" s="57"/>
      <c r="GC25" s="57"/>
      <c r="GD25" s="57"/>
      <c r="GE25" s="57"/>
      <c r="GF25" s="57"/>
      <c r="GG25" s="57"/>
      <c r="GH25" s="57"/>
      <c r="GI25" s="57"/>
      <c r="GJ25" s="57"/>
      <c r="GK25" s="57"/>
      <c r="GL25" s="57"/>
      <c r="GM25" s="57"/>
      <c r="GN25" s="57"/>
      <c r="GO25" s="57"/>
      <c r="GP25" s="57"/>
      <c r="GQ25" s="57"/>
      <c r="GR25" s="57"/>
      <c r="GS25" s="57"/>
      <c r="GT25" s="57"/>
      <c r="GU25" s="57"/>
      <c r="GV25" s="57"/>
      <c r="GW25" s="57"/>
      <c r="GX25" s="57"/>
      <c r="GY25" s="57"/>
      <c r="GZ25" s="57"/>
      <c r="HA25" s="57"/>
      <c r="HB25" s="57"/>
      <c r="HC25" s="57"/>
      <c r="HD25" s="57"/>
      <c r="HE25" s="57"/>
    </row>
    <row r="26" spans="1:220" x14ac:dyDescent="0.25">
      <c r="E26" s="106" t="s">
        <v>43</v>
      </c>
      <c r="F26" s="107"/>
      <c r="G26" s="39"/>
      <c r="H26" s="39"/>
      <c r="I26" s="17"/>
      <c r="J26" s="17"/>
      <c r="K26" s="67"/>
      <c r="L26" s="67"/>
      <c r="M26" s="255">
        <f>M24+M25</f>
        <v>476685</v>
      </c>
      <c r="N26" s="17"/>
      <c r="O26" s="2"/>
      <c r="P26" s="123" t="s">
        <v>80</v>
      </c>
      <c r="Q26" s="17"/>
      <c r="R26" s="17"/>
      <c r="S26" s="191">
        <v>0.04</v>
      </c>
      <c r="T26" s="40">
        <f>$T$22*$S26</f>
        <v>800171.4</v>
      </c>
      <c r="U26" s="95">
        <f>IFERROR(T26/$T$35,0)</f>
        <v>3.2569893149901732E-2</v>
      </c>
      <c r="Y26" s="2"/>
      <c r="Z26" s="20"/>
      <c r="AA26" s="84"/>
      <c r="AB26" s="85"/>
      <c r="AC26" s="70"/>
      <c r="AD26" s="71">
        <f t="shared" ref="AD26:AD33" si="18">SUM(AG26:HE26)</f>
        <v>0</v>
      </c>
      <c r="AE26" s="120"/>
      <c r="AF26" s="8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BY26" s="57"/>
      <c r="BZ26" s="57"/>
      <c r="CA26" s="57"/>
      <c r="CB26" s="57"/>
      <c r="CC26" s="57"/>
      <c r="CD26" s="57"/>
      <c r="CE26" s="57"/>
      <c r="CF26" s="57"/>
      <c r="CG26" s="57"/>
      <c r="CH26" s="57"/>
      <c r="CI26" s="57"/>
      <c r="CJ26" s="57"/>
      <c r="CK26" s="57"/>
      <c r="CL26" s="57"/>
      <c r="CM26" s="57"/>
      <c r="CN26" s="57"/>
      <c r="CO26" s="57"/>
      <c r="CP26" s="57"/>
      <c r="CQ26" s="57"/>
      <c r="CR26" s="57"/>
      <c r="CS26" s="57"/>
      <c r="CT26" s="57"/>
      <c r="CU26" s="57"/>
      <c r="CV26" s="57"/>
      <c r="CW26" s="57"/>
      <c r="CX26" s="57"/>
      <c r="CY26" s="57"/>
      <c r="CZ26" s="57"/>
      <c r="DA26" s="57"/>
      <c r="DB26" s="57"/>
      <c r="DC26" s="57"/>
      <c r="DD26" s="57"/>
      <c r="DE26" s="57"/>
      <c r="DF26" s="57"/>
      <c r="DG26" s="57"/>
      <c r="DH26" s="57"/>
      <c r="DI26" s="57"/>
      <c r="DJ26" s="57"/>
      <c r="DK26" s="57"/>
      <c r="DL26" s="57"/>
      <c r="DM26" s="57"/>
      <c r="DN26" s="57"/>
      <c r="DO26" s="57"/>
      <c r="DP26" s="57"/>
      <c r="DQ26" s="57"/>
      <c r="DR26" s="57"/>
      <c r="DS26" s="57"/>
      <c r="DT26" s="57"/>
      <c r="DU26" s="57"/>
      <c r="DV26" s="57"/>
      <c r="DW26" s="57"/>
      <c r="DX26" s="57"/>
      <c r="DY26" s="57"/>
      <c r="DZ26" s="57"/>
      <c r="EA26" s="57"/>
      <c r="EB26" s="57"/>
      <c r="EC26" s="57"/>
      <c r="ED26" s="57"/>
      <c r="EE26" s="57"/>
      <c r="EF26" s="57"/>
      <c r="EG26" s="57"/>
      <c r="EH26" s="57"/>
      <c r="EI26" s="57"/>
      <c r="EJ26" s="57"/>
      <c r="EK26" s="57"/>
      <c r="EL26" s="57"/>
      <c r="EM26" s="57"/>
      <c r="EN26" s="57"/>
      <c r="EO26" s="57"/>
      <c r="EP26" s="57"/>
      <c r="EQ26" s="57"/>
      <c r="ER26" s="57"/>
      <c r="ES26" s="57"/>
      <c r="ET26" s="57"/>
      <c r="EU26" s="57"/>
      <c r="EV26" s="57"/>
      <c r="EW26" s="57"/>
      <c r="EX26" s="57"/>
      <c r="EY26" s="57"/>
      <c r="EZ26" s="57"/>
      <c r="FA26" s="57"/>
      <c r="FB26" s="57"/>
      <c r="FC26" s="57"/>
      <c r="FD26" s="57"/>
      <c r="FE26" s="57"/>
      <c r="FF26" s="57"/>
      <c r="FG26" s="57"/>
      <c r="FH26" s="57"/>
      <c r="FI26" s="57"/>
      <c r="FJ26" s="57"/>
      <c r="FK26" s="57"/>
      <c r="FL26" s="57"/>
      <c r="FM26" s="57"/>
      <c r="FN26" s="57"/>
      <c r="FO26" s="57"/>
      <c r="FP26" s="57"/>
      <c r="FQ26" s="57"/>
      <c r="FR26" s="57"/>
      <c r="FS26" s="57"/>
      <c r="FT26" s="57"/>
      <c r="FU26" s="57"/>
      <c r="FV26" s="57"/>
      <c r="FW26" s="57"/>
      <c r="FX26" s="57"/>
      <c r="FY26" s="57"/>
      <c r="FZ26" s="57"/>
      <c r="GA26" s="57"/>
      <c r="GB26" s="57"/>
      <c r="GC26" s="57"/>
      <c r="GD26" s="57"/>
      <c r="GE26" s="57"/>
      <c r="GF26" s="57"/>
      <c r="GG26" s="57"/>
      <c r="GH26" s="57"/>
      <c r="GI26" s="57"/>
      <c r="GJ26" s="57"/>
      <c r="GK26" s="57"/>
      <c r="GL26" s="57"/>
      <c r="GM26" s="57"/>
      <c r="GN26" s="57"/>
      <c r="GO26" s="57"/>
      <c r="GP26" s="57"/>
      <c r="GQ26" s="57"/>
      <c r="GR26" s="57"/>
      <c r="GS26" s="57"/>
      <c r="GT26" s="57"/>
      <c r="GU26" s="57"/>
      <c r="GV26" s="57"/>
      <c r="GW26" s="57"/>
      <c r="GX26" s="57"/>
      <c r="GY26" s="57"/>
      <c r="GZ26" s="57"/>
      <c r="HA26" s="57"/>
      <c r="HB26" s="57"/>
      <c r="HC26" s="57"/>
      <c r="HD26" s="57"/>
      <c r="HE26" s="57"/>
    </row>
    <row r="27" spans="1:220" x14ac:dyDescent="0.25">
      <c r="E27" s="121"/>
      <c r="F27" s="117"/>
      <c r="G27" s="39" t="s">
        <v>44</v>
      </c>
      <c r="H27" s="39"/>
      <c r="I27" s="17"/>
      <c r="J27" s="17"/>
      <c r="K27" s="109"/>
      <c r="L27" s="109"/>
      <c r="M27" s="256">
        <f>-M45</f>
        <v>-1108644</v>
      </c>
      <c r="N27" s="17"/>
      <c r="O27" s="2"/>
      <c r="P27" s="102" t="s">
        <v>81</v>
      </c>
      <c r="Q27" s="17"/>
      <c r="R27" s="17"/>
      <c r="S27" s="191">
        <v>0.01</v>
      </c>
      <c r="T27" s="40">
        <f t="shared" ref="T27:T32" si="19">$T$22*$S27</f>
        <v>200042.85</v>
      </c>
      <c r="U27" s="95">
        <f>IFERROR(T27/$T$35,0)</f>
        <v>8.1424732874754331E-3</v>
      </c>
      <c r="Y27" s="2"/>
      <c r="Z27" s="120"/>
      <c r="AA27" s="84"/>
      <c r="AB27" s="85"/>
      <c r="AC27" s="70"/>
      <c r="AD27" s="71">
        <f t="shared" si="18"/>
        <v>0</v>
      </c>
      <c r="AE27" s="120"/>
      <c r="AF27" s="8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7"/>
      <c r="BP27" s="57"/>
      <c r="BQ27" s="57"/>
      <c r="BR27" s="57"/>
      <c r="BS27" s="57"/>
      <c r="BT27" s="57"/>
      <c r="BU27" s="57"/>
      <c r="BV27" s="57"/>
      <c r="BW27" s="57"/>
      <c r="BX27" s="57"/>
      <c r="BY27" s="57"/>
      <c r="BZ27" s="57"/>
      <c r="CA27" s="57"/>
      <c r="CB27" s="57"/>
      <c r="CC27" s="57"/>
      <c r="CD27" s="57"/>
      <c r="CE27" s="57"/>
      <c r="CF27" s="57"/>
      <c r="CG27" s="57"/>
      <c r="CH27" s="57"/>
      <c r="CI27" s="57"/>
      <c r="CJ27" s="57"/>
      <c r="CK27" s="57"/>
      <c r="CL27" s="57"/>
      <c r="CM27" s="57"/>
      <c r="CN27" s="57"/>
      <c r="CO27" s="57"/>
      <c r="CP27" s="57"/>
      <c r="CQ27" s="57"/>
      <c r="CR27" s="57"/>
      <c r="CS27" s="57"/>
      <c r="CT27" s="57"/>
      <c r="CU27" s="57"/>
      <c r="CV27" s="57"/>
      <c r="CW27" s="57"/>
      <c r="CX27" s="57"/>
      <c r="CY27" s="57"/>
      <c r="CZ27" s="57"/>
      <c r="DA27" s="57"/>
      <c r="DB27" s="57"/>
      <c r="DC27" s="57"/>
      <c r="DD27" s="57"/>
      <c r="DE27" s="57"/>
      <c r="DF27" s="57"/>
      <c r="DG27" s="57"/>
      <c r="DH27" s="57"/>
      <c r="DI27" s="57"/>
      <c r="DJ27" s="57"/>
      <c r="DK27" s="57"/>
      <c r="DL27" s="57"/>
      <c r="DM27" s="57"/>
      <c r="DN27" s="57"/>
      <c r="DO27" s="57"/>
      <c r="DP27" s="57"/>
      <c r="DQ27" s="57"/>
      <c r="DR27" s="57"/>
      <c r="DS27" s="57"/>
      <c r="DT27" s="57"/>
      <c r="DU27" s="57"/>
      <c r="DV27" s="57"/>
      <c r="DW27" s="57"/>
      <c r="DX27" s="57"/>
      <c r="DY27" s="57"/>
      <c r="DZ27" s="57"/>
      <c r="EA27" s="57"/>
      <c r="EB27" s="57"/>
      <c r="EC27" s="57"/>
      <c r="ED27" s="57"/>
      <c r="EE27" s="57"/>
      <c r="EF27" s="57"/>
      <c r="EG27" s="57"/>
      <c r="EH27" s="57"/>
      <c r="EI27" s="57"/>
      <c r="EJ27" s="57"/>
      <c r="EK27" s="57"/>
      <c r="EL27" s="57"/>
      <c r="EM27" s="57"/>
      <c r="EN27" s="57"/>
      <c r="EO27" s="57"/>
      <c r="EP27" s="57"/>
      <c r="EQ27" s="57"/>
      <c r="ER27" s="57"/>
      <c r="ES27" s="57"/>
      <c r="ET27" s="57"/>
      <c r="EU27" s="57"/>
      <c r="EV27" s="57"/>
      <c r="EW27" s="57"/>
      <c r="EX27" s="57"/>
      <c r="EY27" s="57"/>
      <c r="EZ27" s="57"/>
      <c r="FA27" s="57"/>
      <c r="FB27" s="57"/>
      <c r="FC27" s="57"/>
      <c r="FD27" s="57"/>
      <c r="FE27" s="57"/>
      <c r="FF27" s="57"/>
      <c r="FG27" s="57"/>
      <c r="FH27" s="57"/>
      <c r="FI27" s="57"/>
      <c r="FJ27" s="57"/>
      <c r="FK27" s="57"/>
      <c r="FL27" s="57"/>
      <c r="FM27" s="57"/>
      <c r="FN27" s="57"/>
      <c r="FO27" s="57"/>
      <c r="FP27" s="57"/>
      <c r="FQ27" s="57"/>
      <c r="FR27" s="57"/>
      <c r="FS27" s="57"/>
      <c r="FT27" s="57"/>
      <c r="FU27" s="57"/>
      <c r="FV27" s="57"/>
      <c r="FW27" s="57"/>
      <c r="FX27" s="57"/>
      <c r="FY27" s="57"/>
      <c r="FZ27" s="57"/>
      <c r="GA27" s="57"/>
      <c r="GB27" s="57"/>
      <c r="GC27" s="57"/>
      <c r="GD27" s="57"/>
      <c r="GE27" s="57"/>
      <c r="GF27" s="57"/>
      <c r="GG27" s="57"/>
      <c r="GH27" s="57"/>
      <c r="GI27" s="57"/>
      <c r="GJ27" s="57"/>
      <c r="GK27" s="57"/>
      <c r="GL27" s="57"/>
      <c r="GM27" s="57"/>
      <c r="GN27" s="57"/>
      <c r="GO27" s="57"/>
      <c r="GP27" s="57"/>
      <c r="GQ27" s="57"/>
      <c r="GR27" s="57"/>
      <c r="GS27" s="57"/>
      <c r="GT27" s="57"/>
      <c r="GU27" s="57"/>
      <c r="GV27" s="57"/>
      <c r="GW27" s="57"/>
      <c r="GX27" s="57"/>
      <c r="GY27" s="57"/>
      <c r="GZ27" s="57"/>
      <c r="HA27" s="57"/>
      <c r="HB27" s="57"/>
      <c r="HC27" s="57"/>
      <c r="HD27" s="57"/>
      <c r="HE27" s="57"/>
    </row>
    <row r="28" spans="1:220" x14ac:dyDescent="0.25">
      <c r="E28" s="124" t="s">
        <v>45</v>
      </c>
      <c r="F28" s="125"/>
      <c r="G28" s="126"/>
      <c r="H28" s="126"/>
      <c r="I28" s="127"/>
      <c r="J28" s="127"/>
      <c r="K28" s="67"/>
      <c r="L28" s="128"/>
      <c r="M28" s="259">
        <f>M24+M27</f>
        <v>83055</v>
      </c>
      <c r="N28" s="17"/>
      <c r="O28" s="2"/>
      <c r="P28" s="102" t="s">
        <v>85</v>
      </c>
      <c r="Q28" s="17"/>
      <c r="R28" s="17"/>
      <c r="S28" s="191">
        <v>0.01</v>
      </c>
      <c r="T28" s="40">
        <f t="shared" si="19"/>
        <v>200042.85</v>
      </c>
      <c r="U28" s="95">
        <f>IFERROR(T28/$T$35,0)</f>
        <v>8.1424732874754331E-3</v>
      </c>
      <c r="Y28" s="2"/>
      <c r="Z28" s="20"/>
      <c r="AA28" s="84"/>
      <c r="AB28" s="85"/>
      <c r="AC28" s="70"/>
      <c r="AD28" s="71">
        <f t="shared" si="18"/>
        <v>0</v>
      </c>
      <c r="AE28" s="120"/>
      <c r="AF28" s="8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BY28" s="57"/>
      <c r="BZ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  <c r="CK28" s="57"/>
      <c r="CL28" s="57"/>
      <c r="CM28" s="57"/>
      <c r="CN28" s="57"/>
      <c r="CO28" s="57"/>
      <c r="CP28" s="57"/>
      <c r="CQ28" s="57"/>
      <c r="CR28" s="57"/>
      <c r="CS28" s="57"/>
      <c r="CT28" s="57"/>
      <c r="CU28" s="57"/>
      <c r="CV28" s="57"/>
      <c r="CW28" s="57"/>
      <c r="CX28" s="57"/>
      <c r="CY28" s="57"/>
      <c r="CZ28" s="57"/>
      <c r="DA28" s="57"/>
      <c r="DB28" s="57"/>
      <c r="DC28" s="57"/>
      <c r="DD28" s="57"/>
      <c r="DE28" s="57"/>
      <c r="DF28" s="57"/>
      <c r="DG28" s="57"/>
      <c r="DH28" s="57"/>
      <c r="DI28" s="57"/>
      <c r="DJ28" s="57"/>
      <c r="DK28" s="57"/>
      <c r="DL28" s="57"/>
      <c r="DM28" s="57"/>
      <c r="DN28" s="57"/>
      <c r="DO28" s="57"/>
      <c r="DP28" s="57"/>
      <c r="DQ28" s="57"/>
      <c r="DR28" s="57"/>
      <c r="DS28" s="57"/>
      <c r="DT28" s="57"/>
      <c r="DU28" s="57"/>
      <c r="DV28" s="57"/>
      <c r="DW28" s="57"/>
      <c r="DX28" s="57"/>
      <c r="DY28" s="57"/>
      <c r="DZ28" s="57"/>
      <c r="EA28" s="57"/>
      <c r="EB28" s="57"/>
      <c r="EC28" s="57"/>
      <c r="ED28" s="57"/>
      <c r="EE28" s="57"/>
      <c r="EF28" s="57"/>
      <c r="EG28" s="57"/>
      <c r="EH28" s="57"/>
      <c r="EI28" s="57"/>
      <c r="EJ28" s="57"/>
      <c r="EK28" s="57"/>
      <c r="EL28" s="57"/>
      <c r="EM28" s="57"/>
      <c r="EN28" s="57"/>
      <c r="EO28" s="57"/>
      <c r="EP28" s="57"/>
      <c r="EQ28" s="57"/>
      <c r="ER28" s="57"/>
      <c r="ES28" s="57"/>
      <c r="ET28" s="57"/>
      <c r="EU28" s="57"/>
      <c r="EV28" s="57"/>
      <c r="EW28" s="57"/>
      <c r="EX28" s="57"/>
      <c r="EY28" s="57"/>
      <c r="EZ28" s="57"/>
      <c r="FA28" s="57"/>
      <c r="FB28" s="57"/>
      <c r="FC28" s="57"/>
      <c r="FD28" s="57"/>
      <c r="FE28" s="57"/>
      <c r="FF28" s="57"/>
      <c r="FG28" s="57"/>
      <c r="FH28" s="57"/>
      <c r="FI28" s="57"/>
      <c r="FJ28" s="57"/>
      <c r="FK28" s="57"/>
      <c r="FL28" s="57"/>
      <c r="FM28" s="57"/>
      <c r="FN28" s="57"/>
      <c r="FO28" s="57"/>
      <c r="FP28" s="57"/>
      <c r="FQ28" s="57"/>
      <c r="FR28" s="57"/>
      <c r="FS28" s="57"/>
      <c r="FT28" s="57"/>
      <c r="FU28" s="57"/>
      <c r="FV28" s="57"/>
      <c r="FW28" s="57"/>
      <c r="FX28" s="57"/>
      <c r="FY28" s="57"/>
      <c r="FZ28" s="57"/>
      <c r="GA28" s="57"/>
      <c r="GB28" s="57"/>
      <c r="GC28" s="57"/>
      <c r="GD28" s="57"/>
      <c r="GE28" s="57"/>
      <c r="GF28" s="57"/>
      <c r="GG28" s="57"/>
      <c r="GH28" s="57"/>
      <c r="GI28" s="57"/>
      <c r="GJ28" s="57"/>
      <c r="GK28" s="57"/>
      <c r="GL28" s="57"/>
      <c r="GM28" s="57"/>
      <c r="GN28" s="57"/>
      <c r="GO28" s="57"/>
      <c r="GP28" s="57"/>
      <c r="GQ28" s="57"/>
      <c r="GR28" s="57"/>
      <c r="GS28" s="57"/>
      <c r="GT28" s="57"/>
      <c r="GU28" s="57"/>
      <c r="GV28" s="57"/>
      <c r="GW28" s="57"/>
      <c r="GX28" s="57"/>
      <c r="GY28" s="57"/>
      <c r="GZ28" s="57"/>
      <c r="HA28" s="57"/>
      <c r="HB28" s="57"/>
      <c r="HC28" s="57"/>
      <c r="HD28" s="57"/>
      <c r="HE28" s="57"/>
    </row>
    <row r="29" spans="1:220" x14ac:dyDescent="0.25">
      <c r="E29" s="228"/>
      <c r="F29" s="229"/>
      <c r="G29" s="229"/>
      <c r="H29" s="229"/>
      <c r="I29" s="229"/>
      <c r="J29" s="229"/>
      <c r="K29" s="247"/>
      <c r="L29" s="229"/>
      <c r="M29" s="230"/>
      <c r="N29" s="17"/>
      <c r="O29" s="2"/>
      <c r="P29" s="102" t="s">
        <v>82</v>
      </c>
      <c r="Q29" s="17"/>
      <c r="R29" s="17"/>
      <c r="S29" s="191">
        <v>0.05</v>
      </c>
      <c r="T29" s="40">
        <f t="shared" si="19"/>
        <v>1000214.25</v>
      </c>
      <c r="U29" s="95">
        <f>IFERROR(T29/$T$34,0)</f>
        <v>0.26695238812652405</v>
      </c>
      <c r="Y29" s="2"/>
      <c r="Z29" s="120"/>
      <c r="AA29" s="84"/>
      <c r="AB29" s="85"/>
      <c r="AC29" s="70"/>
      <c r="AD29" s="71">
        <f t="shared" si="18"/>
        <v>0</v>
      </c>
      <c r="AE29" s="120"/>
      <c r="AF29" s="8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BY29" s="57"/>
      <c r="BZ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  <c r="CM29" s="57"/>
      <c r="CN29" s="57"/>
      <c r="CO29" s="57"/>
      <c r="CP29" s="57"/>
      <c r="CQ29" s="57"/>
      <c r="CR29" s="57"/>
      <c r="CS29" s="57"/>
      <c r="CT29" s="57"/>
      <c r="CU29" s="57"/>
      <c r="CV29" s="57"/>
      <c r="CW29" s="57"/>
      <c r="CX29" s="57"/>
      <c r="CY29" s="57"/>
      <c r="CZ29" s="57"/>
      <c r="DA29" s="57"/>
      <c r="DB29" s="57"/>
      <c r="DC29" s="57"/>
      <c r="DD29" s="57"/>
      <c r="DE29" s="57"/>
      <c r="DF29" s="57"/>
      <c r="DG29" s="57"/>
      <c r="DH29" s="57"/>
      <c r="DI29" s="57"/>
      <c r="DJ29" s="57"/>
      <c r="DK29" s="57"/>
      <c r="DL29" s="57"/>
      <c r="DM29" s="57"/>
      <c r="DN29" s="57"/>
      <c r="DO29" s="57"/>
      <c r="DP29" s="57"/>
      <c r="DQ29" s="57"/>
      <c r="DR29" s="57"/>
      <c r="DS29" s="57"/>
      <c r="DT29" s="57"/>
      <c r="DU29" s="57"/>
      <c r="DV29" s="57"/>
      <c r="DW29" s="57"/>
      <c r="DX29" s="57"/>
      <c r="DY29" s="57"/>
      <c r="DZ29" s="57"/>
      <c r="EA29" s="57"/>
      <c r="EB29" s="57"/>
      <c r="EC29" s="57"/>
      <c r="ED29" s="57"/>
      <c r="EE29" s="57"/>
      <c r="EF29" s="57"/>
      <c r="EG29" s="57"/>
      <c r="EH29" s="57"/>
      <c r="EI29" s="57"/>
      <c r="EJ29" s="57"/>
      <c r="EK29" s="57"/>
      <c r="EL29" s="57"/>
      <c r="EM29" s="57"/>
      <c r="EN29" s="57"/>
      <c r="EO29" s="57"/>
      <c r="EP29" s="57"/>
      <c r="EQ29" s="57"/>
      <c r="ER29" s="57"/>
      <c r="ES29" s="57"/>
      <c r="ET29" s="57"/>
      <c r="EU29" s="57"/>
      <c r="EV29" s="57"/>
      <c r="EW29" s="57"/>
      <c r="EX29" s="57"/>
      <c r="EY29" s="57"/>
      <c r="EZ29" s="57"/>
      <c r="FA29" s="57"/>
      <c r="FB29" s="57"/>
      <c r="FC29" s="57"/>
      <c r="FD29" s="57"/>
      <c r="FE29" s="57"/>
      <c r="FF29" s="57"/>
      <c r="FG29" s="57"/>
      <c r="FH29" s="57"/>
      <c r="FI29" s="57"/>
      <c r="FJ29" s="57"/>
      <c r="FK29" s="57"/>
      <c r="FL29" s="57"/>
      <c r="FM29" s="57"/>
      <c r="FN29" s="57"/>
      <c r="FO29" s="57"/>
      <c r="FP29" s="57"/>
      <c r="FQ29" s="57"/>
      <c r="FR29" s="57"/>
      <c r="FS29" s="57"/>
      <c r="FT29" s="57"/>
      <c r="FU29" s="57"/>
      <c r="FV29" s="57"/>
      <c r="FW29" s="57"/>
      <c r="FX29" s="57"/>
      <c r="FY29" s="57"/>
      <c r="FZ29" s="57"/>
      <c r="GA29" s="57"/>
      <c r="GB29" s="57"/>
      <c r="GC29" s="57"/>
      <c r="GD29" s="57"/>
      <c r="GE29" s="57"/>
      <c r="GF29" s="57"/>
      <c r="GG29" s="57"/>
      <c r="GH29" s="57"/>
      <c r="GI29" s="57"/>
      <c r="GJ29" s="57"/>
      <c r="GK29" s="57"/>
      <c r="GL29" s="57"/>
      <c r="GM29" s="57"/>
      <c r="GN29" s="57"/>
      <c r="GO29" s="57"/>
      <c r="GP29" s="57"/>
      <c r="GQ29" s="57"/>
      <c r="GR29" s="57"/>
      <c r="GS29" s="57"/>
      <c r="GT29" s="57"/>
      <c r="GU29" s="57"/>
      <c r="GV29" s="57"/>
      <c r="GW29" s="57"/>
      <c r="GX29" s="57"/>
      <c r="GY29" s="57"/>
      <c r="GZ29" s="57"/>
      <c r="HA29" s="57"/>
      <c r="HB29" s="57"/>
      <c r="HC29" s="57"/>
      <c r="HD29" s="57"/>
      <c r="HE29" s="57"/>
    </row>
    <row r="30" spans="1:220" x14ac:dyDescent="0.25">
      <c r="E30" s="231" t="s">
        <v>46</v>
      </c>
      <c r="F30" s="232"/>
      <c r="G30" s="232"/>
      <c r="H30" s="232"/>
      <c r="I30" s="232"/>
      <c r="J30" s="232"/>
      <c r="K30" s="232"/>
      <c r="L30" s="232"/>
      <c r="M30" s="233"/>
      <c r="N30" s="129"/>
      <c r="O30" s="2"/>
      <c r="P30" s="130" t="s">
        <v>83</v>
      </c>
      <c r="Q30" s="6"/>
      <c r="R30" s="6"/>
      <c r="S30" s="192">
        <v>0.01</v>
      </c>
      <c r="T30" s="40">
        <f t="shared" si="19"/>
        <v>200042.85</v>
      </c>
      <c r="U30" s="95">
        <f t="shared" ref="U30:U35" si="20">IFERROR(T30/$T$35,0)</f>
        <v>8.1424732874754331E-3</v>
      </c>
      <c r="Y30" s="2"/>
      <c r="Z30" s="131"/>
      <c r="AA30" s="84"/>
      <c r="AB30" s="85"/>
      <c r="AC30" s="70"/>
      <c r="AD30" s="71">
        <f t="shared" si="18"/>
        <v>0</v>
      </c>
      <c r="AE30" s="132"/>
      <c r="AF30" s="8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  <c r="BY30" s="57"/>
      <c r="BZ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  <c r="CM30" s="57"/>
      <c r="CN30" s="57"/>
      <c r="CO30" s="57"/>
      <c r="CP30" s="57"/>
      <c r="CQ30" s="57"/>
      <c r="CR30" s="57"/>
      <c r="CS30" s="57"/>
      <c r="CT30" s="57"/>
      <c r="CU30" s="57"/>
      <c r="CV30" s="57"/>
      <c r="CW30" s="57"/>
      <c r="CX30" s="57"/>
      <c r="CY30" s="57"/>
      <c r="CZ30" s="57"/>
      <c r="DA30" s="57"/>
      <c r="DB30" s="57"/>
      <c r="DC30" s="57"/>
      <c r="DD30" s="57"/>
      <c r="DE30" s="57"/>
      <c r="DF30" s="57"/>
      <c r="DG30" s="57"/>
      <c r="DH30" s="57"/>
      <c r="DI30" s="57"/>
      <c r="DJ30" s="57"/>
      <c r="DK30" s="57"/>
      <c r="DL30" s="57"/>
      <c r="DM30" s="57"/>
      <c r="DN30" s="57"/>
      <c r="DO30" s="57"/>
      <c r="DP30" s="57"/>
      <c r="DQ30" s="57"/>
      <c r="DR30" s="57"/>
      <c r="DS30" s="57"/>
      <c r="DT30" s="57"/>
      <c r="DU30" s="57"/>
      <c r="DV30" s="57"/>
      <c r="DW30" s="57"/>
      <c r="DX30" s="57"/>
      <c r="DY30" s="57"/>
      <c r="DZ30" s="57"/>
      <c r="EA30" s="57"/>
      <c r="EB30" s="57"/>
      <c r="EC30" s="57"/>
      <c r="ED30" s="57"/>
      <c r="EE30" s="57"/>
      <c r="EF30" s="57"/>
      <c r="EG30" s="57"/>
      <c r="EH30" s="57"/>
      <c r="EI30" s="57"/>
      <c r="EJ30" s="57"/>
      <c r="EK30" s="57"/>
      <c r="EL30" s="57"/>
      <c r="EM30" s="57"/>
      <c r="EN30" s="57"/>
      <c r="EO30" s="57"/>
      <c r="EP30" s="57"/>
      <c r="EQ30" s="57"/>
      <c r="ER30" s="57"/>
      <c r="ES30" s="57"/>
      <c r="ET30" s="57"/>
      <c r="EU30" s="57"/>
      <c r="EV30" s="57"/>
      <c r="EW30" s="57"/>
      <c r="EX30" s="57"/>
      <c r="EY30" s="57"/>
      <c r="EZ30" s="57"/>
      <c r="FA30" s="57"/>
      <c r="FB30" s="57"/>
      <c r="FC30" s="57"/>
      <c r="FD30" s="57"/>
      <c r="FE30" s="57"/>
      <c r="FF30" s="57"/>
      <c r="FG30" s="57"/>
      <c r="FH30" s="57"/>
      <c r="FI30" s="57"/>
      <c r="FJ30" s="57"/>
      <c r="FK30" s="57"/>
      <c r="FL30" s="57"/>
      <c r="FM30" s="57"/>
      <c r="FN30" s="57"/>
      <c r="FO30" s="57"/>
      <c r="FP30" s="57"/>
      <c r="FQ30" s="57"/>
      <c r="FR30" s="57"/>
      <c r="FS30" s="57"/>
      <c r="FT30" s="57"/>
      <c r="FU30" s="57"/>
      <c r="FV30" s="57"/>
      <c r="FW30" s="57"/>
      <c r="FX30" s="57"/>
      <c r="FY30" s="57"/>
      <c r="FZ30" s="57"/>
      <c r="GA30" s="57"/>
      <c r="GB30" s="57"/>
      <c r="GC30" s="57"/>
      <c r="GD30" s="57"/>
      <c r="GE30" s="57"/>
      <c r="GF30" s="57"/>
      <c r="GG30" s="57"/>
      <c r="GH30" s="57"/>
      <c r="GI30" s="57"/>
      <c r="GJ30" s="57"/>
      <c r="GK30" s="57"/>
      <c r="GL30" s="57"/>
      <c r="GM30" s="57"/>
      <c r="GN30" s="57"/>
      <c r="GO30" s="57"/>
      <c r="GP30" s="57"/>
      <c r="GQ30" s="57"/>
      <c r="GR30" s="57"/>
      <c r="GS30" s="57"/>
      <c r="GT30" s="57"/>
      <c r="GU30" s="57"/>
      <c r="GV30" s="57"/>
      <c r="GW30" s="57"/>
      <c r="GX30" s="57"/>
      <c r="GY30" s="57"/>
      <c r="GZ30" s="57"/>
      <c r="HA30" s="57"/>
      <c r="HB30" s="57"/>
      <c r="HC30" s="57"/>
      <c r="HD30" s="57"/>
      <c r="HE30" s="57"/>
    </row>
    <row r="31" spans="1:220" x14ac:dyDescent="0.25">
      <c r="E31" s="3"/>
      <c r="F31" s="4" t="s">
        <v>47</v>
      </c>
      <c r="G31" s="4"/>
      <c r="H31" s="4"/>
      <c r="I31" s="4"/>
      <c r="J31" s="4"/>
      <c r="K31" s="4"/>
      <c r="L31" s="245">
        <v>4.4999999999999998E-2</v>
      </c>
      <c r="M31" s="5">
        <f>ROUND(M24/L31,-3)</f>
        <v>26482000</v>
      </c>
      <c r="N31" s="2"/>
      <c r="O31" s="2"/>
      <c r="P31" s="102" t="s">
        <v>84</v>
      </c>
      <c r="Q31" s="17"/>
      <c r="R31" s="17"/>
      <c r="S31" s="191">
        <v>1.4999999999999999E-2</v>
      </c>
      <c r="T31" s="40">
        <f>S31*M36</f>
        <v>238338</v>
      </c>
      <c r="U31" s="95">
        <f t="shared" si="20"/>
        <v>9.7012255043872845E-3</v>
      </c>
      <c r="Y31" s="2"/>
      <c r="Z31" s="120"/>
      <c r="AA31" s="84"/>
      <c r="AB31" s="85"/>
      <c r="AC31" s="70"/>
      <c r="AD31" s="71">
        <f t="shared" si="18"/>
        <v>0</v>
      </c>
      <c r="AE31" s="120"/>
      <c r="AF31" s="8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 s="57"/>
      <c r="BQ31" s="57"/>
      <c r="BR31" s="57"/>
      <c r="BS31" s="57"/>
      <c r="BT31" s="57"/>
      <c r="BU31" s="57"/>
      <c r="BV31" s="57"/>
      <c r="BW31" s="57"/>
      <c r="BX31" s="57"/>
      <c r="BY31" s="57"/>
      <c r="BZ31" s="57"/>
      <c r="CA31" s="57"/>
      <c r="CB31" s="57"/>
      <c r="CC31" s="57"/>
      <c r="CD31" s="57"/>
      <c r="CE31" s="57"/>
      <c r="CF31" s="57"/>
      <c r="CG31" s="57"/>
      <c r="CH31" s="57"/>
      <c r="CI31" s="57"/>
      <c r="CJ31" s="57"/>
      <c r="CK31" s="57"/>
      <c r="CL31" s="57"/>
      <c r="CM31" s="57"/>
      <c r="CN31" s="57"/>
      <c r="CO31" s="57"/>
      <c r="CP31" s="57"/>
      <c r="CQ31" s="57"/>
      <c r="CR31" s="57"/>
      <c r="CS31" s="57"/>
      <c r="CT31" s="57"/>
      <c r="CU31" s="57"/>
      <c r="CV31" s="57"/>
      <c r="CW31" s="57"/>
      <c r="CX31" s="57"/>
      <c r="CY31" s="57"/>
      <c r="CZ31" s="57"/>
      <c r="DA31" s="57"/>
      <c r="DB31" s="57"/>
      <c r="DC31" s="57"/>
      <c r="DD31" s="57"/>
      <c r="DE31" s="57"/>
      <c r="DF31" s="57"/>
      <c r="DG31" s="57"/>
      <c r="DH31" s="57"/>
      <c r="DI31" s="57"/>
      <c r="DJ31" s="57"/>
      <c r="DK31" s="57"/>
      <c r="DL31" s="57"/>
      <c r="DM31" s="57"/>
      <c r="DN31" s="57"/>
      <c r="DO31" s="57"/>
      <c r="DP31" s="57"/>
      <c r="DQ31" s="57"/>
      <c r="DR31" s="57"/>
      <c r="DS31" s="57"/>
      <c r="DT31" s="57"/>
      <c r="DU31" s="57"/>
      <c r="DV31" s="57"/>
      <c r="DW31" s="57"/>
      <c r="DX31" s="57"/>
      <c r="DY31" s="57"/>
      <c r="DZ31" s="57"/>
      <c r="EA31" s="57"/>
      <c r="EB31" s="57"/>
      <c r="EC31" s="57"/>
      <c r="ED31" s="57"/>
      <c r="EE31" s="57"/>
      <c r="EF31" s="57"/>
      <c r="EG31" s="57"/>
      <c r="EH31" s="57"/>
      <c r="EI31" s="57"/>
      <c r="EJ31" s="57"/>
      <c r="EK31" s="57"/>
      <c r="EL31" s="57"/>
      <c r="EM31" s="57"/>
      <c r="EN31" s="57"/>
      <c r="EO31" s="57"/>
      <c r="EP31" s="57"/>
      <c r="EQ31" s="57"/>
      <c r="ER31" s="57"/>
      <c r="ES31" s="57"/>
      <c r="ET31" s="57"/>
      <c r="EU31" s="57"/>
      <c r="EV31" s="57"/>
      <c r="EW31" s="57"/>
      <c r="EX31" s="57"/>
      <c r="EY31" s="57"/>
      <c r="EZ31" s="57"/>
      <c r="FA31" s="57"/>
      <c r="FB31" s="57"/>
      <c r="FC31" s="57"/>
      <c r="FD31" s="57"/>
      <c r="FE31" s="57"/>
      <c r="FF31" s="57"/>
      <c r="FG31" s="57"/>
      <c r="FH31" s="57"/>
      <c r="FI31" s="57"/>
      <c r="FJ31" s="57"/>
      <c r="FK31" s="57"/>
      <c r="FL31" s="57"/>
      <c r="FM31" s="57"/>
      <c r="FN31" s="57"/>
      <c r="FO31" s="57"/>
      <c r="FP31" s="57"/>
      <c r="FQ31" s="57"/>
      <c r="FR31" s="57"/>
      <c r="FS31" s="57"/>
      <c r="FT31" s="57"/>
      <c r="FU31" s="57"/>
      <c r="FV31" s="57"/>
      <c r="FW31" s="57"/>
      <c r="FX31" s="57"/>
      <c r="FY31" s="57"/>
      <c r="FZ31" s="57"/>
      <c r="GA31" s="57"/>
      <c r="GB31" s="57"/>
      <c r="GC31" s="57"/>
      <c r="GD31" s="57"/>
      <c r="GE31" s="57"/>
      <c r="GF31" s="57"/>
      <c r="GG31" s="57"/>
      <c r="GH31" s="57"/>
      <c r="GI31" s="57"/>
      <c r="GJ31" s="57"/>
      <c r="GK31" s="57"/>
      <c r="GL31" s="57"/>
      <c r="GM31" s="57"/>
      <c r="GN31" s="57"/>
      <c r="GO31" s="57"/>
      <c r="GP31" s="57"/>
      <c r="GQ31" s="57"/>
      <c r="GR31" s="57"/>
      <c r="GS31" s="57"/>
      <c r="GT31" s="57"/>
      <c r="GU31" s="57"/>
      <c r="GV31" s="57"/>
      <c r="GW31" s="57"/>
      <c r="GX31" s="57"/>
      <c r="GY31" s="57"/>
      <c r="GZ31" s="57"/>
      <c r="HA31" s="57"/>
      <c r="HB31" s="57"/>
      <c r="HC31" s="57"/>
      <c r="HD31" s="57"/>
      <c r="HE31" s="57"/>
    </row>
    <row r="32" spans="1:220" x14ac:dyDescent="0.25">
      <c r="E32" s="11"/>
      <c r="F32" s="17" t="s">
        <v>101</v>
      </c>
      <c r="G32" s="17"/>
      <c r="H32" s="17"/>
      <c r="I32" s="17"/>
      <c r="J32" s="17"/>
      <c r="K32" s="17"/>
      <c r="L32" s="238">
        <v>0</v>
      </c>
      <c r="M32" s="110">
        <f>IFERROR(ROUND((L24-#REF!)/L32,-3),0)</f>
        <v>0</v>
      </c>
      <c r="N32" s="2"/>
      <c r="O32" s="2"/>
      <c r="P32" s="130" t="s">
        <v>104</v>
      </c>
      <c r="Q32" s="6"/>
      <c r="R32" s="6"/>
      <c r="S32" s="251">
        <v>0.65</v>
      </c>
      <c r="T32" s="40">
        <f>(M36*S32*M37)/12*K38</f>
        <v>929518.2</v>
      </c>
      <c r="U32" s="95">
        <f t="shared" si="20"/>
        <v>3.7834779467110405E-2</v>
      </c>
      <c r="Y32" s="2"/>
      <c r="Z32" s="20"/>
      <c r="AA32" s="84"/>
      <c r="AB32" s="85"/>
      <c r="AC32" s="70"/>
      <c r="AD32" s="71">
        <f t="shared" si="18"/>
        <v>0</v>
      </c>
      <c r="AE32" s="133"/>
      <c r="AF32" s="8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7"/>
      <c r="CE32" s="57"/>
      <c r="CF32" s="57"/>
      <c r="CG32" s="57"/>
      <c r="CH32" s="57"/>
      <c r="CI32" s="57"/>
      <c r="CJ32" s="57"/>
      <c r="CK32" s="57"/>
      <c r="CL32" s="57"/>
      <c r="CM32" s="57"/>
      <c r="CN32" s="57"/>
      <c r="CO32" s="57"/>
      <c r="CP32" s="57"/>
      <c r="CQ32" s="57"/>
      <c r="CR32" s="57"/>
      <c r="CS32" s="57"/>
      <c r="CT32" s="57"/>
      <c r="CU32" s="57"/>
      <c r="CV32" s="57"/>
      <c r="CW32" s="57"/>
      <c r="CX32" s="57"/>
      <c r="CY32" s="57"/>
      <c r="CZ32" s="57"/>
      <c r="DA32" s="57"/>
      <c r="DB32" s="57"/>
      <c r="DC32" s="57"/>
      <c r="DD32" s="57"/>
      <c r="DE32" s="57"/>
      <c r="DF32" s="57"/>
      <c r="DG32" s="57"/>
      <c r="DH32" s="57"/>
      <c r="DI32" s="57"/>
      <c r="DJ32" s="57"/>
      <c r="DK32" s="57"/>
      <c r="DL32" s="57"/>
      <c r="DM32" s="57"/>
      <c r="DN32" s="57"/>
      <c r="DO32" s="57"/>
      <c r="DP32" s="57"/>
      <c r="DQ32" s="57"/>
      <c r="DR32" s="57"/>
      <c r="DS32" s="57"/>
      <c r="DT32" s="57"/>
      <c r="DU32" s="57"/>
      <c r="DV32" s="57"/>
      <c r="DW32" s="57"/>
      <c r="DX32" s="57"/>
      <c r="DY32" s="57"/>
      <c r="DZ32" s="57"/>
      <c r="EA32" s="57"/>
      <c r="EB32" s="57"/>
      <c r="EC32" s="57"/>
      <c r="ED32" s="57"/>
      <c r="EE32" s="57"/>
      <c r="EF32" s="57"/>
      <c r="EG32" s="57"/>
      <c r="EH32" s="57"/>
      <c r="EI32" s="57"/>
      <c r="EJ32" s="57"/>
      <c r="EK32" s="57"/>
      <c r="EL32" s="57"/>
      <c r="EM32" s="57"/>
      <c r="EN32" s="57"/>
      <c r="EO32" s="57"/>
      <c r="EP32" s="57"/>
      <c r="EQ32" s="57"/>
      <c r="ER32" s="57"/>
      <c r="ES32" s="57"/>
      <c r="ET32" s="57"/>
      <c r="EU32" s="57"/>
      <c r="EV32" s="57"/>
      <c r="EW32" s="57"/>
      <c r="EX32" s="57"/>
      <c r="EY32" s="57"/>
      <c r="EZ32" s="57"/>
      <c r="FA32" s="57"/>
      <c r="FB32" s="57"/>
      <c r="FC32" s="57"/>
      <c r="FD32" s="57"/>
      <c r="FE32" s="57"/>
      <c r="FF32" s="57"/>
      <c r="FG32" s="57"/>
      <c r="FH32" s="57"/>
      <c r="FI32" s="57"/>
      <c r="FJ32" s="57"/>
      <c r="FK32" s="57"/>
      <c r="FL32" s="57"/>
      <c r="FM32" s="57"/>
      <c r="FN32" s="57"/>
      <c r="FO32" s="57"/>
      <c r="FP32" s="57"/>
      <c r="FQ32" s="57"/>
      <c r="FR32" s="57"/>
      <c r="FS32" s="57"/>
      <c r="FT32" s="57"/>
      <c r="FU32" s="57"/>
      <c r="FV32" s="57"/>
      <c r="FW32" s="57"/>
      <c r="FX32" s="57"/>
      <c r="FY32" s="57"/>
      <c r="FZ32" s="57"/>
      <c r="GA32" s="57"/>
      <c r="GB32" s="57"/>
      <c r="GC32" s="57"/>
      <c r="GD32" s="57"/>
      <c r="GE32" s="57"/>
      <c r="GF32" s="57"/>
      <c r="GG32" s="57"/>
      <c r="GH32" s="57"/>
      <c r="GI32" s="57"/>
      <c r="GJ32" s="57"/>
      <c r="GK32" s="57"/>
      <c r="GL32" s="57"/>
      <c r="GM32" s="57"/>
      <c r="GN32" s="57"/>
      <c r="GO32" s="57"/>
      <c r="GP32" s="57"/>
      <c r="GQ32" s="57"/>
      <c r="GR32" s="57"/>
      <c r="GS32" s="57"/>
      <c r="GT32" s="57"/>
      <c r="GU32" s="57"/>
      <c r="GV32" s="57"/>
      <c r="GW32" s="57"/>
      <c r="GX32" s="57"/>
      <c r="GY32" s="57"/>
      <c r="GZ32" s="57"/>
      <c r="HA32" s="57"/>
      <c r="HB32" s="57"/>
      <c r="HC32" s="57"/>
      <c r="HD32" s="57"/>
      <c r="HE32" s="57"/>
    </row>
    <row r="33" spans="1:213" x14ac:dyDescent="0.25">
      <c r="E33" s="124" t="s">
        <v>48</v>
      </c>
      <c r="F33" s="134"/>
      <c r="G33" s="126"/>
      <c r="H33" s="126"/>
      <c r="I33" s="127"/>
      <c r="J33" s="127"/>
      <c r="K33" s="135" t="s">
        <v>49</v>
      </c>
      <c r="L33" s="205">
        <f>(M24)/M33</f>
        <v>4.5000339853485387E-2</v>
      </c>
      <c r="M33" s="80">
        <f>SUM(M31:M32)</f>
        <v>26482000</v>
      </c>
      <c r="N33" s="136"/>
      <c r="O33" s="2"/>
      <c r="P33" s="102" t="s">
        <v>100</v>
      </c>
      <c r="Q33" s="17"/>
      <c r="R33" s="17"/>
      <c r="S33" s="191">
        <v>0.05</v>
      </c>
      <c r="T33" s="40">
        <f>SUM(T26:T32)*S33</f>
        <v>178418.52000000002</v>
      </c>
      <c r="U33" s="95">
        <f t="shared" si="20"/>
        <v>7.2622842210601449E-3</v>
      </c>
      <c r="Y33" s="2"/>
      <c r="Z33" s="20"/>
      <c r="AA33" s="84"/>
      <c r="AB33" s="85"/>
      <c r="AC33" s="70">
        <v>0</v>
      </c>
      <c r="AD33" s="71">
        <f t="shared" si="18"/>
        <v>0</v>
      </c>
      <c r="AE33" s="133"/>
      <c r="AF33" s="8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BY33" s="57"/>
      <c r="BZ33" s="57"/>
      <c r="CA33" s="57"/>
      <c r="CB33" s="57"/>
      <c r="CC33" s="57"/>
      <c r="CD33" s="57"/>
      <c r="CE33" s="57"/>
      <c r="CF33" s="57"/>
      <c r="CG33" s="57"/>
      <c r="CH33" s="57"/>
      <c r="CI33" s="57"/>
      <c r="CJ33" s="57"/>
      <c r="CK33" s="57"/>
      <c r="CL33" s="57"/>
      <c r="CM33" s="57"/>
      <c r="CN33" s="57"/>
      <c r="CO33" s="57"/>
      <c r="CP33" s="57"/>
      <c r="CQ33" s="57"/>
      <c r="CR33" s="57"/>
      <c r="CS33" s="57"/>
      <c r="CT33" s="57"/>
      <c r="CU33" s="57"/>
      <c r="CV33" s="57"/>
      <c r="CW33" s="57"/>
      <c r="CX33" s="57"/>
      <c r="CY33" s="57"/>
      <c r="CZ33" s="57"/>
      <c r="DA33" s="57"/>
      <c r="DB33" s="57"/>
      <c r="DC33" s="57"/>
      <c r="DD33" s="57"/>
      <c r="DE33" s="57"/>
      <c r="DF33" s="57"/>
      <c r="DG33" s="57"/>
      <c r="DH33" s="57"/>
      <c r="DI33" s="57"/>
      <c r="DJ33" s="57"/>
      <c r="DK33" s="57"/>
      <c r="DL33" s="57"/>
      <c r="DM33" s="57"/>
      <c r="DN33" s="57"/>
      <c r="DO33" s="57"/>
      <c r="DP33" s="57"/>
      <c r="DQ33" s="57"/>
      <c r="DR33" s="57"/>
      <c r="DS33" s="57"/>
      <c r="DT33" s="57"/>
      <c r="DU33" s="57"/>
      <c r="DV33" s="57"/>
      <c r="DW33" s="57"/>
      <c r="DX33" s="57"/>
      <c r="DY33" s="57"/>
      <c r="DZ33" s="57"/>
      <c r="EA33" s="57"/>
      <c r="EB33" s="57"/>
      <c r="EC33" s="57"/>
      <c r="ED33" s="57"/>
      <c r="EE33" s="57"/>
      <c r="EF33" s="57"/>
      <c r="EG33" s="57"/>
      <c r="EH33" s="57"/>
      <c r="EI33" s="57"/>
      <c r="EJ33" s="57"/>
      <c r="EK33" s="57"/>
      <c r="EL33" s="57"/>
      <c r="EM33" s="57"/>
      <c r="EN33" s="57"/>
      <c r="EO33" s="57"/>
      <c r="EP33" s="57"/>
      <c r="EQ33" s="57"/>
      <c r="ER33" s="57"/>
      <c r="ES33" s="57"/>
      <c r="ET33" s="57"/>
      <c r="EU33" s="57"/>
      <c r="EV33" s="57"/>
      <c r="EW33" s="57"/>
      <c r="EX33" s="57"/>
      <c r="EY33" s="57"/>
      <c r="EZ33" s="57"/>
      <c r="FA33" s="57"/>
      <c r="FB33" s="57"/>
      <c r="FC33" s="57"/>
      <c r="FD33" s="57"/>
      <c r="FE33" s="57"/>
      <c r="FF33" s="57"/>
      <c r="FG33" s="57"/>
      <c r="FH33" s="57"/>
      <c r="FI33" s="57"/>
      <c r="FJ33" s="57"/>
      <c r="FK33" s="57"/>
      <c r="FL33" s="57"/>
      <c r="FM33" s="57"/>
      <c r="FN33" s="57"/>
      <c r="FO33" s="57"/>
      <c r="FP33" s="57"/>
      <c r="FQ33" s="57"/>
      <c r="FR33" s="57"/>
      <c r="FS33" s="57"/>
      <c r="FT33" s="57"/>
      <c r="FU33" s="57"/>
      <c r="FV33" s="57"/>
      <c r="FW33" s="57"/>
      <c r="FX33" s="57"/>
      <c r="FY33" s="57"/>
      <c r="FZ33" s="57"/>
      <c r="GA33" s="57"/>
      <c r="GB33" s="57"/>
      <c r="GC33" s="57"/>
      <c r="GD33" s="57"/>
      <c r="GE33" s="57"/>
      <c r="GF33" s="57"/>
      <c r="GG33" s="57"/>
      <c r="GH33" s="57"/>
      <c r="GI33" s="57"/>
      <c r="GJ33" s="57"/>
      <c r="GK33" s="57"/>
      <c r="GL33" s="57"/>
      <c r="GM33" s="57"/>
      <c r="GN33" s="57"/>
      <c r="GO33" s="57"/>
      <c r="GP33" s="57"/>
      <c r="GQ33" s="57"/>
      <c r="GR33" s="57"/>
      <c r="GS33" s="57"/>
      <c r="GT33" s="57"/>
      <c r="GU33" s="57"/>
      <c r="GV33" s="57"/>
      <c r="GW33" s="57"/>
      <c r="GX33" s="57"/>
      <c r="GY33" s="57"/>
      <c r="GZ33" s="57"/>
      <c r="HA33" s="57"/>
      <c r="HB33" s="57"/>
      <c r="HC33" s="57"/>
      <c r="HD33" s="57"/>
      <c r="HE33" s="57"/>
    </row>
    <row r="34" spans="1:213" x14ac:dyDescent="0.25">
      <c r="E34" s="228"/>
      <c r="F34" s="229"/>
      <c r="G34" s="229"/>
      <c r="H34" s="229"/>
      <c r="I34" s="229"/>
      <c r="J34" s="229"/>
      <c r="K34" s="229"/>
      <c r="L34" s="229"/>
      <c r="M34" s="230"/>
      <c r="N34" s="17"/>
      <c r="O34" s="2"/>
      <c r="P34" s="112" t="s">
        <v>50</v>
      </c>
      <c r="Q34" s="17"/>
      <c r="R34" s="17"/>
      <c r="S34" s="100"/>
      <c r="T34" s="114">
        <f>SUM(T26:T33)</f>
        <v>3746788.9200000004</v>
      </c>
      <c r="U34" s="95">
        <f t="shared" si="20"/>
        <v>0.15250796864226304</v>
      </c>
      <c r="V34" s="6"/>
      <c r="W34" s="6"/>
      <c r="X34" s="6"/>
      <c r="Y34" s="2"/>
      <c r="AA34" s="84"/>
      <c r="AB34" s="85"/>
      <c r="AC34" s="70"/>
      <c r="AD34" s="71"/>
      <c r="AE34" s="133"/>
      <c r="AF34" s="8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57"/>
      <c r="BP34" s="57"/>
      <c r="BQ34" s="57"/>
      <c r="BR34" s="57"/>
      <c r="BS34" s="57"/>
      <c r="BT34" s="57"/>
      <c r="BU34" s="57"/>
      <c r="BV34" s="57"/>
      <c r="BW34" s="57"/>
      <c r="BX34" s="57"/>
      <c r="BY34" s="57"/>
      <c r="BZ34" s="57"/>
      <c r="CA34" s="57"/>
      <c r="CB34" s="57"/>
      <c r="CC34" s="57"/>
      <c r="CD34" s="57"/>
      <c r="CE34" s="57"/>
      <c r="CF34" s="57"/>
      <c r="CG34" s="57"/>
      <c r="CH34" s="57"/>
      <c r="CI34" s="57"/>
      <c r="CJ34" s="57"/>
      <c r="CK34" s="57"/>
      <c r="CL34" s="57"/>
      <c r="CM34" s="57"/>
      <c r="CN34" s="57"/>
      <c r="CO34" s="57"/>
      <c r="CP34" s="57"/>
      <c r="CQ34" s="57"/>
      <c r="CR34" s="57"/>
      <c r="CS34" s="57"/>
      <c r="CT34" s="57"/>
      <c r="CU34" s="57"/>
      <c r="CV34" s="57"/>
      <c r="CW34" s="57"/>
      <c r="CX34" s="57"/>
      <c r="CY34" s="57"/>
      <c r="CZ34" s="57"/>
      <c r="DA34" s="57"/>
      <c r="DB34" s="57"/>
      <c r="DC34" s="57"/>
      <c r="DD34" s="57"/>
      <c r="DE34" s="57"/>
      <c r="DF34" s="57"/>
      <c r="DG34" s="57"/>
      <c r="DH34" s="57"/>
      <c r="DI34" s="57"/>
      <c r="DJ34" s="57"/>
      <c r="DK34" s="57"/>
      <c r="DL34" s="57"/>
      <c r="DM34" s="57"/>
      <c r="DN34" s="57"/>
      <c r="DO34" s="57"/>
      <c r="DP34" s="57"/>
      <c r="DQ34" s="57"/>
      <c r="DR34" s="57"/>
      <c r="DS34" s="57"/>
      <c r="DT34" s="57"/>
      <c r="DU34" s="57"/>
      <c r="DV34" s="57"/>
      <c r="DW34" s="57"/>
      <c r="DX34" s="57"/>
      <c r="DY34" s="57"/>
      <c r="DZ34" s="57"/>
      <c r="EA34" s="57"/>
      <c r="EB34" s="57"/>
      <c r="EC34" s="57"/>
      <c r="ED34" s="57"/>
      <c r="EE34" s="57"/>
      <c r="EF34" s="57"/>
      <c r="EG34" s="57"/>
      <c r="EH34" s="57"/>
      <c r="EI34" s="57"/>
      <c r="EJ34" s="57"/>
      <c r="EK34" s="57"/>
      <c r="EL34" s="57"/>
      <c r="EM34" s="57"/>
      <c r="EN34" s="57"/>
      <c r="EO34" s="57"/>
      <c r="EP34" s="57"/>
      <c r="EQ34" s="57"/>
      <c r="ER34" s="57"/>
      <c r="ES34" s="57"/>
      <c r="ET34" s="57"/>
      <c r="EU34" s="57"/>
      <c r="EV34" s="57"/>
      <c r="EW34" s="57"/>
      <c r="EX34" s="57"/>
      <c r="EY34" s="57"/>
      <c r="EZ34" s="57"/>
      <c r="FA34" s="57"/>
      <c r="FB34" s="57"/>
      <c r="FC34" s="57"/>
      <c r="FD34" s="57"/>
      <c r="FE34" s="57"/>
      <c r="FF34" s="57"/>
      <c r="FG34" s="57"/>
      <c r="FH34" s="57"/>
      <c r="FI34" s="57"/>
      <c r="FJ34" s="57"/>
      <c r="FK34" s="57"/>
      <c r="FL34" s="57"/>
      <c r="FM34" s="57"/>
      <c r="FN34" s="57"/>
      <c r="FO34" s="57"/>
      <c r="FP34" s="57"/>
      <c r="FQ34" s="57"/>
      <c r="FR34" s="57"/>
      <c r="FS34" s="57"/>
      <c r="FT34" s="57"/>
      <c r="FU34" s="57"/>
      <c r="FV34" s="57"/>
      <c r="FW34" s="57"/>
      <c r="FX34" s="57"/>
      <c r="FY34" s="57"/>
      <c r="FZ34" s="57"/>
      <c r="GA34" s="57"/>
      <c r="GB34" s="57"/>
      <c r="GC34" s="57"/>
      <c r="GD34" s="57"/>
      <c r="GE34" s="57"/>
      <c r="GF34" s="57"/>
      <c r="GG34" s="57"/>
      <c r="GH34" s="57"/>
      <c r="GI34" s="57"/>
      <c r="GJ34" s="57"/>
      <c r="GK34" s="57"/>
      <c r="GL34" s="57"/>
      <c r="GM34" s="57"/>
      <c r="GN34" s="57"/>
      <c r="GO34" s="57"/>
      <c r="GP34" s="57"/>
      <c r="GQ34" s="57"/>
      <c r="GR34" s="57"/>
      <c r="GS34" s="57"/>
      <c r="GT34" s="57"/>
      <c r="GU34" s="57"/>
      <c r="GV34" s="57"/>
      <c r="GW34" s="57"/>
      <c r="GX34" s="57"/>
      <c r="GY34" s="57"/>
      <c r="GZ34" s="57"/>
      <c r="HA34" s="57"/>
      <c r="HB34" s="57"/>
      <c r="HC34" s="57"/>
      <c r="HD34" s="57"/>
      <c r="HE34" s="57"/>
    </row>
    <row r="35" spans="1:213" x14ac:dyDescent="0.25">
      <c r="E35" s="231" t="s">
        <v>51</v>
      </c>
      <c r="F35" s="232"/>
      <c r="G35" s="232"/>
      <c r="H35" s="232"/>
      <c r="I35" s="232"/>
      <c r="J35" s="232"/>
      <c r="K35" s="232"/>
      <c r="L35" s="232"/>
      <c r="M35" s="233"/>
      <c r="N35" s="17"/>
      <c r="O35" s="2"/>
      <c r="P35" s="137" t="s">
        <v>52</v>
      </c>
      <c r="Q35" s="127"/>
      <c r="R35" s="127"/>
      <c r="S35" s="127"/>
      <c r="T35" s="138">
        <f>SUM(T24,T34)</f>
        <v>24567823.920000002</v>
      </c>
      <c r="U35" s="139">
        <f t="shared" si="20"/>
        <v>1</v>
      </c>
      <c r="V35" s="140"/>
      <c r="W35" s="140"/>
      <c r="X35" s="140"/>
      <c r="Y35" s="2"/>
      <c r="AA35" s="84"/>
      <c r="AB35" s="85"/>
      <c r="AC35" s="70"/>
      <c r="AD35" s="142">
        <f>SUM(AG35:HE35)</f>
        <v>0</v>
      </c>
      <c r="AE35" s="133"/>
      <c r="AF35" s="8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  <c r="BJ35" s="141"/>
      <c r="BK35" s="141"/>
      <c r="BL35" s="141"/>
      <c r="BM35" s="141"/>
      <c r="BN35" s="141"/>
      <c r="BO35" s="141"/>
      <c r="BP35" s="141"/>
      <c r="BQ35" s="141"/>
      <c r="BR35" s="141"/>
      <c r="BS35" s="141"/>
      <c r="BT35" s="141"/>
      <c r="BU35" s="141"/>
      <c r="BV35" s="141"/>
      <c r="BW35" s="141"/>
      <c r="BX35" s="141"/>
      <c r="BY35" s="141"/>
      <c r="BZ35" s="141"/>
      <c r="CA35" s="141"/>
      <c r="CB35" s="141"/>
      <c r="CC35" s="141"/>
      <c r="CD35" s="141"/>
      <c r="CE35" s="141"/>
      <c r="CF35" s="141"/>
      <c r="CG35" s="141"/>
      <c r="CH35" s="141"/>
      <c r="CI35" s="141"/>
      <c r="CJ35" s="141"/>
      <c r="CK35" s="141"/>
      <c r="CL35" s="141"/>
      <c r="CM35" s="141"/>
      <c r="CN35" s="141"/>
      <c r="CO35" s="141"/>
      <c r="CP35" s="141"/>
      <c r="CQ35" s="141"/>
      <c r="CR35" s="141"/>
      <c r="CS35" s="141"/>
      <c r="CT35" s="141"/>
      <c r="CU35" s="141"/>
      <c r="CV35" s="141"/>
      <c r="CW35" s="141"/>
      <c r="CX35" s="141"/>
      <c r="CY35" s="141"/>
      <c r="CZ35" s="141"/>
      <c r="DA35" s="141"/>
      <c r="DB35" s="141"/>
      <c r="DC35" s="141"/>
      <c r="DD35" s="141"/>
      <c r="DE35" s="141"/>
      <c r="DF35" s="141"/>
      <c r="DG35" s="141"/>
      <c r="DH35" s="141"/>
      <c r="DI35" s="141"/>
      <c r="DJ35" s="141"/>
      <c r="DK35" s="141"/>
      <c r="DL35" s="141"/>
      <c r="DM35" s="141"/>
      <c r="DN35" s="141"/>
      <c r="DO35" s="141"/>
      <c r="DP35" s="141"/>
      <c r="DQ35" s="141"/>
      <c r="DR35" s="141"/>
      <c r="DS35" s="141"/>
      <c r="DT35" s="141"/>
      <c r="DU35" s="141"/>
      <c r="DV35" s="141"/>
      <c r="DW35" s="141"/>
      <c r="DX35" s="141"/>
      <c r="DY35" s="141"/>
      <c r="DZ35" s="141"/>
      <c r="EA35" s="141"/>
      <c r="EB35" s="141"/>
      <c r="EC35" s="141"/>
      <c r="ED35" s="141"/>
      <c r="EE35" s="141"/>
      <c r="EF35" s="141"/>
      <c r="EG35" s="141"/>
      <c r="EH35" s="141"/>
      <c r="EI35" s="141"/>
      <c r="EJ35" s="141"/>
      <c r="EK35" s="141"/>
      <c r="EL35" s="141"/>
      <c r="EM35" s="141"/>
      <c r="EN35" s="141"/>
      <c r="EO35" s="141"/>
      <c r="EP35" s="141"/>
      <c r="EQ35" s="141"/>
      <c r="ER35" s="141"/>
      <c r="ES35" s="141"/>
      <c r="ET35" s="141"/>
      <c r="EU35" s="141"/>
      <c r="EV35" s="141"/>
      <c r="EW35" s="141"/>
      <c r="EX35" s="141"/>
      <c r="EY35" s="141"/>
      <c r="EZ35" s="141"/>
      <c r="FA35" s="141"/>
      <c r="FB35" s="141"/>
      <c r="FC35" s="141"/>
      <c r="FD35" s="141"/>
      <c r="FE35" s="141"/>
      <c r="FF35" s="141"/>
      <c r="FG35" s="141"/>
      <c r="FH35" s="141"/>
      <c r="FI35" s="141"/>
      <c r="FJ35" s="141"/>
      <c r="FK35" s="141"/>
      <c r="FL35" s="141"/>
      <c r="FM35" s="141"/>
      <c r="FN35" s="141"/>
      <c r="FO35" s="141"/>
      <c r="FP35" s="141"/>
      <c r="FQ35" s="141"/>
      <c r="FR35" s="141"/>
      <c r="FS35" s="141"/>
      <c r="FT35" s="141"/>
      <c r="FU35" s="141"/>
      <c r="FV35" s="141"/>
      <c r="FW35" s="141"/>
      <c r="FX35" s="141"/>
      <c r="FY35" s="141"/>
      <c r="FZ35" s="141"/>
      <c r="GA35" s="141"/>
      <c r="GB35" s="141"/>
      <c r="GC35" s="141"/>
      <c r="GD35" s="141"/>
      <c r="GE35" s="141"/>
      <c r="GF35" s="141"/>
      <c r="GG35" s="141"/>
      <c r="GH35" s="141"/>
      <c r="GI35" s="141"/>
      <c r="GJ35" s="141"/>
      <c r="GK35" s="141"/>
      <c r="GL35" s="141"/>
      <c r="GM35" s="141"/>
      <c r="GN35" s="141"/>
      <c r="GO35" s="141"/>
      <c r="GP35" s="141"/>
      <c r="GQ35" s="141"/>
      <c r="GR35" s="141"/>
      <c r="GS35" s="141"/>
      <c r="GT35" s="141"/>
      <c r="GU35" s="141"/>
      <c r="GV35" s="141"/>
      <c r="GW35" s="141"/>
      <c r="GX35" s="141"/>
      <c r="GY35" s="141"/>
      <c r="GZ35" s="141"/>
      <c r="HA35" s="141"/>
      <c r="HB35" s="141"/>
      <c r="HC35" s="141"/>
      <c r="HD35" s="141"/>
      <c r="HE35" s="141"/>
    </row>
    <row r="36" spans="1:213" x14ac:dyDescent="0.25">
      <c r="A36" s="2"/>
      <c r="B36" s="2"/>
      <c r="E36" s="143" t="s">
        <v>53</v>
      </c>
      <c r="F36" s="144"/>
      <c r="G36" s="13"/>
      <c r="H36" s="13"/>
      <c r="I36" s="17"/>
      <c r="J36" s="17"/>
      <c r="K36" s="17"/>
      <c r="L36" s="17"/>
      <c r="M36" s="119">
        <f>M33*M39</f>
        <v>15889200</v>
      </c>
      <c r="N36" s="17"/>
      <c r="O36" s="2"/>
      <c r="P36" s="228"/>
      <c r="Q36" s="229"/>
      <c r="R36" s="229"/>
      <c r="S36" s="229"/>
      <c r="T36" s="229"/>
      <c r="U36" s="229"/>
      <c r="V36" s="87"/>
      <c r="W36" s="87"/>
      <c r="X36" s="87"/>
      <c r="Y36" s="2"/>
      <c r="AA36" s="84"/>
      <c r="AB36" s="85"/>
      <c r="AC36" s="70"/>
      <c r="AD36" s="71"/>
      <c r="AE36" s="133"/>
      <c r="AF36" s="8"/>
    </row>
    <row r="37" spans="1:213" x14ac:dyDescent="0.25">
      <c r="E37" s="10"/>
      <c r="F37" s="145" t="s">
        <v>54</v>
      </c>
      <c r="G37" s="13"/>
      <c r="H37" s="13"/>
      <c r="I37" s="17"/>
      <c r="J37" s="17"/>
      <c r="L37" s="17"/>
      <c r="M37" s="146">
        <v>4.4999999999999998E-2</v>
      </c>
      <c r="N37" s="147"/>
      <c r="O37" s="2"/>
      <c r="P37" s="231" t="s">
        <v>55</v>
      </c>
      <c r="Q37" s="232"/>
      <c r="R37" s="232"/>
      <c r="S37" s="232"/>
      <c r="T37" s="232"/>
      <c r="U37" s="232"/>
      <c r="V37"/>
      <c r="W37"/>
      <c r="X37"/>
      <c r="Y37" s="17"/>
      <c r="AA37" s="84"/>
      <c r="AB37" s="85"/>
      <c r="AC37" s="70"/>
      <c r="AD37" s="71"/>
      <c r="AE37" s="133"/>
      <c r="AF37" s="8"/>
    </row>
    <row r="38" spans="1:213" x14ac:dyDescent="0.25">
      <c r="E38" s="10"/>
      <c r="F38" s="145" t="s">
        <v>56</v>
      </c>
      <c r="G38" s="17"/>
      <c r="H38" s="17"/>
      <c r="I38" s="148"/>
      <c r="J38" s="206" t="s">
        <v>95</v>
      </c>
      <c r="K38" s="207">
        <v>24</v>
      </c>
      <c r="L38" s="17"/>
      <c r="M38" s="149">
        <f>M36*M37/12*12</f>
        <v>715014</v>
      </c>
      <c r="N38" s="2"/>
      <c r="O38" s="2"/>
      <c r="P38" s="89" t="s">
        <v>57</v>
      </c>
      <c r="Q38" s="90"/>
      <c r="R38" s="90"/>
      <c r="S38" s="90"/>
      <c r="T38" s="4"/>
      <c r="U38" s="150">
        <f>T35</f>
        <v>24567823.920000002</v>
      </c>
      <c r="V38" s="151"/>
      <c r="W38" s="151"/>
      <c r="X38" s="151"/>
      <c r="Y38" s="61"/>
      <c r="AA38" s="84"/>
      <c r="AB38" s="85"/>
      <c r="AC38" s="70"/>
      <c r="AD38" s="71"/>
      <c r="AE38" s="133"/>
      <c r="AF38" s="8"/>
    </row>
    <row r="39" spans="1:213" x14ac:dyDescent="0.25">
      <c r="E39" s="10"/>
      <c r="F39" s="145" t="s">
        <v>58</v>
      </c>
      <c r="G39" s="13"/>
      <c r="H39" s="13"/>
      <c r="I39" s="17"/>
      <c r="J39" s="17"/>
      <c r="K39" s="17"/>
      <c r="L39" s="17"/>
      <c r="M39" s="152">
        <v>0.6</v>
      </c>
      <c r="N39" s="17"/>
      <c r="O39" s="2"/>
      <c r="P39" s="102" t="s">
        <v>59</v>
      </c>
      <c r="Q39" s="17"/>
      <c r="R39" s="17"/>
      <c r="S39" s="17"/>
      <c r="T39" s="6"/>
      <c r="U39" s="153">
        <v>0</v>
      </c>
      <c r="V39" s="154"/>
      <c r="W39" s="154"/>
      <c r="X39" s="154"/>
      <c r="Y39" s="61"/>
      <c r="AA39" s="84"/>
      <c r="AB39" s="85"/>
      <c r="AC39" s="70"/>
      <c r="AD39" s="71">
        <f>SUM(AG39:HE39)</f>
        <v>0</v>
      </c>
      <c r="AE39" s="133"/>
      <c r="AF39" s="8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57"/>
      <c r="BP39" s="57"/>
      <c r="BQ39" s="57"/>
      <c r="BR39" s="57"/>
      <c r="BS39" s="57"/>
      <c r="BT39" s="57"/>
      <c r="BU39" s="57"/>
      <c r="BV39" s="57"/>
      <c r="BW39" s="57"/>
      <c r="BX39" s="57"/>
      <c r="BY39" s="57"/>
      <c r="BZ39" s="57"/>
      <c r="CA39" s="57"/>
      <c r="CB39" s="57"/>
      <c r="CC39" s="57"/>
      <c r="CD39" s="57"/>
      <c r="CE39" s="57"/>
      <c r="CF39" s="57"/>
      <c r="CG39" s="57"/>
      <c r="CH39" s="57"/>
      <c r="CI39" s="57"/>
      <c r="CJ39" s="57"/>
      <c r="CK39" s="57"/>
      <c r="CL39" s="57"/>
      <c r="CM39" s="57"/>
      <c r="CN39" s="57"/>
      <c r="CO39" s="57"/>
      <c r="CP39" s="57"/>
      <c r="CQ39" s="57"/>
      <c r="CR39" s="57"/>
      <c r="CS39" s="57"/>
      <c r="CT39" s="57"/>
      <c r="CU39" s="57"/>
      <c r="CV39" s="57"/>
      <c r="CW39" s="57"/>
      <c r="CX39" s="57"/>
      <c r="CY39" s="57"/>
      <c r="CZ39" s="57"/>
      <c r="DA39" s="57"/>
      <c r="DB39" s="57"/>
      <c r="DC39" s="57"/>
      <c r="DD39" s="57"/>
      <c r="DE39" s="57"/>
      <c r="DF39" s="57"/>
      <c r="DG39" s="57"/>
      <c r="DH39" s="57"/>
      <c r="DI39" s="57"/>
      <c r="DJ39" s="57"/>
      <c r="DK39" s="57"/>
      <c r="DL39" s="57"/>
      <c r="DM39" s="57"/>
      <c r="DN39" s="57"/>
      <c r="DO39" s="57"/>
      <c r="DP39" s="57"/>
      <c r="DQ39" s="57"/>
      <c r="DR39" s="57"/>
      <c r="DS39" s="57"/>
      <c r="DT39" s="57"/>
      <c r="DU39" s="57"/>
      <c r="DV39" s="57"/>
      <c r="DW39" s="57"/>
      <c r="DX39" s="57"/>
      <c r="DY39" s="57"/>
      <c r="DZ39" s="57"/>
      <c r="EA39" s="57"/>
      <c r="EB39" s="57"/>
      <c r="EC39" s="57"/>
      <c r="ED39" s="57"/>
      <c r="EE39" s="57"/>
      <c r="EF39" s="57"/>
      <c r="EG39" s="57"/>
      <c r="EH39" s="57"/>
      <c r="EI39" s="57"/>
      <c r="EJ39" s="57"/>
      <c r="EK39" s="57"/>
      <c r="EL39" s="57"/>
      <c r="EM39" s="57"/>
      <c r="EN39" s="57"/>
      <c r="EO39" s="57"/>
      <c r="EP39" s="57"/>
      <c r="EQ39" s="57"/>
      <c r="ER39" s="57"/>
      <c r="ES39" s="57"/>
      <c r="ET39" s="57"/>
      <c r="EU39" s="57"/>
      <c r="EV39" s="57"/>
      <c r="EW39" s="57"/>
      <c r="EX39" s="57"/>
      <c r="EY39" s="57"/>
      <c r="EZ39" s="57"/>
      <c r="FA39" s="57"/>
      <c r="FB39" s="57"/>
      <c r="FC39" s="57"/>
      <c r="FD39" s="57"/>
      <c r="FE39" s="57"/>
      <c r="FF39" s="57"/>
      <c r="FG39" s="57"/>
      <c r="FH39" s="57"/>
      <c r="FI39" s="57"/>
      <c r="FJ39" s="57"/>
      <c r="FK39" s="57"/>
      <c r="FL39" s="57"/>
      <c r="FM39" s="57"/>
      <c r="FN39" s="57"/>
      <c r="FO39" s="57"/>
      <c r="FP39" s="57"/>
      <c r="FQ39" s="57"/>
      <c r="FR39" s="57"/>
      <c r="FS39" s="57"/>
      <c r="FT39" s="57"/>
      <c r="FU39" s="57"/>
      <c r="FV39" s="57"/>
      <c r="FW39" s="57"/>
      <c r="FX39" s="57"/>
      <c r="FY39" s="57"/>
      <c r="FZ39" s="57"/>
      <c r="GA39" s="57"/>
      <c r="GB39" s="57"/>
      <c r="GC39" s="57"/>
      <c r="GD39" s="57"/>
      <c r="GE39" s="57"/>
      <c r="GF39" s="57"/>
      <c r="GG39" s="57"/>
      <c r="GH39" s="57"/>
      <c r="GI39" s="57"/>
      <c r="GJ39" s="57"/>
      <c r="GK39" s="57"/>
      <c r="GL39" s="57"/>
      <c r="GM39" s="57"/>
      <c r="GN39" s="57"/>
      <c r="GO39" s="57"/>
      <c r="GP39" s="57"/>
      <c r="GQ39" s="57"/>
      <c r="GR39" s="57"/>
      <c r="GS39" s="57"/>
      <c r="GT39" s="57"/>
      <c r="GU39" s="57"/>
      <c r="GV39" s="57"/>
      <c r="GW39" s="57"/>
      <c r="GX39" s="57"/>
      <c r="GY39" s="57"/>
      <c r="GZ39" s="57"/>
      <c r="HA39" s="57"/>
      <c r="HB39" s="57"/>
      <c r="HC39" s="57"/>
      <c r="HD39" s="57"/>
      <c r="HE39" s="57"/>
    </row>
    <row r="40" spans="1:213" x14ac:dyDescent="0.25">
      <c r="E40" s="18"/>
      <c r="F40" s="155" t="s">
        <v>102</v>
      </c>
      <c r="G40" s="156"/>
      <c r="H40" s="156"/>
      <c r="I40" s="127"/>
      <c r="J40" s="127"/>
      <c r="K40" s="127"/>
      <c r="L40" s="261">
        <f>M24/M36</f>
        <v>7.5000566422475642E-2</v>
      </c>
      <c r="M40" s="260">
        <f>M36/T35</f>
        <v>0.64674836695915228</v>
      </c>
      <c r="N40" s="17"/>
      <c r="O40" s="2"/>
      <c r="P40" s="122" t="s">
        <v>60</v>
      </c>
      <c r="Q40" s="30"/>
      <c r="R40" s="30"/>
      <c r="S40" s="30"/>
      <c r="T40" s="6"/>
      <c r="U40" s="157">
        <f>SUM(U38:U39)</f>
        <v>24567823.920000002</v>
      </c>
      <c r="V40" s="158"/>
      <c r="W40" s="158"/>
      <c r="X40" s="158"/>
      <c r="Y40" s="61"/>
      <c r="AA40" s="84"/>
      <c r="AB40" s="85"/>
      <c r="AC40" s="70"/>
      <c r="AD40" s="159">
        <f>SUM(AG40:HE40)</f>
        <v>0</v>
      </c>
      <c r="AE40" s="133"/>
      <c r="AF40" s="8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  <c r="AQ40" s="160"/>
      <c r="AR40" s="160"/>
      <c r="AS40" s="160"/>
      <c r="AT40" s="160"/>
      <c r="AU40" s="160"/>
      <c r="AV40" s="160"/>
      <c r="AW40" s="160"/>
      <c r="AX40" s="160"/>
      <c r="AY40" s="160"/>
      <c r="AZ40" s="160"/>
      <c r="BA40" s="160"/>
      <c r="BB40" s="160"/>
      <c r="BC40" s="160"/>
      <c r="BD40" s="160"/>
      <c r="BE40" s="160"/>
      <c r="BF40" s="160"/>
      <c r="BG40" s="160"/>
      <c r="BH40" s="160"/>
      <c r="BI40" s="160"/>
      <c r="BJ40" s="160"/>
      <c r="BK40" s="160"/>
      <c r="BL40" s="160"/>
      <c r="BM40" s="160"/>
      <c r="BN40" s="160"/>
      <c r="BO40" s="160"/>
      <c r="BP40" s="160"/>
      <c r="BQ40" s="160"/>
      <c r="BR40" s="160"/>
      <c r="BS40" s="160"/>
      <c r="BT40" s="160"/>
      <c r="BU40" s="160"/>
      <c r="BV40" s="160"/>
      <c r="BW40" s="160"/>
      <c r="BX40" s="160"/>
      <c r="BY40" s="160"/>
      <c r="BZ40" s="160"/>
      <c r="CA40" s="160"/>
      <c r="CB40" s="160"/>
      <c r="CC40" s="160"/>
      <c r="CD40" s="160"/>
      <c r="CE40" s="160"/>
      <c r="CF40" s="160"/>
      <c r="CG40" s="160"/>
      <c r="CH40" s="160"/>
      <c r="CI40" s="160"/>
      <c r="CJ40" s="160"/>
      <c r="CK40" s="160"/>
      <c r="CL40" s="160"/>
      <c r="CM40" s="160"/>
      <c r="CN40" s="160"/>
      <c r="CO40" s="160"/>
      <c r="CP40" s="160"/>
      <c r="CQ40" s="160"/>
      <c r="CR40" s="160"/>
      <c r="CS40" s="160"/>
      <c r="CT40" s="160"/>
      <c r="CU40" s="160"/>
      <c r="CV40" s="160"/>
      <c r="CW40" s="160"/>
      <c r="CX40" s="160"/>
      <c r="CY40" s="160"/>
      <c r="CZ40" s="160"/>
      <c r="DA40" s="160"/>
      <c r="DB40" s="160"/>
      <c r="DC40" s="160"/>
      <c r="DD40" s="160"/>
      <c r="DE40" s="160"/>
      <c r="DF40" s="160"/>
      <c r="DG40" s="160"/>
      <c r="DH40" s="160"/>
      <c r="DI40" s="160"/>
      <c r="DJ40" s="160"/>
      <c r="DK40" s="160"/>
      <c r="DL40" s="160"/>
      <c r="DM40" s="160"/>
      <c r="DN40" s="160"/>
      <c r="DO40" s="160"/>
      <c r="DP40" s="160"/>
      <c r="DQ40" s="160"/>
      <c r="DR40" s="160"/>
      <c r="DS40" s="160"/>
      <c r="DT40" s="160"/>
      <c r="DU40" s="160"/>
      <c r="DV40" s="160"/>
      <c r="DW40" s="160"/>
      <c r="DX40" s="160"/>
      <c r="DY40" s="160"/>
      <c r="DZ40" s="160"/>
      <c r="EA40" s="160"/>
      <c r="EB40" s="160"/>
      <c r="EC40" s="160"/>
      <c r="ED40" s="160"/>
      <c r="EE40" s="160"/>
      <c r="EF40" s="160"/>
      <c r="EG40" s="160"/>
      <c r="EH40" s="160"/>
      <c r="EI40" s="160"/>
      <c r="EJ40" s="160"/>
      <c r="EK40" s="160"/>
      <c r="EL40" s="160"/>
      <c r="EM40" s="160"/>
      <c r="EN40" s="160"/>
      <c r="EO40" s="160"/>
      <c r="EP40" s="160"/>
      <c r="EQ40" s="160"/>
      <c r="ER40" s="160"/>
      <c r="ES40" s="160"/>
      <c r="ET40" s="160"/>
      <c r="EU40" s="160"/>
      <c r="EV40" s="160"/>
      <c r="EW40" s="160"/>
      <c r="EX40" s="160"/>
      <c r="EY40" s="160"/>
      <c r="EZ40" s="160"/>
      <c r="FA40" s="160"/>
      <c r="FB40" s="160"/>
      <c r="FC40" s="160"/>
      <c r="FD40" s="160"/>
      <c r="FE40" s="160"/>
      <c r="FF40" s="160"/>
      <c r="FG40" s="160"/>
      <c r="FH40" s="160"/>
      <c r="FI40" s="160"/>
      <c r="FJ40" s="160"/>
      <c r="FK40" s="160"/>
      <c r="FL40" s="160"/>
      <c r="FM40" s="160"/>
      <c r="FN40" s="160"/>
      <c r="FO40" s="160"/>
      <c r="FP40" s="160"/>
      <c r="FQ40" s="160"/>
      <c r="FR40" s="160"/>
      <c r="FS40" s="160"/>
      <c r="FT40" s="160"/>
      <c r="FU40" s="160"/>
      <c r="FV40" s="160"/>
      <c r="FW40" s="160"/>
      <c r="FX40" s="160"/>
      <c r="FY40" s="160"/>
      <c r="FZ40" s="160"/>
      <c r="GA40" s="160"/>
      <c r="GB40" s="160"/>
      <c r="GC40" s="160"/>
      <c r="GD40" s="160"/>
      <c r="GE40" s="160"/>
      <c r="GF40" s="160"/>
      <c r="GG40" s="160"/>
      <c r="GH40" s="160"/>
      <c r="GI40" s="160"/>
      <c r="GJ40" s="160"/>
      <c r="GK40" s="160"/>
      <c r="GL40" s="160"/>
      <c r="GM40" s="160"/>
      <c r="GN40" s="160"/>
      <c r="GO40" s="160"/>
      <c r="GP40" s="160"/>
      <c r="GQ40" s="160"/>
      <c r="GR40" s="160"/>
      <c r="GS40" s="160"/>
      <c r="GT40" s="160"/>
      <c r="GU40" s="160"/>
      <c r="GV40" s="160"/>
      <c r="GW40" s="160"/>
      <c r="GX40" s="160"/>
      <c r="GY40" s="160"/>
      <c r="GZ40" s="160"/>
      <c r="HA40" s="160"/>
      <c r="HB40" s="160"/>
      <c r="HC40" s="160"/>
      <c r="HD40" s="160"/>
      <c r="HE40" s="160"/>
    </row>
    <row r="41" spans="1:213" x14ac:dyDescent="0.25">
      <c r="A41" s="2"/>
      <c r="B41" s="2"/>
      <c r="E41" s="161" t="s">
        <v>61</v>
      </c>
      <c r="F41" s="162"/>
      <c r="G41" s="163"/>
      <c r="H41" s="163"/>
      <c r="I41" s="90"/>
      <c r="J41" s="90"/>
      <c r="K41" s="90"/>
      <c r="L41" s="164"/>
      <c r="M41" s="165">
        <f>ROUND($M$33*M42,-4)</f>
        <v>17210000</v>
      </c>
      <c r="N41" s="17"/>
      <c r="O41" s="2"/>
      <c r="P41" s="102" t="s">
        <v>62</v>
      </c>
      <c r="Q41" s="17"/>
      <c r="R41" s="17"/>
      <c r="S41" s="17"/>
      <c r="T41" s="6"/>
      <c r="U41" s="166">
        <f>M36</f>
        <v>15889200</v>
      </c>
      <c r="V41" s="154"/>
      <c r="W41" s="154"/>
      <c r="X41" s="154"/>
      <c r="Y41" s="61"/>
      <c r="AA41" s="84"/>
      <c r="AB41" s="85"/>
      <c r="AC41" s="70"/>
      <c r="AD41" s="71"/>
      <c r="AF41" s="8"/>
    </row>
    <row r="42" spans="1:213" x14ac:dyDescent="0.25">
      <c r="E42" s="10"/>
      <c r="F42" s="145" t="s">
        <v>58</v>
      </c>
      <c r="G42" s="13"/>
      <c r="H42" s="13"/>
      <c r="I42" s="17"/>
      <c r="J42" s="17"/>
      <c r="K42" s="17"/>
      <c r="L42" s="167"/>
      <c r="M42" s="152">
        <v>0.65</v>
      </c>
      <c r="N42" s="17"/>
      <c r="O42" s="2"/>
      <c r="P42" s="112" t="s">
        <v>63</v>
      </c>
      <c r="Q42" s="17"/>
      <c r="R42" s="17"/>
      <c r="S42" s="17"/>
      <c r="T42" s="6"/>
      <c r="U42" s="168">
        <f>U40-U41</f>
        <v>8678623.9200000018</v>
      </c>
      <c r="V42" s="151"/>
      <c r="W42" s="151"/>
      <c r="X42" s="151"/>
      <c r="Y42" s="61"/>
      <c r="AA42" s="84"/>
      <c r="AB42" s="85"/>
      <c r="AC42" s="70"/>
      <c r="AD42" s="71">
        <f>SUM(AG42:HE42)</f>
        <v>0</v>
      </c>
      <c r="AF42" s="8"/>
      <c r="AG42" s="169"/>
      <c r="AH42" s="169"/>
      <c r="AI42" s="169"/>
      <c r="AJ42" s="169"/>
      <c r="AK42" s="169"/>
      <c r="AL42" s="169"/>
      <c r="AM42" s="169"/>
      <c r="AN42" s="169"/>
      <c r="AO42" s="169"/>
      <c r="AP42" s="169"/>
      <c r="AQ42" s="169"/>
      <c r="AR42" s="169"/>
      <c r="AS42" s="169"/>
      <c r="AT42" s="169"/>
      <c r="AU42" s="169"/>
      <c r="AV42" s="169"/>
      <c r="AW42" s="169"/>
      <c r="AX42" s="169"/>
      <c r="AY42" s="169"/>
      <c r="AZ42" s="169"/>
      <c r="BA42" s="169"/>
      <c r="BB42" s="169"/>
      <c r="BC42" s="169"/>
      <c r="BD42" s="169"/>
      <c r="BE42" s="169"/>
      <c r="BF42" s="169"/>
      <c r="BG42" s="169"/>
      <c r="BH42" s="169"/>
      <c r="BI42" s="169"/>
      <c r="BJ42" s="169"/>
      <c r="BK42" s="169"/>
      <c r="BL42" s="169"/>
      <c r="BM42" s="169"/>
      <c r="BN42" s="169"/>
      <c r="BO42" s="169"/>
      <c r="BP42" s="169"/>
      <c r="BQ42" s="169"/>
      <c r="BR42" s="169"/>
      <c r="BS42" s="169"/>
      <c r="BT42" s="169"/>
      <c r="BU42" s="169"/>
      <c r="BV42" s="169"/>
      <c r="BW42" s="169"/>
      <c r="BX42" s="169"/>
      <c r="BY42" s="169"/>
      <c r="BZ42" s="169"/>
      <c r="CA42" s="169"/>
      <c r="CB42" s="169"/>
      <c r="CC42" s="169"/>
      <c r="CD42" s="169"/>
      <c r="CE42" s="169"/>
      <c r="CF42" s="169"/>
      <c r="CG42" s="169"/>
      <c r="CH42" s="169"/>
      <c r="CI42" s="169"/>
      <c r="CJ42" s="169"/>
      <c r="CK42" s="169"/>
      <c r="CL42" s="169"/>
      <c r="CM42" s="169"/>
      <c r="CN42" s="169"/>
      <c r="CO42" s="169"/>
      <c r="CP42" s="169"/>
      <c r="CQ42" s="169"/>
      <c r="CR42" s="169"/>
      <c r="CS42" s="169"/>
      <c r="CT42" s="169"/>
      <c r="CU42" s="169"/>
      <c r="CV42" s="169"/>
      <c r="CW42" s="169"/>
      <c r="CX42" s="169"/>
      <c r="CY42" s="169"/>
      <c r="CZ42" s="169"/>
      <c r="DA42" s="169"/>
      <c r="DB42" s="169"/>
      <c r="DC42" s="169"/>
      <c r="DD42" s="169"/>
      <c r="DE42" s="169"/>
      <c r="DF42" s="169"/>
      <c r="DG42" s="169"/>
      <c r="DH42" s="169"/>
      <c r="DI42" s="169"/>
      <c r="DJ42" s="169"/>
      <c r="DK42" s="169"/>
      <c r="DL42" s="169"/>
      <c r="DM42" s="169"/>
      <c r="DN42" s="169"/>
      <c r="DO42" s="169"/>
      <c r="DP42" s="169"/>
      <c r="DQ42" s="169"/>
      <c r="DR42" s="169"/>
      <c r="DS42" s="169"/>
      <c r="DT42" s="169"/>
      <c r="DU42" s="169"/>
      <c r="DV42" s="169"/>
      <c r="DW42" s="169"/>
      <c r="DX42" s="169"/>
      <c r="DY42" s="169"/>
      <c r="DZ42" s="169"/>
      <c r="EA42" s="169"/>
      <c r="EB42" s="169"/>
      <c r="EC42" s="169"/>
      <c r="ED42" s="169"/>
      <c r="EE42" s="169"/>
      <c r="EF42" s="169"/>
      <c r="EG42" s="169"/>
      <c r="EH42" s="169"/>
      <c r="EI42" s="169"/>
      <c r="EJ42" s="169"/>
      <c r="EK42" s="169"/>
      <c r="EL42" s="169"/>
      <c r="EM42" s="169"/>
      <c r="EN42" s="169"/>
      <c r="EO42" s="169"/>
      <c r="EP42" s="169"/>
      <c r="EQ42" s="169"/>
      <c r="ER42" s="169"/>
      <c r="ES42" s="169"/>
      <c r="ET42" s="169"/>
      <c r="EU42" s="169"/>
      <c r="EV42" s="169"/>
      <c r="EW42" s="169"/>
      <c r="EX42" s="169"/>
      <c r="EY42" s="169"/>
      <c r="EZ42" s="169"/>
      <c r="FA42" s="169"/>
      <c r="FB42" s="169"/>
      <c r="FC42" s="169"/>
      <c r="FD42" s="169"/>
      <c r="FE42" s="169"/>
      <c r="FF42" s="169"/>
      <c r="FG42" s="169"/>
      <c r="FH42" s="169"/>
      <c r="FI42" s="169"/>
      <c r="FJ42" s="169"/>
      <c r="FK42" s="169"/>
      <c r="FL42" s="169"/>
      <c r="FM42" s="169"/>
      <c r="FN42" s="169"/>
      <c r="FO42" s="169"/>
      <c r="FP42" s="169"/>
      <c r="FQ42" s="169"/>
      <c r="FR42" s="169"/>
      <c r="FS42" s="169"/>
      <c r="FT42" s="169"/>
      <c r="FU42" s="169"/>
      <c r="FV42" s="169"/>
      <c r="FW42" s="169"/>
      <c r="FX42" s="169"/>
      <c r="FY42" s="169"/>
      <c r="FZ42" s="169"/>
      <c r="GA42" s="169"/>
      <c r="GB42" s="169"/>
      <c r="GC42" s="169"/>
      <c r="GD42" s="169"/>
      <c r="GE42" s="169"/>
      <c r="GF42" s="169"/>
      <c r="GG42" s="169"/>
      <c r="GH42" s="169"/>
      <c r="GI42" s="169"/>
      <c r="GJ42" s="169"/>
      <c r="GK42" s="169"/>
      <c r="GL42" s="169"/>
      <c r="GM42" s="169"/>
      <c r="GN42" s="169"/>
      <c r="GO42" s="169"/>
      <c r="GP42" s="169"/>
      <c r="GQ42" s="169"/>
      <c r="GR42" s="169"/>
      <c r="GS42" s="169"/>
      <c r="GT42" s="169"/>
      <c r="GU42" s="169"/>
      <c r="GV42" s="169"/>
      <c r="GW42" s="169"/>
      <c r="GX42" s="169"/>
      <c r="GY42" s="169"/>
      <c r="GZ42" s="169"/>
      <c r="HA42" s="169"/>
      <c r="HB42" s="169"/>
      <c r="HC42" s="169"/>
      <c r="HD42" s="169"/>
      <c r="HE42" s="169"/>
    </row>
    <row r="43" spans="1:213" x14ac:dyDescent="0.25">
      <c r="E43" s="10"/>
      <c r="F43" s="170" t="s">
        <v>54</v>
      </c>
      <c r="G43" s="171"/>
      <c r="H43" s="171"/>
      <c r="I43" s="17"/>
      <c r="J43" s="17"/>
      <c r="K43" s="17"/>
      <c r="L43" s="17"/>
      <c r="M43" s="146">
        <v>0.05</v>
      </c>
      <c r="N43" s="17"/>
      <c r="O43" s="2"/>
      <c r="P43" s="112" t="s">
        <v>64</v>
      </c>
      <c r="Q43" s="17"/>
      <c r="R43" s="17"/>
      <c r="S43" s="17"/>
      <c r="T43" s="6"/>
      <c r="U43" s="168">
        <f>U40-M41</f>
        <v>7357823.9200000018</v>
      </c>
      <c r="V43" s="151"/>
      <c r="W43" s="151"/>
      <c r="X43" s="151"/>
      <c r="Y43" s="2"/>
      <c r="AA43" s="84"/>
      <c r="AB43" s="85"/>
      <c r="AC43" s="70"/>
      <c r="AD43" s="71">
        <f>SUM(AG43:HE43)</f>
        <v>0</v>
      </c>
      <c r="AF43" s="8"/>
      <c r="AG43" s="169"/>
      <c r="AH43" s="169"/>
      <c r="AI43" s="169"/>
      <c r="AJ43" s="169"/>
      <c r="AK43" s="169"/>
      <c r="AL43" s="169"/>
      <c r="AM43" s="169"/>
      <c r="AN43" s="169"/>
      <c r="AO43" s="169"/>
      <c r="AP43" s="169"/>
      <c r="AQ43" s="169"/>
      <c r="AR43" s="169"/>
      <c r="AS43" s="169"/>
      <c r="AT43" s="169"/>
      <c r="AU43" s="169"/>
      <c r="AV43" s="169"/>
      <c r="AW43" s="169"/>
      <c r="AX43" s="169"/>
      <c r="AY43" s="169"/>
      <c r="AZ43" s="169"/>
      <c r="BA43" s="169"/>
      <c r="BB43" s="169"/>
      <c r="BC43" s="169"/>
      <c r="BD43" s="169"/>
      <c r="BE43" s="169"/>
      <c r="BF43" s="169"/>
      <c r="BG43" s="169"/>
      <c r="BH43" s="169"/>
      <c r="BI43" s="169"/>
      <c r="BJ43" s="169"/>
      <c r="BK43" s="169"/>
      <c r="BL43" s="169"/>
      <c r="BM43" s="169"/>
      <c r="BN43" s="169"/>
      <c r="BO43" s="169"/>
      <c r="BP43" s="169"/>
      <c r="BQ43" s="169"/>
      <c r="BR43" s="169"/>
      <c r="BS43" s="169"/>
      <c r="BT43" s="169"/>
      <c r="BU43" s="169"/>
      <c r="BV43" s="169"/>
      <c r="BW43" s="169"/>
      <c r="BX43" s="169"/>
      <c r="BY43" s="169"/>
      <c r="BZ43" s="169"/>
      <c r="CA43" s="169"/>
      <c r="CB43" s="169"/>
      <c r="CC43" s="169"/>
      <c r="CD43" s="169"/>
      <c r="CE43" s="169"/>
      <c r="CF43" s="169"/>
      <c r="CG43" s="169"/>
      <c r="CH43" s="169"/>
      <c r="CI43" s="169"/>
      <c r="CJ43" s="169"/>
      <c r="CK43" s="169"/>
      <c r="CL43" s="169"/>
      <c r="CM43" s="169"/>
      <c r="CN43" s="169"/>
      <c r="CO43" s="169"/>
      <c r="CP43" s="169"/>
      <c r="CQ43" s="169"/>
      <c r="CR43" s="169"/>
      <c r="CS43" s="169"/>
      <c r="CT43" s="169"/>
      <c r="CU43" s="169"/>
      <c r="CV43" s="169"/>
      <c r="CW43" s="169"/>
      <c r="CX43" s="169"/>
      <c r="CY43" s="169"/>
      <c r="CZ43" s="169"/>
      <c r="DA43" s="169"/>
      <c r="DB43" s="169"/>
      <c r="DC43" s="169"/>
      <c r="DD43" s="169"/>
      <c r="DE43" s="169"/>
      <c r="DF43" s="169"/>
      <c r="DG43" s="169"/>
      <c r="DH43" s="169"/>
      <c r="DI43" s="169"/>
      <c r="DJ43" s="169"/>
      <c r="DK43" s="169"/>
      <c r="DL43" s="169"/>
      <c r="DM43" s="169"/>
      <c r="DN43" s="169"/>
      <c r="DO43" s="169"/>
      <c r="DP43" s="169"/>
      <c r="DQ43" s="169"/>
      <c r="DR43" s="169"/>
      <c r="DS43" s="169"/>
      <c r="DT43" s="169"/>
      <c r="DU43" s="169"/>
      <c r="DV43" s="169"/>
      <c r="DW43" s="169"/>
      <c r="DX43" s="169"/>
      <c r="DY43" s="169"/>
      <c r="DZ43" s="169"/>
      <c r="EA43" s="169"/>
      <c r="EB43" s="169"/>
      <c r="EC43" s="169"/>
      <c r="ED43" s="169"/>
      <c r="EE43" s="169"/>
      <c r="EF43" s="169"/>
      <c r="EG43" s="169"/>
      <c r="EH43" s="169"/>
      <c r="EI43" s="169"/>
      <c r="EJ43" s="169"/>
      <c r="EK43" s="169"/>
      <c r="EL43" s="169"/>
      <c r="EM43" s="169"/>
      <c r="EN43" s="169"/>
      <c r="EO43" s="169"/>
      <c r="EP43" s="169"/>
      <c r="EQ43" s="169"/>
      <c r="ER43" s="169"/>
      <c r="ES43" s="169"/>
      <c r="ET43" s="169"/>
      <c r="EU43" s="169"/>
      <c r="EV43" s="169"/>
      <c r="EW43" s="169"/>
      <c r="EX43" s="169"/>
      <c r="EY43" s="169"/>
      <c r="EZ43" s="169"/>
      <c r="FA43" s="169"/>
      <c r="FB43" s="169"/>
      <c r="FC43" s="169"/>
      <c r="FD43" s="169"/>
      <c r="FE43" s="169"/>
      <c r="FF43" s="169"/>
      <c r="FG43" s="169"/>
      <c r="FH43" s="169"/>
      <c r="FI43" s="169"/>
      <c r="FJ43" s="169"/>
      <c r="FK43" s="169"/>
      <c r="FL43" s="169"/>
      <c r="FM43" s="169"/>
      <c r="FN43" s="169"/>
      <c r="FO43" s="169"/>
      <c r="FP43" s="169"/>
      <c r="FQ43" s="169"/>
      <c r="FR43" s="169"/>
      <c r="FS43" s="169"/>
      <c r="FT43" s="169"/>
      <c r="FU43" s="169"/>
      <c r="FV43" s="169"/>
      <c r="FW43" s="169"/>
      <c r="FX43" s="169"/>
      <c r="FY43" s="169"/>
      <c r="FZ43" s="169"/>
      <c r="GA43" s="169"/>
      <c r="GB43" s="169"/>
      <c r="GC43" s="169"/>
      <c r="GD43" s="169"/>
      <c r="GE43" s="169"/>
      <c r="GF43" s="169"/>
      <c r="GG43" s="169"/>
      <c r="GH43" s="169"/>
      <c r="GI43" s="169"/>
      <c r="GJ43" s="169"/>
      <c r="GK43" s="169"/>
      <c r="GL43" s="169"/>
      <c r="GM43" s="169"/>
      <c r="GN43" s="169"/>
      <c r="GO43" s="169"/>
      <c r="GP43" s="169"/>
      <c r="GQ43" s="169"/>
      <c r="GR43" s="169"/>
      <c r="GS43" s="169"/>
      <c r="GT43" s="169"/>
      <c r="GU43" s="169"/>
      <c r="GV43" s="169"/>
      <c r="GW43" s="169"/>
      <c r="GX43" s="169"/>
      <c r="GY43" s="169"/>
      <c r="GZ43" s="169"/>
      <c r="HA43" s="169"/>
      <c r="HB43" s="169"/>
      <c r="HC43" s="169"/>
      <c r="HD43" s="169"/>
      <c r="HE43" s="169"/>
    </row>
    <row r="44" spans="1:213" x14ac:dyDescent="0.25">
      <c r="E44" s="10"/>
      <c r="F44" s="145" t="s">
        <v>65</v>
      </c>
      <c r="G44" s="13"/>
      <c r="H44" s="13"/>
      <c r="I44" s="17"/>
      <c r="J44" s="17"/>
      <c r="K44" s="17"/>
      <c r="L44" s="17"/>
      <c r="M44" s="172">
        <v>30</v>
      </c>
      <c r="N44" s="17"/>
      <c r="O44" s="2"/>
      <c r="P44" s="10" t="s">
        <v>66</v>
      </c>
      <c r="Q44" s="6"/>
      <c r="R44" s="6"/>
      <c r="S44" s="6"/>
      <c r="T44" s="6"/>
      <c r="U44" s="173">
        <f>$M$24/U40</f>
        <v>4.8506493854747555E-2</v>
      </c>
      <c r="V44" s="54"/>
      <c r="W44" s="54"/>
      <c r="X44" s="54"/>
      <c r="Y44" s="2"/>
      <c r="AA44" s="84"/>
      <c r="AB44" s="85"/>
      <c r="AC44" s="70"/>
      <c r="AD44" s="71">
        <v>0</v>
      </c>
      <c r="AF44" s="8"/>
    </row>
    <row r="45" spans="1:213" x14ac:dyDescent="0.25">
      <c r="E45" s="10"/>
      <c r="F45" s="145" t="s">
        <v>67</v>
      </c>
      <c r="G45" s="13"/>
      <c r="H45" s="13"/>
      <c r="I45" s="17"/>
      <c r="J45" s="17"/>
      <c r="K45" s="17"/>
      <c r="L45" s="17"/>
      <c r="M45" s="174">
        <f>IFERROR(ROUND(PMT(M43/12,M44*12,-M41),2)*12,0)</f>
        <v>1108644</v>
      </c>
      <c r="N45" s="17"/>
      <c r="O45" s="2"/>
      <c r="P45" s="10" t="s">
        <v>68</v>
      </c>
      <c r="Q45" s="6"/>
      <c r="R45" s="6"/>
      <c r="S45" s="6"/>
      <c r="T45" s="6"/>
      <c r="U45" s="175">
        <f>$M$24/SUM(U40,-T23)</f>
        <v>5.0174531223891705E-2</v>
      </c>
      <c r="Y45" s="2"/>
      <c r="AA45" s="176"/>
      <c r="AB45" s="177"/>
      <c r="AC45" s="178"/>
      <c r="AD45" s="179">
        <f>SUM(AD42:AD44)</f>
        <v>0</v>
      </c>
      <c r="AF45" s="8"/>
      <c r="AG45" s="180"/>
      <c r="AH45" s="180"/>
      <c r="AI45" s="180"/>
      <c r="AJ45" s="180"/>
      <c r="AK45" s="180"/>
      <c r="AL45" s="180"/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  <c r="AX45" s="180"/>
      <c r="AY45" s="180"/>
      <c r="AZ45" s="180"/>
      <c r="BA45" s="180"/>
      <c r="BB45" s="180"/>
      <c r="BC45" s="180"/>
      <c r="BD45" s="180"/>
      <c r="BE45" s="180"/>
      <c r="BF45" s="180"/>
      <c r="BG45" s="180"/>
      <c r="BH45" s="180"/>
      <c r="BI45" s="180"/>
      <c r="BJ45" s="180"/>
      <c r="BK45" s="180"/>
      <c r="BL45" s="180"/>
      <c r="BM45" s="180"/>
      <c r="BN45" s="180"/>
      <c r="BO45" s="180"/>
      <c r="BP45" s="180"/>
      <c r="BQ45" s="180"/>
      <c r="BR45" s="180"/>
      <c r="BS45" s="180"/>
      <c r="BT45" s="180"/>
      <c r="BU45" s="180"/>
      <c r="BV45" s="180"/>
      <c r="BW45" s="180"/>
      <c r="BX45" s="180"/>
      <c r="BY45" s="180"/>
      <c r="BZ45" s="180"/>
      <c r="CA45" s="180"/>
      <c r="CB45" s="180"/>
      <c r="CC45" s="180"/>
      <c r="CD45" s="180"/>
      <c r="CE45" s="180"/>
      <c r="CF45" s="180"/>
      <c r="CG45" s="180"/>
      <c r="CH45" s="180"/>
      <c r="CI45" s="180"/>
      <c r="CJ45" s="180"/>
      <c r="CK45" s="180"/>
      <c r="CL45" s="180"/>
      <c r="CM45" s="180"/>
      <c r="CN45" s="180"/>
      <c r="CO45" s="180"/>
      <c r="CP45" s="180"/>
      <c r="CQ45" s="180"/>
      <c r="CR45" s="180"/>
      <c r="CS45" s="180"/>
      <c r="CT45" s="180"/>
      <c r="CU45" s="180"/>
      <c r="CV45" s="180"/>
      <c r="CW45" s="180"/>
      <c r="CX45" s="180"/>
      <c r="CY45" s="180"/>
      <c r="CZ45" s="180"/>
      <c r="DA45" s="180"/>
      <c r="DB45" s="180"/>
      <c r="DC45" s="180"/>
      <c r="DD45" s="180"/>
      <c r="DE45" s="180"/>
      <c r="DF45" s="180"/>
      <c r="DG45" s="180"/>
      <c r="DH45" s="180"/>
      <c r="DI45" s="180"/>
      <c r="DJ45" s="180"/>
      <c r="DK45" s="180"/>
      <c r="DL45" s="180"/>
      <c r="DM45" s="180"/>
      <c r="DN45" s="180"/>
      <c r="DO45" s="180"/>
      <c r="DP45" s="180"/>
      <c r="DQ45" s="180"/>
      <c r="DR45" s="180"/>
      <c r="DS45" s="180"/>
      <c r="DT45" s="180"/>
      <c r="DU45" s="180"/>
      <c r="DV45" s="180"/>
      <c r="DW45" s="180"/>
      <c r="DX45" s="180"/>
      <c r="DY45" s="180"/>
      <c r="DZ45" s="180"/>
      <c r="EA45" s="180"/>
      <c r="EB45" s="180"/>
      <c r="EC45" s="180"/>
      <c r="ED45" s="180"/>
      <c r="EE45" s="180"/>
      <c r="EF45" s="180"/>
      <c r="EG45" s="180"/>
      <c r="EH45" s="180"/>
      <c r="EI45" s="180"/>
      <c r="EJ45" s="180"/>
      <c r="EK45" s="180"/>
      <c r="EL45" s="180"/>
      <c r="EM45" s="180"/>
      <c r="EN45" s="180"/>
      <c r="EO45" s="180"/>
      <c r="EP45" s="180"/>
      <c r="EQ45" s="180"/>
      <c r="ER45" s="180"/>
      <c r="ES45" s="180"/>
      <c r="ET45" s="180"/>
      <c r="EU45" s="180"/>
      <c r="EV45" s="180"/>
      <c r="EW45" s="180"/>
      <c r="EX45" s="180"/>
      <c r="EY45" s="180"/>
      <c r="EZ45" s="180"/>
      <c r="FA45" s="180"/>
      <c r="FB45" s="180"/>
      <c r="FC45" s="180"/>
      <c r="FD45" s="180"/>
      <c r="FE45" s="180"/>
      <c r="FF45" s="180"/>
      <c r="FG45" s="180"/>
      <c r="FH45" s="180"/>
      <c r="FI45" s="180"/>
      <c r="FJ45" s="180"/>
      <c r="FK45" s="180"/>
      <c r="FL45" s="180"/>
      <c r="FM45" s="180"/>
      <c r="FN45" s="180"/>
      <c r="FO45" s="180"/>
      <c r="FP45" s="180"/>
      <c r="FQ45" s="180"/>
      <c r="FR45" s="180"/>
      <c r="FS45" s="180"/>
      <c r="FT45" s="180"/>
      <c r="FU45" s="180"/>
      <c r="FV45" s="180"/>
      <c r="FW45" s="180"/>
      <c r="FX45" s="180"/>
      <c r="FY45" s="180"/>
      <c r="FZ45" s="180"/>
      <c r="GA45" s="180"/>
      <c r="GB45" s="180"/>
      <c r="GC45" s="180"/>
      <c r="GD45" s="180"/>
      <c r="GE45" s="180"/>
      <c r="GF45" s="180"/>
      <c r="GG45" s="180"/>
      <c r="GH45" s="180"/>
      <c r="GI45" s="180"/>
      <c r="GJ45" s="180"/>
      <c r="GK45" s="180"/>
      <c r="GL45" s="180"/>
      <c r="GM45" s="180"/>
      <c r="GN45" s="180"/>
      <c r="GO45" s="180"/>
      <c r="GP45" s="180"/>
      <c r="GQ45" s="180"/>
      <c r="GR45" s="180"/>
      <c r="GS45" s="180"/>
      <c r="GT45" s="180"/>
      <c r="GU45" s="180"/>
      <c r="GV45" s="180"/>
      <c r="GW45" s="180"/>
      <c r="GX45" s="180"/>
      <c r="GY45" s="180"/>
      <c r="GZ45" s="180"/>
      <c r="HA45" s="180"/>
      <c r="HB45" s="180"/>
      <c r="HC45" s="180"/>
      <c r="HD45" s="180"/>
      <c r="HE45" s="180"/>
    </row>
    <row r="46" spans="1:213" ht="15.75" thickBot="1" x14ac:dyDescent="0.3">
      <c r="E46" s="10"/>
      <c r="F46" s="145" t="s">
        <v>69</v>
      </c>
      <c r="G46" s="13"/>
      <c r="H46" s="13"/>
      <c r="I46" s="17"/>
      <c r="J46" s="17"/>
      <c r="K46" s="17"/>
      <c r="L46" s="17"/>
      <c r="M46" s="181">
        <f>M45/M41</f>
        <v>6.4418593840790239E-2</v>
      </c>
      <c r="N46" s="17"/>
      <c r="O46" s="2"/>
      <c r="P46" s="10" t="s">
        <v>70</v>
      </c>
      <c r="Q46" s="6"/>
      <c r="R46" s="6"/>
      <c r="S46" s="6"/>
      <c r="T46" s="208" t="s">
        <v>96</v>
      </c>
      <c r="U46" s="175">
        <f>M28/U43</f>
        <v>1.1287984178887496E-2</v>
      </c>
      <c r="Y46" s="2"/>
      <c r="AA46" s="6"/>
      <c r="AB46" s="6"/>
      <c r="AC46" s="6"/>
      <c r="AD46" s="87"/>
      <c r="AF46" s="8"/>
    </row>
    <row r="47" spans="1:213" ht="15.75" thickTop="1" x14ac:dyDescent="0.25">
      <c r="E47" s="18"/>
      <c r="F47" s="182" t="s">
        <v>71</v>
      </c>
      <c r="G47" s="156"/>
      <c r="H47" s="156"/>
      <c r="I47" s="127"/>
      <c r="J47" s="127"/>
      <c r="K47" s="127"/>
      <c r="L47" s="127"/>
      <c r="M47" s="183">
        <f>M24/M45</f>
        <v>1.0749158431381038</v>
      </c>
      <c r="N47" s="17"/>
      <c r="O47" s="2"/>
      <c r="P47" s="18" t="s">
        <v>72</v>
      </c>
      <c r="Q47" s="19"/>
      <c r="R47" s="19"/>
      <c r="S47" s="184">
        <v>0.02</v>
      </c>
      <c r="T47" s="185" t="s">
        <v>73</v>
      </c>
      <c r="U47" s="186">
        <f>M33*(1-S47)-U40</f>
        <v>1384536.0799999982</v>
      </c>
      <c r="V47" s="17"/>
      <c r="W47" s="17"/>
      <c r="X47" s="17"/>
      <c r="Y47" s="2"/>
      <c r="AF47" s="8"/>
    </row>
    <row r="48" spans="1:213" x14ac:dyDescent="0.25">
      <c r="N48" s="17"/>
      <c r="O48" s="2"/>
      <c r="AF48" s="8"/>
    </row>
    <row r="49" spans="4:32" x14ac:dyDescent="0.25">
      <c r="N49" s="17"/>
      <c r="O49" s="2"/>
      <c r="AF49" s="8"/>
    </row>
    <row r="50" spans="4:32" x14ac:dyDescent="0.25">
      <c r="D50" s="2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 s="2"/>
      <c r="U50" s="2"/>
      <c r="V50" s="2"/>
      <c r="W50" s="2"/>
      <c r="X50" s="2"/>
      <c r="Y50" s="2"/>
    </row>
    <row r="51" spans="4:32" x14ac:dyDescent="0.25">
      <c r="D51" s="2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V51" s="2"/>
      <c r="W51" s="2"/>
      <c r="X51" s="2"/>
      <c r="Y51" s="2"/>
    </row>
    <row r="52" spans="4:32" x14ac:dyDescent="0.25"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4:32" x14ac:dyDescent="0.25"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4:32" x14ac:dyDescent="0.25"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</row>
    <row r="55" spans="4:32" x14ac:dyDescent="0.25"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4:32" x14ac:dyDescent="0.25"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4:32" x14ac:dyDescent="0.25"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4:32" x14ac:dyDescent="0.25"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4:32" x14ac:dyDescent="0.25"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4:32" x14ac:dyDescent="0.25"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4:32" x14ac:dyDescent="0.25"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4:32" x14ac:dyDescent="0.25"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4:32" x14ac:dyDescent="0.25"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4:32" x14ac:dyDescent="0.25"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5:19" x14ac:dyDescent="0.25"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5:19" x14ac:dyDescent="0.25"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5:19" x14ac:dyDescent="0.25"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5:19" x14ac:dyDescent="0.25"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5:19" x14ac:dyDescent="0.25"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5:19" x14ac:dyDescent="0.25"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5:19" x14ac:dyDescent="0.25"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5:19" x14ac:dyDescent="0.25"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5:19" x14ac:dyDescent="0.25"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5:19" x14ac:dyDescent="0.25"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5:19" x14ac:dyDescent="0.25"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5:19" x14ac:dyDescent="0.25"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5:19" x14ac:dyDescent="0.25"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5:19" x14ac:dyDescent="0.25"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5:19" x14ac:dyDescent="0.25"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5:19" x14ac:dyDescent="0.25"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5:19" x14ac:dyDescent="0.25"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5:19" x14ac:dyDescent="0.25"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5:19" x14ac:dyDescent="0.25"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5:19" x14ac:dyDescent="0.25"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5:19" x14ac:dyDescent="0.25"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5:19" x14ac:dyDescent="0.25"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5:19" x14ac:dyDescent="0.25"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5:19" x14ac:dyDescent="0.25"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5:19" x14ac:dyDescent="0.25"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5:19" x14ac:dyDescent="0.25"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</row>
    <row r="91" spans="5:19" x14ac:dyDescent="0.25"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</row>
    <row r="92" spans="5:19" x14ac:dyDescent="0.25"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5:19" x14ac:dyDescent="0.25"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5:19" x14ac:dyDescent="0.25"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5:19" x14ac:dyDescent="0.25"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5:19" x14ac:dyDescent="0.25"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</sheetData>
  <pageMargins left="0" right="0" top="0" bottom="0.35" header="0" footer="0"/>
  <pageSetup scale="79" orientation="landscape" r:id="rId1"/>
  <headerFooter>
    <oddFooter>&amp;L&amp;9&amp;A&amp;R&amp;9Printed: &amp;D</oddFooter>
  </headerFooter>
  <ignoredErrors>
    <ignoredError sqref="M1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Bldg_A</vt:lpstr>
      <vt:lpstr>Bldg_A!Print_Area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Smith</dc:creator>
  <cp:lastModifiedBy>Jacob Smith</cp:lastModifiedBy>
  <dcterms:created xsi:type="dcterms:W3CDTF">2017-02-28T18:32:24Z</dcterms:created>
  <dcterms:modified xsi:type="dcterms:W3CDTF">2022-07-07T03:03:40Z</dcterms:modified>
</cp:coreProperties>
</file>