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PCL\.minecraft\versions\SenDims_BanForges\dev_docs\"/>
    </mc:Choice>
  </mc:AlternateContent>
  <xr:revisionPtr revIDLastSave="0" documentId="13_ncr:1_{C32C6668-DED0-47B6-974B-794E65F00D15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普通攻击" sheetId="1" r:id="rId1"/>
    <sheet name="技能" sheetId="2" r:id="rId2"/>
    <sheet name="数值分配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" i="3" l="1"/>
  <c r="AU6" i="3" s="1"/>
  <c r="AL6" i="3"/>
  <c r="AD6" i="3"/>
  <c r="AE6" i="3" s="1"/>
  <c r="V6" i="3"/>
  <c r="W6" i="3" s="1"/>
  <c r="AM6" i="3"/>
  <c r="AS6" i="3"/>
  <c r="AK6" i="3"/>
  <c r="AC6" i="3"/>
  <c r="U6" i="3"/>
  <c r="M49" i="1"/>
  <c r="N48" i="1"/>
  <c r="M48" i="1"/>
  <c r="D48" i="1"/>
  <c r="E48" i="1" s="1"/>
  <c r="M47" i="1"/>
  <c r="D47" i="1"/>
  <c r="E47" i="1" s="1"/>
  <c r="M46" i="1"/>
  <c r="D46" i="1"/>
  <c r="E46" i="1" s="1"/>
  <c r="N45" i="1"/>
  <c r="M45" i="1"/>
  <c r="D45" i="1"/>
  <c r="E45" i="1" s="1"/>
  <c r="K6" i="3"/>
  <c r="L6" i="3" s="1"/>
  <c r="M6" i="3" s="1"/>
  <c r="J6" i="3"/>
  <c r="L34" i="1"/>
  <c r="M34" i="1" s="1"/>
  <c r="E3" i="1"/>
  <c r="D23" i="1" s="1"/>
  <c r="N6" i="3" l="1"/>
  <c r="O6" i="3" s="1"/>
  <c r="L32" i="1"/>
  <c r="M32" i="1" s="1"/>
  <c r="D32" i="1"/>
  <c r="D33" i="1"/>
  <c r="E33" i="1" s="1"/>
  <c r="L33" i="1"/>
  <c r="D34" i="1"/>
  <c r="E34" i="1" s="1"/>
  <c r="D35" i="1"/>
  <c r="E35" i="1" s="1"/>
  <c r="L35" i="1"/>
  <c r="M35" i="1" s="1"/>
  <c r="D36" i="1"/>
  <c r="E36" i="1" s="1"/>
  <c r="L36" i="1"/>
  <c r="M36" i="1" s="1"/>
  <c r="D37" i="1"/>
  <c r="E37" i="1" s="1"/>
  <c r="L37" i="1"/>
  <c r="M37" i="1" s="1"/>
  <c r="L38" i="1"/>
  <c r="M38" i="1" s="1"/>
  <c r="N32" i="1"/>
  <c r="F32" i="1"/>
  <c r="M33" i="1"/>
  <c r="M39" i="1" s="1"/>
  <c r="N39" i="1" s="1"/>
  <c r="E32" i="1"/>
  <c r="D15" i="1"/>
  <c r="E15" i="1" s="1"/>
  <c r="D24" i="1"/>
  <c r="E24" i="1" s="1"/>
  <c r="D10" i="1"/>
  <c r="D11" i="1"/>
  <c r="E11" i="1" s="1"/>
  <c r="L12" i="1"/>
  <c r="M12" i="1" s="1"/>
  <c r="D13" i="1"/>
  <c r="E13" i="1" s="1"/>
  <c r="L14" i="1"/>
  <c r="M14" i="1" s="1"/>
  <c r="L15" i="1"/>
  <c r="M15" i="1" s="1"/>
  <c r="T10" i="1"/>
  <c r="T11" i="1"/>
  <c r="U11" i="1" s="1"/>
  <c r="T12" i="1"/>
  <c r="U12" i="1" s="1"/>
  <c r="D14" i="1"/>
  <c r="E14" i="1" s="1"/>
  <c r="L16" i="1"/>
  <c r="M16" i="1" s="1"/>
  <c r="D25" i="1"/>
  <c r="E25" i="1" s="1"/>
  <c r="L10" i="1"/>
  <c r="L11" i="1"/>
  <c r="M11" i="1" s="1"/>
  <c r="D12" i="1"/>
  <c r="E12" i="1" s="1"/>
  <c r="L13" i="1"/>
  <c r="M13" i="1" s="1"/>
  <c r="D22" i="1"/>
  <c r="E22" i="1" s="1"/>
  <c r="M26" i="1"/>
  <c r="N25" i="1"/>
  <c r="M25" i="1"/>
  <c r="M24" i="1"/>
  <c r="M23" i="1"/>
  <c r="E23" i="1"/>
  <c r="N22" i="1"/>
  <c r="M22" i="1"/>
  <c r="F36" i="1" l="1"/>
  <c r="E39" i="1"/>
  <c r="F39" i="1" s="1"/>
  <c r="E38" i="1"/>
  <c r="F38" i="1" s="1"/>
  <c r="F10" i="1"/>
  <c r="M10" i="1"/>
  <c r="M17" i="1" s="1"/>
  <c r="N17" i="1" s="1"/>
  <c r="N10" i="1"/>
  <c r="V10" i="1"/>
  <c r="U10" i="1"/>
  <c r="E10" i="1"/>
  <c r="F14" i="1"/>
  <c r="E16" i="1" l="1"/>
  <c r="F16" i="1" s="1"/>
  <c r="E17" i="1"/>
  <c r="F17" i="1" s="1"/>
</calcChain>
</file>

<file path=xl/sharedStrings.xml><?xml version="1.0" encoding="utf-8"?>
<sst xmlns="http://schemas.openxmlformats.org/spreadsheetml/2006/main" count="197" uniqueCount="82">
  <si>
    <t>最终攻击力=面板攻击+横扫之刃+评分等级+杀手附魔</t>
  </si>
  <si>
    <t>面板攻击</t>
  </si>
  <si>
    <t>横扫之刃</t>
  </si>
  <si>
    <t>评分等级</t>
  </si>
  <si>
    <t>杀手附魔</t>
  </si>
  <si>
    <t>最终攻击力</t>
  </si>
  <si>
    <t>敌方护甲</t>
  </si>
  <si>
    <t>暴击率</t>
  </si>
  <si>
    <t>暴击伤害</t>
  </si>
  <si>
    <t>地面A系连段</t>
  </si>
  <si>
    <t>地面B系连段</t>
  </si>
  <si>
    <t>地面C系连段</t>
  </si>
  <si>
    <t>招式</t>
  </si>
  <si>
    <t>攻击次数</t>
  </si>
  <si>
    <t>伤害倍率</t>
  </si>
  <si>
    <t>单次伤害</t>
  </si>
  <si>
    <t>总伤害</t>
  </si>
  <si>
    <t>连段伤害</t>
  </si>
  <si>
    <t>A1</t>
  </si>
  <si>
    <t>A2</t>
  </si>
  <si>
    <t>A3</t>
  </si>
  <si>
    <t>C1</t>
  </si>
  <si>
    <t>A4</t>
  </si>
  <si>
    <t>B1</t>
  </si>
  <si>
    <t>A4XE</t>
  </si>
  <si>
    <t>B2</t>
  </si>
  <si>
    <t>A5XE</t>
  </si>
  <si>
    <t>B3</t>
  </si>
  <si>
    <t>B_END</t>
  </si>
  <si>
    <t>特殊输入</t>
  </si>
  <si>
    <t>空中连招</t>
  </si>
  <si>
    <t>上挑斩</t>
  </si>
  <si>
    <t>疾走居合</t>
  </si>
  <si>
    <t>升龙斩</t>
  </si>
  <si>
    <t>空中下劈</t>
  </si>
  <si>
    <t>时长</t>
    <phoneticPr fontId="2" type="noConversion"/>
  </si>
  <si>
    <t>DPS</t>
    <phoneticPr fontId="2" type="noConversion"/>
  </si>
  <si>
    <t>A</t>
    <phoneticPr fontId="2" type="noConversion"/>
  </si>
  <si>
    <t>A_EX</t>
    <phoneticPr fontId="2" type="noConversion"/>
  </si>
  <si>
    <t>B_FULL</t>
    <phoneticPr fontId="2" type="noConversion"/>
  </si>
  <si>
    <t>SUM</t>
    <phoneticPr fontId="2" type="noConversion"/>
  </si>
  <si>
    <t>最低伤害</t>
    <phoneticPr fontId="2" type="noConversion"/>
  </si>
  <si>
    <t>单次伤害=MAX($I$3,(最终攻击力*伤害倍率-敌方护甲）+(（最终攻击力*伤害倍率*暴击伤害-敌方护甲)-(最终攻击力*伤害倍率-敌方护甲）)*暴击率)</t>
  </si>
  <si>
    <t>地面A系连段_+1</t>
    <phoneticPr fontId="2" type="noConversion"/>
  </si>
  <si>
    <t>地面B系连段_+1</t>
    <phoneticPr fontId="2" type="noConversion"/>
  </si>
  <si>
    <t>.+1数值</t>
    <phoneticPr fontId="2" type="noConversion"/>
  </si>
  <si>
    <t>玩家</t>
    <phoneticPr fontId="3" type="noConversion"/>
  </si>
  <si>
    <t>额外攻击+</t>
    <phoneticPr fontId="3" type="noConversion"/>
  </si>
  <si>
    <t>额外攻击*</t>
    <phoneticPr fontId="3" type="noConversion"/>
  </si>
  <si>
    <t>基础攻击+</t>
    <phoneticPr fontId="3" type="noConversion"/>
  </si>
  <si>
    <t>总攻击</t>
    <phoneticPr fontId="3" type="noConversion"/>
  </si>
  <si>
    <t>总护甲</t>
    <phoneticPr fontId="3" type="noConversion"/>
  </si>
  <si>
    <t>敌人</t>
    <phoneticPr fontId="3" type="noConversion"/>
  </si>
  <si>
    <t>攻击</t>
    <phoneticPr fontId="3" type="noConversion"/>
  </si>
  <si>
    <t>生命</t>
    <phoneticPr fontId="3" type="noConversion"/>
  </si>
  <si>
    <t>护甲</t>
    <phoneticPr fontId="3" type="noConversion"/>
  </si>
  <si>
    <t>韧性</t>
    <phoneticPr fontId="3" type="noConversion"/>
  </si>
  <si>
    <t>均衡模板</t>
    <phoneticPr fontId="3" type="noConversion"/>
  </si>
  <si>
    <t>耐久</t>
    <phoneticPr fontId="3" type="noConversion"/>
  </si>
  <si>
    <t>脆皮模板</t>
    <phoneticPr fontId="3" type="noConversion"/>
  </si>
  <si>
    <t>血牛模板</t>
    <phoneticPr fontId="3" type="noConversion"/>
  </si>
  <si>
    <t>重甲模板</t>
    <phoneticPr fontId="3" type="noConversion"/>
  </si>
  <si>
    <t>韧性+</t>
    <phoneticPr fontId="3" type="noConversion"/>
  </si>
  <si>
    <t>护甲+</t>
    <phoneticPr fontId="3" type="noConversion"/>
  </si>
  <si>
    <t>生命+</t>
    <phoneticPr fontId="3" type="noConversion"/>
  </si>
  <si>
    <t>最低伤害</t>
    <phoneticPr fontId="3" type="noConversion"/>
  </si>
  <si>
    <t>减伤</t>
    <phoneticPr fontId="3" type="noConversion"/>
  </si>
  <si>
    <t>均衡耐久</t>
    <phoneticPr fontId="3" type="noConversion"/>
  </si>
  <si>
    <t>脆皮耐久</t>
    <phoneticPr fontId="3" type="noConversion"/>
  </si>
  <si>
    <t>均衡单次扣血</t>
    <phoneticPr fontId="3" type="noConversion"/>
  </si>
  <si>
    <t>脆皮单次扣血</t>
    <phoneticPr fontId="3" type="noConversion"/>
  </si>
  <si>
    <t>备注</t>
    <phoneticPr fontId="3" type="noConversion"/>
  </si>
  <si>
    <t>饰品</t>
    <phoneticPr fontId="3" type="noConversion"/>
  </si>
  <si>
    <t>饰品*证章</t>
    <phoneticPr fontId="3" type="noConversion"/>
  </si>
  <si>
    <t>护甲+饰品</t>
    <phoneticPr fontId="3" type="noConversion"/>
  </si>
  <si>
    <t>附魔</t>
    <phoneticPr fontId="3" type="noConversion"/>
  </si>
  <si>
    <t>饰品+附魔</t>
    <phoneticPr fontId="3" type="noConversion"/>
  </si>
  <si>
    <t>基础+精炼+Tetra</t>
    <phoneticPr fontId="3" type="noConversion"/>
  </si>
  <si>
    <t>次数</t>
    <phoneticPr fontId="3" type="noConversion"/>
  </si>
  <si>
    <t>真实护甲</t>
    <phoneticPr fontId="3" type="noConversion"/>
  </si>
  <si>
    <t>ComboA整套伤害</t>
    <phoneticPr fontId="3" type="noConversion"/>
  </si>
  <si>
    <t>玩家Combo倍率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</si>
</sst>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opLeftCell="A19" workbookViewId="0">
      <selection activeCell="Q46" sqref="Q46"/>
    </sheetView>
  </sheetViews>
  <sheetFormatPr defaultColWidth="9" defaultRowHeight="14" x14ac:dyDescent="0.25"/>
  <cols>
    <col min="5" max="5" width="10.90625" customWidth="1"/>
  </cols>
  <sheetData>
    <row r="1" spans="1:23" x14ac:dyDescent="0.25">
      <c r="A1" s="32" t="s">
        <v>0</v>
      </c>
      <c r="B1" s="32"/>
      <c r="C1" s="32"/>
      <c r="D1" s="32"/>
      <c r="E1" s="32"/>
      <c r="G1" s="32" t="s">
        <v>42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6" t="s">
        <v>41</v>
      </c>
    </row>
    <row r="3" spans="1:23" x14ac:dyDescent="0.25">
      <c r="A3" s="1">
        <v>20</v>
      </c>
      <c r="B3" s="1">
        <v>0</v>
      </c>
      <c r="C3" s="1">
        <v>0</v>
      </c>
      <c r="D3" s="1">
        <v>0</v>
      </c>
      <c r="E3" s="9">
        <f>A3+B3+(C3/2)+D3</f>
        <v>20</v>
      </c>
      <c r="I3">
        <v>0.5</v>
      </c>
    </row>
    <row r="5" spans="1:23" x14ac:dyDescent="0.25">
      <c r="A5" s="1" t="s">
        <v>6</v>
      </c>
      <c r="B5" s="1" t="s">
        <v>7</v>
      </c>
      <c r="C5" s="1" t="s">
        <v>8</v>
      </c>
    </row>
    <row r="6" spans="1:23" x14ac:dyDescent="0.25">
      <c r="A6" s="1">
        <v>0</v>
      </c>
      <c r="B6" s="2">
        <v>0.05</v>
      </c>
      <c r="C6" s="2">
        <v>1.5</v>
      </c>
    </row>
    <row r="8" spans="1:23" x14ac:dyDescent="0.25">
      <c r="A8" s="26" t="s">
        <v>9</v>
      </c>
      <c r="B8" s="27"/>
      <c r="C8" s="27"/>
      <c r="D8" s="27"/>
      <c r="E8" s="27"/>
      <c r="F8" s="28"/>
      <c r="G8" s="4"/>
      <c r="I8" s="26" t="s">
        <v>10</v>
      </c>
      <c r="J8" s="27"/>
      <c r="K8" s="27"/>
      <c r="L8" s="27"/>
      <c r="M8" s="27"/>
      <c r="N8" s="28"/>
      <c r="O8" s="1"/>
      <c r="Q8" s="26" t="s">
        <v>11</v>
      </c>
      <c r="R8" s="27"/>
      <c r="S8" s="27"/>
      <c r="T8" s="27"/>
      <c r="U8" s="27"/>
      <c r="V8" s="28"/>
    </row>
    <row r="9" spans="1:23" x14ac:dyDescent="0.25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35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35</v>
      </c>
      <c r="Q9" s="1" t="s">
        <v>12</v>
      </c>
      <c r="R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</row>
    <row r="10" spans="1:23" x14ac:dyDescent="0.25">
      <c r="A10" s="1" t="s">
        <v>18</v>
      </c>
      <c r="B10" s="1">
        <v>1</v>
      </c>
      <c r="C10" s="1">
        <v>0.44</v>
      </c>
      <c r="D10" s="1">
        <f>MAX($I$3,($E$3*C10-$A$6)+(($E$3*C10*$C$6-$A$6)-($E$3*C10-$A$6))*$B$6)</f>
        <v>9.0200000000000014</v>
      </c>
      <c r="E10" s="9">
        <f t="shared" ref="E10:E15" si="0">D10*B10</f>
        <v>9.0200000000000014</v>
      </c>
      <c r="F10" s="29">
        <f>D10+D11+D12+D13</f>
        <v>36.520000000000003</v>
      </c>
      <c r="G10" s="36">
        <v>1.5</v>
      </c>
      <c r="I10" s="1" t="s">
        <v>18</v>
      </c>
      <c r="J10" s="1">
        <v>1</v>
      </c>
      <c r="K10" s="1">
        <v>0.44</v>
      </c>
      <c r="L10" s="1">
        <f t="shared" ref="L10:L16" si="1">MAX($I$3,($E$3*K10-$A$6)+(($E$3*K10*$C$6-$A$6)-($E$3*K10-$A$6))*$B$6*J10)</f>
        <v>9.0200000000000014</v>
      </c>
      <c r="M10" s="9">
        <f t="shared" ref="M10:M16" si="2">L10*J10</f>
        <v>9.0200000000000014</v>
      </c>
      <c r="N10" s="29">
        <f>L10+L11+L12+L13+L14+L15+L16</f>
        <v>50.338000000000008</v>
      </c>
      <c r="O10" s="36">
        <v>4</v>
      </c>
      <c r="Q10" s="1" t="s">
        <v>18</v>
      </c>
      <c r="R10" s="1">
        <v>1</v>
      </c>
      <c r="S10" s="1">
        <v>0.44</v>
      </c>
      <c r="T10" s="1">
        <f>MAX($I$3,($E$3*S10-$A$6)+(($E$3*S10*$C$6-$A$6)-($E$3*S10-$A$6))*$B$6*R10)</f>
        <v>9.0200000000000014</v>
      </c>
      <c r="U10" s="1">
        <f>T10*R10</f>
        <v>9.0200000000000014</v>
      </c>
      <c r="V10" s="33">
        <f>T10+T11+T12</f>
        <v>34.840000000000003</v>
      </c>
    </row>
    <row r="11" spans="1:23" x14ac:dyDescent="0.25">
      <c r="A11" s="1" t="s">
        <v>19</v>
      </c>
      <c r="B11" s="1">
        <v>1</v>
      </c>
      <c r="C11" s="1">
        <v>0.44</v>
      </c>
      <c r="D11" s="1">
        <f>MAX($I$3,($E$3*C11-$A$6)+(($E$3*C11*$C$6-$A$6)-($E$3*C11-$A$6))*$B$6*B11)</f>
        <v>9.0200000000000014</v>
      </c>
      <c r="E11" s="9">
        <f t="shared" si="0"/>
        <v>9.0200000000000014</v>
      </c>
      <c r="F11" s="30"/>
      <c r="G11" s="36"/>
      <c r="I11" s="1" t="s">
        <v>19</v>
      </c>
      <c r="J11" s="1">
        <v>1</v>
      </c>
      <c r="K11" s="1">
        <v>0.44</v>
      </c>
      <c r="L11" s="1">
        <f t="shared" si="1"/>
        <v>9.0200000000000014</v>
      </c>
      <c r="M11" s="9">
        <f t="shared" si="2"/>
        <v>9.0200000000000014</v>
      </c>
      <c r="N11" s="30"/>
      <c r="O11" s="36"/>
      <c r="Q11" s="1" t="s">
        <v>19</v>
      </c>
      <c r="R11" s="1">
        <v>1</v>
      </c>
      <c r="S11" s="1">
        <v>0.44</v>
      </c>
      <c r="T11" s="1">
        <f>MAX($I$3,($E$3*S11-$A$6)+(($E$3*S11*$C$6-$A$6)-($E$3*S11-$A$6))*$B$6*R11)</f>
        <v>9.0200000000000014</v>
      </c>
      <c r="U11" s="1">
        <f>T11*R11</f>
        <v>9.0200000000000014</v>
      </c>
      <c r="V11" s="34"/>
    </row>
    <row r="12" spans="1:23" x14ac:dyDescent="0.25">
      <c r="A12" s="1" t="s">
        <v>20</v>
      </c>
      <c r="B12" s="1">
        <v>2</v>
      </c>
      <c r="C12" s="1">
        <v>0.44</v>
      </c>
      <c r="D12" s="1">
        <f>MAX($I$3,($E$3*C12-$A$6)+(($E$3*C12*$C$6-$A$6)-($E$3*C12-$A$6))*$B$6*B12)</f>
        <v>9.24</v>
      </c>
      <c r="E12" s="9">
        <f t="shared" si="0"/>
        <v>18.48</v>
      </c>
      <c r="F12" s="30"/>
      <c r="G12" s="36"/>
      <c r="I12" s="1" t="s">
        <v>20</v>
      </c>
      <c r="J12" s="1">
        <v>2</v>
      </c>
      <c r="K12" s="1">
        <v>0.44</v>
      </c>
      <c r="L12" s="1">
        <f t="shared" si="1"/>
        <v>9.24</v>
      </c>
      <c r="M12" s="9">
        <f t="shared" si="2"/>
        <v>18.48</v>
      </c>
      <c r="N12" s="30"/>
      <c r="O12" s="36"/>
      <c r="Q12" s="1" t="s">
        <v>21</v>
      </c>
      <c r="R12" s="1">
        <v>2</v>
      </c>
      <c r="S12" s="1">
        <v>0.8</v>
      </c>
      <c r="T12" s="1">
        <f>MAX($I$3,($E$3*S12-$A$6)+(($E$3*S12*$C$6-$A$6)-($E$3*S12-$A$6))*$B$6*R12)</f>
        <v>16.8</v>
      </c>
      <c r="U12" s="1">
        <f>T12*R12</f>
        <v>33.6</v>
      </c>
      <c r="V12" s="35"/>
    </row>
    <row r="13" spans="1:23" x14ac:dyDescent="0.25">
      <c r="A13" s="1" t="s">
        <v>22</v>
      </c>
      <c r="B13" s="1">
        <v>2</v>
      </c>
      <c r="C13" s="1">
        <v>0.44</v>
      </c>
      <c r="D13" s="1">
        <f>MAX($I$3,($E$3*C13-$A$6)+(($E$3*C13*$C$6-$A$6)-($E$3*C13-$A$6))*$B$6*B13)</f>
        <v>9.24</v>
      </c>
      <c r="E13" s="9">
        <f t="shared" si="0"/>
        <v>18.48</v>
      </c>
      <c r="F13" s="31"/>
      <c r="G13" s="36"/>
      <c r="I13" s="1" t="s">
        <v>23</v>
      </c>
      <c r="J13" s="1">
        <v>10</v>
      </c>
      <c r="K13" s="1">
        <v>0.24399999999999999</v>
      </c>
      <c r="L13" s="1">
        <f t="shared" si="1"/>
        <v>6.1</v>
      </c>
      <c r="M13" s="9">
        <f t="shared" si="2"/>
        <v>61</v>
      </c>
      <c r="N13" s="30"/>
      <c r="O13" s="36"/>
    </row>
    <row r="14" spans="1:23" x14ac:dyDescent="0.25">
      <c r="A14" s="1" t="s">
        <v>24</v>
      </c>
      <c r="B14" s="1">
        <v>2</v>
      </c>
      <c r="C14" s="1">
        <v>0.75</v>
      </c>
      <c r="D14" s="1">
        <f>MAX($I$3,($E$3*C14-$A$6)+(($E$3*C14*$C$6-$A$6)-($E$3*C14-$A$6))*$B$6*B14)</f>
        <v>15.75</v>
      </c>
      <c r="E14" s="9">
        <f t="shared" si="0"/>
        <v>31.5</v>
      </c>
      <c r="F14" s="29">
        <f>D10+D11+D12+D14+D15</f>
        <v>59.155000000000001</v>
      </c>
      <c r="G14" s="36">
        <v>3</v>
      </c>
      <c r="I14" s="1" t="s">
        <v>25</v>
      </c>
      <c r="J14" s="1">
        <v>7</v>
      </c>
      <c r="K14" s="1">
        <v>0.24399999999999999</v>
      </c>
      <c r="L14" s="1">
        <f t="shared" si="1"/>
        <v>5.734</v>
      </c>
      <c r="M14" s="9">
        <f t="shared" si="2"/>
        <v>40.137999999999998</v>
      </c>
      <c r="N14" s="30"/>
      <c r="O14" s="36"/>
    </row>
    <row r="15" spans="1:23" x14ac:dyDescent="0.25">
      <c r="A15" s="1" t="s">
        <v>26</v>
      </c>
      <c r="B15" s="1">
        <v>3</v>
      </c>
      <c r="C15" s="1">
        <v>0.75</v>
      </c>
      <c r="D15" s="1">
        <f>MAX($I$3,($E$3*C15-$A$6)+(($E$3*C15*$C$6-$A$6)-($E$3*C15-$A$6))*$B$6*B15)</f>
        <v>16.125</v>
      </c>
      <c r="E15" s="9">
        <f t="shared" si="0"/>
        <v>48.375</v>
      </c>
      <c r="F15" s="31"/>
      <c r="G15" s="36"/>
      <c r="I15" s="1" t="s">
        <v>27</v>
      </c>
      <c r="J15" s="1">
        <v>10</v>
      </c>
      <c r="K15" s="1">
        <v>0.24399999999999999</v>
      </c>
      <c r="L15" s="1">
        <f t="shared" si="1"/>
        <v>6.1</v>
      </c>
      <c r="M15" s="9">
        <f t="shared" si="2"/>
        <v>61</v>
      </c>
      <c r="N15" s="30"/>
      <c r="O15" s="36"/>
    </row>
    <row r="16" spans="1:23" x14ac:dyDescent="0.25">
      <c r="D16" s="6" t="s">
        <v>37</v>
      </c>
      <c r="E16" s="10">
        <f>SUM(E10:E13)</f>
        <v>55</v>
      </c>
      <c r="F16" s="11">
        <f>E16/G10</f>
        <v>36.666666666666664</v>
      </c>
      <c r="I16" s="3" t="s">
        <v>28</v>
      </c>
      <c r="J16" s="1">
        <v>2</v>
      </c>
      <c r="K16" s="1">
        <v>0.24399999999999999</v>
      </c>
      <c r="L16" s="1">
        <f t="shared" si="1"/>
        <v>5.1239999999999997</v>
      </c>
      <c r="M16" s="9">
        <f t="shared" si="2"/>
        <v>10.247999999999999</v>
      </c>
      <c r="N16" s="31"/>
      <c r="O16" s="36"/>
    </row>
    <row r="17" spans="1:15" x14ac:dyDescent="0.25">
      <c r="D17" s="6" t="s">
        <v>38</v>
      </c>
      <c r="E17" s="10">
        <f>SUM(E10:E15)</f>
        <v>134.875</v>
      </c>
      <c r="F17" s="11">
        <f>E17/G14</f>
        <v>44.958333333333336</v>
      </c>
      <c r="I17" s="7"/>
      <c r="J17" s="5"/>
      <c r="K17" s="5"/>
      <c r="L17" s="8" t="s">
        <v>39</v>
      </c>
      <c r="M17" s="10">
        <f>SUM(M10:M16)</f>
        <v>208.90600000000001</v>
      </c>
      <c r="N17" s="10">
        <f>M17/O10</f>
        <v>52.226500000000001</v>
      </c>
      <c r="O17" s="5"/>
    </row>
    <row r="18" spans="1:15" x14ac:dyDescent="0.25">
      <c r="E18" s="6" t="s">
        <v>40</v>
      </c>
      <c r="F18" s="6" t="s">
        <v>36</v>
      </c>
      <c r="M18" s="6" t="s">
        <v>40</v>
      </c>
      <c r="N18" s="6" t="s">
        <v>36</v>
      </c>
    </row>
    <row r="19" spans="1:15" x14ac:dyDescent="0.25">
      <c r="E19" s="6"/>
      <c r="F19" s="6"/>
    </row>
    <row r="20" spans="1:15" x14ac:dyDescent="0.25">
      <c r="A20" s="26" t="s">
        <v>29</v>
      </c>
      <c r="B20" s="27"/>
      <c r="C20" s="27"/>
      <c r="D20" s="27"/>
      <c r="E20" s="28"/>
      <c r="I20" s="26" t="s">
        <v>30</v>
      </c>
      <c r="J20" s="27"/>
      <c r="K20" s="27"/>
      <c r="L20" s="27"/>
      <c r="M20" s="27"/>
      <c r="N20" s="28"/>
      <c r="O20" s="5"/>
    </row>
    <row r="21" spans="1:15" x14ac:dyDescent="0.25">
      <c r="A21" s="1" t="s">
        <v>12</v>
      </c>
      <c r="B21" s="1" t="s">
        <v>13</v>
      </c>
      <c r="C21" s="1" t="s">
        <v>14</v>
      </c>
      <c r="D21" s="1" t="s">
        <v>15</v>
      </c>
      <c r="E21" s="1" t="s">
        <v>16</v>
      </c>
      <c r="I21" s="1" t="s">
        <v>12</v>
      </c>
      <c r="J21" s="1" t="s">
        <v>13</v>
      </c>
      <c r="K21" s="1" t="s">
        <v>14</v>
      </c>
      <c r="L21" s="1" t="s">
        <v>15</v>
      </c>
      <c r="M21" s="1" t="s">
        <v>16</v>
      </c>
      <c r="N21" s="1" t="s">
        <v>17</v>
      </c>
      <c r="O21" s="5"/>
    </row>
    <row r="22" spans="1:15" x14ac:dyDescent="0.25">
      <c r="A22" s="1" t="s">
        <v>31</v>
      </c>
      <c r="B22" s="1">
        <v>1</v>
      </c>
      <c r="C22" s="1">
        <v>0.5</v>
      </c>
      <c r="D22" s="1">
        <f>MAX($I$3,($E$3*C22-$A$6)+(($E$3*C22*$C$6-$A$6)-($E$3*C22-$A$6))*$B$6*B22)</f>
        <v>10.25</v>
      </c>
      <c r="E22" s="1">
        <f>D22*B22</f>
        <v>10.25</v>
      </c>
      <c r="I22" s="1" t="s">
        <v>18</v>
      </c>
      <c r="J22" s="1">
        <v>1</v>
      </c>
      <c r="K22" s="1">
        <v>0.28000000000000003</v>
      </c>
      <c r="L22" s="1">
        <v>0.28000000000000003</v>
      </c>
      <c r="M22" s="1">
        <f t="shared" ref="M22:M26" si="3">L22*J22</f>
        <v>0.28000000000000003</v>
      </c>
      <c r="N22" s="33">
        <f>L22+L23+L24</f>
        <v>0.84000000000000008</v>
      </c>
      <c r="O22" s="5"/>
    </row>
    <row r="23" spans="1:15" x14ac:dyDescent="0.25">
      <c r="A23" s="1" t="s">
        <v>32</v>
      </c>
      <c r="B23" s="1">
        <v>3</v>
      </c>
      <c r="C23" s="1">
        <v>0.44</v>
      </c>
      <c r="D23" s="1">
        <f>MAX($I$3,($E$3*C23-$A$6)+(($E$3*C23*$C$6-$A$6)-($E$3*C23-$A$6))*$B$6*B23)</f>
        <v>9.4600000000000009</v>
      </c>
      <c r="E23" s="1">
        <f>D23*B23</f>
        <v>28.380000000000003</v>
      </c>
      <c r="I23" s="1" t="s">
        <v>19</v>
      </c>
      <c r="J23" s="1">
        <v>1</v>
      </c>
      <c r="K23" s="1">
        <v>0.28000000000000003</v>
      </c>
      <c r="L23" s="1">
        <v>0.28000000000000003</v>
      </c>
      <c r="M23" s="1">
        <f t="shared" si="3"/>
        <v>0.28000000000000003</v>
      </c>
      <c r="N23" s="34"/>
      <c r="O23" s="5"/>
    </row>
    <row r="24" spans="1:15" x14ac:dyDescent="0.25">
      <c r="A24" s="1" t="s">
        <v>33</v>
      </c>
      <c r="B24" s="1">
        <v>2</v>
      </c>
      <c r="C24" s="1">
        <v>0.6</v>
      </c>
      <c r="D24" s="1">
        <f>MAX($I$3,($E$3*C24-$A$6)+(($E$3*C24*$C$6-$A$6)-($E$3*C24-$A$6))*$B$6*B24)</f>
        <v>12.6</v>
      </c>
      <c r="E24" s="1">
        <f>D24*B24</f>
        <v>25.2</v>
      </c>
      <c r="I24" s="1" t="s">
        <v>20</v>
      </c>
      <c r="J24" s="1">
        <v>2</v>
      </c>
      <c r="K24" s="1">
        <v>0.28000000000000003</v>
      </c>
      <c r="L24" s="1">
        <v>0.28000000000000003</v>
      </c>
      <c r="M24" s="1">
        <f t="shared" si="3"/>
        <v>0.56000000000000005</v>
      </c>
      <c r="N24" s="35"/>
      <c r="O24" s="5"/>
    </row>
    <row r="25" spans="1:15" x14ac:dyDescent="0.25">
      <c r="A25" s="1" t="s">
        <v>34</v>
      </c>
      <c r="B25" s="1">
        <v>2</v>
      </c>
      <c r="C25" s="1">
        <v>0.44</v>
      </c>
      <c r="D25" s="1">
        <f>MAX($I$3,($E$3*C25-$A$6)+(($E$3*C25*$C$6-$A$6)-($E$3*C25-$A$6))*$B$6*B25)</f>
        <v>9.24</v>
      </c>
      <c r="E25" s="1">
        <f>D25*B25</f>
        <v>18.48</v>
      </c>
      <c r="I25" s="1" t="s">
        <v>23</v>
      </c>
      <c r="J25" s="1">
        <v>2</v>
      </c>
      <c r="K25" s="1">
        <v>0.34</v>
      </c>
      <c r="L25" s="1">
        <v>0.34</v>
      </c>
      <c r="M25" s="1">
        <f t="shared" si="3"/>
        <v>0.68</v>
      </c>
      <c r="N25" s="33">
        <f>L22+L23+L25+L26</f>
        <v>1.2400000000000002</v>
      </c>
      <c r="O25" s="5"/>
    </row>
    <row r="26" spans="1:15" x14ac:dyDescent="0.25">
      <c r="I26" s="1" t="s">
        <v>25</v>
      </c>
      <c r="J26" s="1">
        <v>2</v>
      </c>
      <c r="K26" s="1">
        <v>0.34</v>
      </c>
      <c r="L26" s="1">
        <v>0.34</v>
      </c>
      <c r="M26" s="1">
        <f t="shared" si="3"/>
        <v>0.68</v>
      </c>
      <c r="N26" s="35"/>
      <c r="O26" s="5"/>
    </row>
    <row r="28" spans="1:15" x14ac:dyDescent="0.25">
      <c r="A28" s="5" t="s">
        <v>45</v>
      </c>
    </row>
    <row r="29" spans="1:15" x14ac:dyDescent="0.25">
      <c r="A29">
        <v>0.25</v>
      </c>
    </row>
    <row r="30" spans="1:15" x14ac:dyDescent="0.25">
      <c r="A30" s="37" t="s">
        <v>43</v>
      </c>
      <c r="B30" s="27"/>
      <c r="C30" s="27"/>
      <c r="D30" s="27"/>
      <c r="E30" s="27"/>
      <c r="F30" s="28"/>
      <c r="G30" s="4"/>
      <c r="I30" s="37" t="s">
        <v>44</v>
      </c>
      <c r="J30" s="27"/>
      <c r="K30" s="27"/>
      <c r="L30" s="27"/>
      <c r="M30" s="27"/>
      <c r="N30" s="28"/>
      <c r="O30" s="1"/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15</v>
      </c>
      <c r="E31" s="1" t="s">
        <v>16</v>
      </c>
      <c r="F31" s="1" t="s">
        <v>17</v>
      </c>
      <c r="G31" s="1" t="s">
        <v>35</v>
      </c>
      <c r="I31" s="1" t="s">
        <v>12</v>
      </c>
      <c r="J31" s="1" t="s">
        <v>13</v>
      </c>
      <c r="K31" s="1" t="s">
        <v>14</v>
      </c>
      <c r="L31" s="1" t="s">
        <v>15</v>
      </c>
      <c r="M31" s="1" t="s">
        <v>16</v>
      </c>
      <c r="N31" s="1" t="s">
        <v>17</v>
      </c>
      <c r="O31" s="1" t="s">
        <v>35</v>
      </c>
    </row>
    <row r="32" spans="1:15" x14ac:dyDescent="0.25">
      <c r="A32" s="1" t="s">
        <v>18</v>
      </c>
      <c r="B32" s="1">
        <v>1</v>
      </c>
      <c r="C32" s="1">
        <v>0.69</v>
      </c>
      <c r="D32" s="1">
        <f>MAX($I$3,($E$3*C32-$A$6)+(($E$3*C32*$C$6-$A$6)-($E$3*C32-$A$6))*$B$6)</f>
        <v>14.145</v>
      </c>
      <c r="E32" s="9">
        <f t="shared" ref="E32:E37" si="4">D32*B32</f>
        <v>14.145</v>
      </c>
      <c r="F32" s="29">
        <f>D32+D33+D34+D35</f>
        <v>57.269999999999996</v>
      </c>
      <c r="G32" s="36">
        <v>1.5</v>
      </c>
      <c r="I32" s="1" t="s">
        <v>18</v>
      </c>
      <c r="J32" s="1">
        <v>1</v>
      </c>
      <c r="K32" s="1">
        <v>0.69</v>
      </c>
      <c r="L32" s="1">
        <f t="shared" ref="L32:L38" si="5">MAX($I$3,($E$3*K32-$A$6)+(($E$3*K32*$C$6-$A$6)-($E$3*K32-$A$6))*$B$6*J32)</f>
        <v>14.145</v>
      </c>
      <c r="M32" s="9">
        <f t="shared" ref="M32:M38" si="6">L32*J32</f>
        <v>14.145</v>
      </c>
      <c r="N32" s="29">
        <f>L32+L33+L34+L35+L36+L37+L38</f>
        <v>89.46299999999998</v>
      </c>
      <c r="O32" s="36">
        <v>4</v>
      </c>
    </row>
    <row r="33" spans="1:15" x14ac:dyDescent="0.25">
      <c r="A33" s="1" t="s">
        <v>19</v>
      </c>
      <c r="B33" s="1">
        <v>1</v>
      </c>
      <c r="C33" s="1">
        <v>0.69</v>
      </c>
      <c r="D33" s="1">
        <f>MAX($I$3,($E$3*C33-$A$6)+(($E$3*C33*$C$6-$A$6)-($E$3*C33-$A$6))*$B$6*B33)</f>
        <v>14.145</v>
      </c>
      <c r="E33" s="9">
        <f t="shared" si="4"/>
        <v>14.145</v>
      </c>
      <c r="F33" s="30"/>
      <c r="G33" s="36"/>
      <c r="I33" s="1" t="s">
        <v>19</v>
      </c>
      <c r="J33" s="1">
        <v>1</v>
      </c>
      <c r="K33" s="1">
        <v>0.69</v>
      </c>
      <c r="L33" s="1">
        <f t="shared" si="5"/>
        <v>14.145</v>
      </c>
      <c r="M33" s="9">
        <f t="shared" si="6"/>
        <v>14.145</v>
      </c>
      <c r="N33" s="30"/>
      <c r="O33" s="36"/>
    </row>
    <row r="34" spans="1:15" x14ac:dyDescent="0.25">
      <c r="A34" s="1" t="s">
        <v>20</v>
      </c>
      <c r="B34" s="1">
        <v>2</v>
      </c>
      <c r="C34" s="1">
        <v>0.69</v>
      </c>
      <c r="D34" s="1">
        <f>MAX($I$3,($E$3*C34-$A$6)+(($E$3*C34*$C$6-$A$6)-($E$3*C34-$A$6))*$B$6*B34)</f>
        <v>14.489999999999998</v>
      </c>
      <c r="E34" s="9">
        <f t="shared" si="4"/>
        <v>28.979999999999997</v>
      </c>
      <c r="F34" s="30"/>
      <c r="G34" s="36"/>
      <c r="I34" s="1" t="s">
        <v>20</v>
      </c>
      <c r="J34" s="1">
        <v>2</v>
      </c>
      <c r="K34" s="1">
        <v>0.69</v>
      </c>
      <c r="L34" s="1">
        <f t="shared" si="5"/>
        <v>14.489999999999998</v>
      </c>
      <c r="M34" s="9">
        <f t="shared" si="6"/>
        <v>28.979999999999997</v>
      </c>
      <c r="N34" s="30"/>
      <c r="O34" s="36"/>
    </row>
    <row r="35" spans="1:15" x14ac:dyDescent="0.25">
      <c r="A35" s="1" t="s">
        <v>22</v>
      </c>
      <c r="B35" s="1">
        <v>2</v>
      </c>
      <c r="C35" s="1">
        <v>0.69</v>
      </c>
      <c r="D35" s="1">
        <f>MAX($I$3,($E$3*C35-$A$6)+(($E$3*C35*$C$6-$A$6)-($E$3*C35-$A$6))*$B$6*B35)</f>
        <v>14.489999999999998</v>
      </c>
      <c r="E35" s="9">
        <f t="shared" si="4"/>
        <v>28.979999999999997</v>
      </c>
      <c r="F35" s="31"/>
      <c r="G35" s="36"/>
      <c r="I35" s="1" t="s">
        <v>23</v>
      </c>
      <c r="J35" s="1">
        <v>10</v>
      </c>
      <c r="K35" s="1">
        <v>0.49399999999999999</v>
      </c>
      <c r="L35" s="1">
        <f t="shared" si="5"/>
        <v>12.349999999999998</v>
      </c>
      <c r="M35" s="9">
        <f t="shared" si="6"/>
        <v>123.49999999999997</v>
      </c>
      <c r="N35" s="30"/>
      <c r="O35" s="36"/>
    </row>
    <row r="36" spans="1:15" x14ac:dyDescent="0.25">
      <c r="A36" s="1" t="s">
        <v>24</v>
      </c>
      <c r="B36" s="1">
        <v>2</v>
      </c>
      <c r="C36" s="1">
        <v>1</v>
      </c>
      <c r="D36" s="1">
        <f>MAX($I$3,($E$3*C36-$A$6)+(($E$3*C36*$C$6-$A$6)-($E$3*C36-$A$6))*$B$6*B36)</f>
        <v>21</v>
      </c>
      <c r="E36" s="9">
        <f t="shared" si="4"/>
        <v>42</v>
      </c>
      <c r="F36" s="29">
        <f>D32+D33+D34+D36+D37</f>
        <v>85.28</v>
      </c>
      <c r="G36" s="36">
        <v>3</v>
      </c>
      <c r="I36" s="1" t="s">
        <v>25</v>
      </c>
      <c r="J36" s="1">
        <v>7</v>
      </c>
      <c r="K36" s="1">
        <v>0.49399999999999999</v>
      </c>
      <c r="L36" s="1">
        <f t="shared" si="5"/>
        <v>11.608999999999998</v>
      </c>
      <c r="M36" s="9">
        <f t="shared" si="6"/>
        <v>81.262999999999991</v>
      </c>
      <c r="N36" s="30"/>
      <c r="O36" s="36"/>
    </row>
    <row r="37" spans="1:15" x14ac:dyDescent="0.25">
      <c r="A37" s="1" t="s">
        <v>26</v>
      </c>
      <c r="B37" s="1">
        <v>3</v>
      </c>
      <c r="C37" s="1">
        <v>1</v>
      </c>
      <c r="D37" s="1">
        <f>MAX($I$3,($E$3*C37-$A$6)+(($E$3*C37*$C$6-$A$6)-($E$3*C37-$A$6))*$B$6*B37)</f>
        <v>21.5</v>
      </c>
      <c r="E37" s="9">
        <f t="shared" si="4"/>
        <v>64.5</v>
      </c>
      <c r="F37" s="31"/>
      <c r="G37" s="36"/>
      <c r="I37" s="1" t="s">
        <v>27</v>
      </c>
      <c r="J37" s="1">
        <v>10</v>
      </c>
      <c r="K37" s="1">
        <v>0.49399999999999999</v>
      </c>
      <c r="L37" s="1">
        <f t="shared" si="5"/>
        <v>12.349999999999998</v>
      </c>
      <c r="M37" s="9">
        <f t="shared" si="6"/>
        <v>123.49999999999997</v>
      </c>
      <c r="N37" s="30"/>
      <c r="O37" s="36"/>
    </row>
    <row r="38" spans="1:15" x14ac:dyDescent="0.25">
      <c r="D38" s="6" t="s">
        <v>37</v>
      </c>
      <c r="E38" s="10">
        <f>SUM(E32:E35)</f>
        <v>86.25</v>
      </c>
      <c r="F38" s="11">
        <f>E38/G32</f>
        <v>57.5</v>
      </c>
      <c r="I38" s="3" t="s">
        <v>28</v>
      </c>
      <c r="J38" s="1">
        <v>2</v>
      </c>
      <c r="K38" s="1">
        <v>0.49399999999999999</v>
      </c>
      <c r="L38" s="1">
        <f t="shared" si="5"/>
        <v>10.373999999999999</v>
      </c>
      <c r="M38" s="9">
        <f t="shared" si="6"/>
        <v>20.747999999999998</v>
      </c>
      <c r="N38" s="31"/>
      <c r="O38" s="36"/>
    </row>
    <row r="39" spans="1:15" x14ac:dyDescent="0.25">
      <c r="D39" s="6" t="s">
        <v>38</v>
      </c>
      <c r="E39" s="10">
        <f>SUM(E32:E37)</f>
        <v>192.75</v>
      </c>
      <c r="F39" s="11">
        <f>E39/G36</f>
        <v>64.25</v>
      </c>
      <c r="I39" s="7"/>
      <c r="J39" s="5"/>
      <c r="K39" s="5"/>
      <c r="L39" s="8" t="s">
        <v>39</v>
      </c>
      <c r="M39" s="10">
        <f>SUM(M32:M38)</f>
        <v>406.28099999999989</v>
      </c>
      <c r="N39" s="10">
        <f>M39/O32</f>
        <v>101.57024999999997</v>
      </c>
      <c r="O39" s="5"/>
    </row>
    <row r="40" spans="1:15" x14ac:dyDescent="0.25">
      <c r="E40" s="6" t="s">
        <v>40</v>
      </c>
      <c r="F40" s="6" t="s">
        <v>36</v>
      </c>
      <c r="M40" s="6" t="s">
        <v>40</v>
      </c>
      <c r="N40" s="6" t="s">
        <v>36</v>
      </c>
    </row>
    <row r="43" spans="1:15" x14ac:dyDescent="0.25">
      <c r="A43" s="26" t="s">
        <v>29</v>
      </c>
      <c r="B43" s="27"/>
      <c r="C43" s="27"/>
      <c r="D43" s="27"/>
      <c r="E43" s="28"/>
      <c r="I43" s="26" t="s">
        <v>30</v>
      </c>
      <c r="J43" s="27"/>
      <c r="K43" s="27"/>
      <c r="L43" s="27"/>
      <c r="M43" s="27"/>
      <c r="N43" s="28"/>
    </row>
    <row r="44" spans="1:15" x14ac:dyDescent="0.25">
      <c r="A44" s="1" t="s">
        <v>12</v>
      </c>
      <c r="B44" s="1" t="s">
        <v>13</v>
      </c>
      <c r="C44" s="1" t="s">
        <v>14</v>
      </c>
      <c r="D44" s="1" t="s">
        <v>15</v>
      </c>
      <c r="E44" s="1" t="s">
        <v>16</v>
      </c>
      <c r="I44" s="1" t="s">
        <v>12</v>
      </c>
      <c r="J44" s="1" t="s">
        <v>13</v>
      </c>
      <c r="K44" s="1" t="s">
        <v>14</v>
      </c>
      <c r="L44" s="1" t="s">
        <v>15</v>
      </c>
      <c r="M44" s="1" t="s">
        <v>16</v>
      </c>
      <c r="N44" s="1" t="s">
        <v>17</v>
      </c>
    </row>
    <row r="45" spans="1:15" x14ac:dyDescent="0.25">
      <c r="A45" s="1" t="s">
        <v>31</v>
      </c>
      <c r="B45" s="1">
        <v>1</v>
      </c>
      <c r="C45" s="1">
        <v>0.75</v>
      </c>
      <c r="D45" s="1">
        <f>MAX($I$3,($E$3*C45-$A$6)+(($E$3*C45*$C$6-$A$6)-($E$3*C45-$A$6))*$B$6*B45)</f>
        <v>15.375</v>
      </c>
      <c r="E45" s="1">
        <f>D45*B45</f>
        <v>15.375</v>
      </c>
      <c r="I45" s="1" t="s">
        <v>18</v>
      </c>
      <c r="J45" s="1">
        <v>1</v>
      </c>
      <c r="K45" s="1">
        <v>0.53</v>
      </c>
      <c r="L45" s="1">
        <v>0.28000000000000003</v>
      </c>
      <c r="M45" s="1">
        <f t="shared" ref="M45:M49" si="7">L45*J45</f>
        <v>0.28000000000000003</v>
      </c>
      <c r="N45" s="33">
        <f>L45+L46+L47</f>
        <v>0.84000000000000008</v>
      </c>
    </row>
    <row r="46" spans="1:15" x14ac:dyDescent="0.25">
      <c r="A46" s="1" t="s">
        <v>32</v>
      </c>
      <c r="B46" s="1">
        <v>3</v>
      </c>
      <c r="C46" s="1">
        <v>0.69</v>
      </c>
      <c r="D46" s="1">
        <f>MAX($I$3,($E$3*C46-$A$6)+(($E$3*C46*$C$6-$A$6)-($E$3*C46-$A$6))*$B$6*B46)</f>
        <v>14.834999999999999</v>
      </c>
      <c r="E46" s="1">
        <f>D46*B46</f>
        <v>44.504999999999995</v>
      </c>
      <c r="I46" s="1" t="s">
        <v>19</v>
      </c>
      <c r="J46" s="1">
        <v>1</v>
      </c>
      <c r="K46" s="1">
        <v>0.53</v>
      </c>
      <c r="L46" s="1">
        <v>0.28000000000000003</v>
      </c>
      <c r="M46" s="1">
        <f t="shared" si="7"/>
        <v>0.28000000000000003</v>
      </c>
      <c r="N46" s="34"/>
    </row>
    <row r="47" spans="1:15" x14ac:dyDescent="0.25">
      <c r="A47" s="1" t="s">
        <v>33</v>
      </c>
      <c r="B47" s="1">
        <v>2</v>
      </c>
      <c r="C47" s="1">
        <v>0.85</v>
      </c>
      <c r="D47" s="1">
        <f>MAX($I$3,($E$3*C47-$A$6)+(($E$3*C47*$C$6-$A$6)-($E$3*C47-$A$6))*$B$6*B47)</f>
        <v>17.850000000000001</v>
      </c>
      <c r="E47" s="1">
        <f>D47*B47</f>
        <v>35.700000000000003</v>
      </c>
      <c r="I47" s="1" t="s">
        <v>20</v>
      </c>
      <c r="J47" s="1">
        <v>2</v>
      </c>
      <c r="K47" s="1">
        <v>0.53</v>
      </c>
      <c r="L47" s="1">
        <v>0.28000000000000003</v>
      </c>
      <c r="M47" s="1">
        <f t="shared" si="7"/>
        <v>0.56000000000000005</v>
      </c>
      <c r="N47" s="35"/>
    </row>
    <row r="48" spans="1:15" x14ac:dyDescent="0.25">
      <c r="A48" s="1" t="s">
        <v>34</v>
      </c>
      <c r="B48" s="1">
        <v>2</v>
      </c>
      <c r="C48" s="1">
        <v>0.69</v>
      </c>
      <c r="D48" s="1">
        <f>MAX($I$3,($E$3*C48-$A$6)+(($E$3*C48*$C$6-$A$6)-($E$3*C48-$A$6))*$B$6*B48)</f>
        <v>14.489999999999998</v>
      </c>
      <c r="E48" s="1">
        <f>D48*B48</f>
        <v>28.979999999999997</v>
      </c>
      <c r="I48" s="1" t="s">
        <v>23</v>
      </c>
      <c r="J48" s="1">
        <v>2</v>
      </c>
      <c r="K48" s="1">
        <v>0.59</v>
      </c>
      <c r="L48" s="1">
        <v>0.34</v>
      </c>
      <c r="M48" s="1">
        <f t="shared" si="7"/>
        <v>0.68</v>
      </c>
      <c r="N48" s="33">
        <f>L45+L46+L48+L49</f>
        <v>1.2400000000000002</v>
      </c>
    </row>
    <row r="49" spans="9:14" x14ac:dyDescent="0.25">
      <c r="I49" s="1" t="s">
        <v>25</v>
      </c>
      <c r="J49" s="1">
        <v>2</v>
      </c>
      <c r="K49" s="1">
        <v>0.59</v>
      </c>
      <c r="L49" s="1">
        <v>0.34</v>
      </c>
      <c r="M49" s="1">
        <f t="shared" si="7"/>
        <v>0.68</v>
      </c>
      <c r="N49" s="35"/>
    </row>
  </sheetData>
  <mergeCells count="28">
    <mergeCell ref="A43:E43"/>
    <mergeCell ref="I43:N43"/>
    <mergeCell ref="N45:N47"/>
    <mergeCell ref="N48:N49"/>
    <mergeCell ref="O32:O38"/>
    <mergeCell ref="F36:F37"/>
    <mergeCell ref="G36:G37"/>
    <mergeCell ref="A30:F30"/>
    <mergeCell ref="I30:N30"/>
    <mergeCell ref="F32:F35"/>
    <mergeCell ref="G32:G35"/>
    <mergeCell ref="N32:N38"/>
    <mergeCell ref="N22:N24"/>
    <mergeCell ref="N25:N26"/>
    <mergeCell ref="V10:V12"/>
    <mergeCell ref="G10:G13"/>
    <mergeCell ref="G14:G15"/>
    <mergeCell ref="O10:O16"/>
    <mergeCell ref="N10:N16"/>
    <mergeCell ref="A20:E20"/>
    <mergeCell ref="I20:N20"/>
    <mergeCell ref="F10:F13"/>
    <mergeCell ref="F14:F15"/>
    <mergeCell ref="A1:E1"/>
    <mergeCell ref="G1:W1"/>
    <mergeCell ref="A8:F8"/>
    <mergeCell ref="I8:N8"/>
    <mergeCell ref="Q8:V8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U21"/>
  <sheetViews>
    <sheetView tabSelected="1" topLeftCell="B1" zoomScale="70" zoomScaleNormal="70" workbookViewId="0">
      <pane xSplit="1" ySplit="5" topLeftCell="O6" activePane="bottomRight" state="frozen"/>
      <selection activeCell="B1" sqref="B1"/>
      <selection pane="topRight" activeCell="C1" sqref="C1"/>
      <selection pane="bottomLeft" activeCell="B4" sqref="B4"/>
      <selection pane="bottomRight" activeCell="V12" sqref="V12"/>
    </sheetView>
  </sheetViews>
  <sheetFormatPr defaultColWidth="15.6328125" defaultRowHeight="24" customHeight="1" x14ac:dyDescent="0.25"/>
  <cols>
    <col min="1" max="16384" width="15.6328125" style="8"/>
  </cols>
  <sheetData>
    <row r="1" spans="2:47" ht="24" customHeight="1" x14ac:dyDescent="0.25">
      <c r="C1" s="41" t="s">
        <v>65</v>
      </c>
      <c r="O1" s="16" t="s">
        <v>65</v>
      </c>
      <c r="Q1" s="42" t="s">
        <v>81</v>
      </c>
      <c r="R1" s="42">
        <v>0.69</v>
      </c>
      <c r="S1" s="16">
        <v>0.49399999999999999</v>
      </c>
      <c r="T1" s="16">
        <v>1</v>
      </c>
    </row>
    <row r="2" spans="2:47" ht="24" customHeight="1" x14ac:dyDescent="0.25">
      <c r="C2" s="41">
        <v>0.5</v>
      </c>
      <c r="O2" s="41">
        <v>0.5</v>
      </c>
      <c r="Q2" s="43" t="s">
        <v>78</v>
      </c>
      <c r="R2" s="41">
        <v>4</v>
      </c>
      <c r="S2" s="41">
        <v>4</v>
      </c>
      <c r="T2" s="41">
        <v>1</v>
      </c>
    </row>
    <row r="3" spans="2:47" ht="24" customHeight="1" x14ac:dyDescent="0.25">
      <c r="B3" s="21"/>
      <c r="C3" s="38" t="s">
        <v>46</v>
      </c>
      <c r="D3" s="38"/>
      <c r="E3" s="38"/>
      <c r="F3" s="38"/>
      <c r="G3" s="38"/>
      <c r="H3" s="38"/>
      <c r="I3" s="38"/>
      <c r="J3" s="38"/>
      <c r="K3" s="38"/>
      <c r="L3" s="21"/>
      <c r="M3" s="21"/>
      <c r="N3" s="21"/>
      <c r="O3" s="21"/>
      <c r="Q3" s="38" t="s">
        <v>52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21"/>
    </row>
    <row r="4" spans="2:47" ht="24" customHeight="1" x14ac:dyDescent="0.25">
      <c r="B4" s="21" t="s">
        <v>71</v>
      </c>
      <c r="C4" s="40" t="s">
        <v>77</v>
      </c>
      <c r="D4" s="40" t="s">
        <v>76</v>
      </c>
      <c r="E4" s="21" t="s">
        <v>73</v>
      </c>
      <c r="F4" s="21" t="s">
        <v>72</v>
      </c>
      <c r="G4" s="21" t="s">
        <v>74</v>
      </c>
      <c r="H4" s="21" t="s">
        <v>74</v>
      </c>
      <c r="I4" s="21" t="s">
        <v>75</v>
      </c>
      <c r="J4" s="21"/>
      <c r="K4" s="21"/>
      <c r="L4" s="21"/>
      <c r="M4" s="21"/>
      <c r="N4" s="21"/>
      <c r="O4" s="21"/>
      <c r="Q4" s="39" t="s">
        <v>57</v>
      </c>
      <c r="R4" s="39"/>
      <c r="S4" s="39"/>
      <c r="T4" s="39"/>
      <c r="U4" s="39"/>
      <c r="V4" s="39"/>
      <c r="W4" s="44"/>
      <c r="X4" s="21"/>
      <c r="Y4" s="39" t="s">
        <v>59</v>
      </c>
      <c r="Z4" s="39"/>
      <c r="AA4" s="39"/>
      <c r="AB4" s="39"/>
      <c r="AC4" s="44"/>
      <c r="AD4" s="21"/>
      <c r="AE4" s="21"/>
      <c r="AF4" s="21"/>
      <c r="AG4" s="39" t="s">
        <v>60</v>
      </c>
      <c r="AH4" s="39"/>
      <c r="AI4" s="39"/>
      <c r="AJ4" s="39"/>
      <c r="AK4" s="39"/>
      <c r="AL4" s="39"/>
      <c r="AM4" s="44"/>
      <c r="AN4" s="21"/>
      <c r="AO4" s="39" t="s">
        <v>61</v>
      </c>
      <c r="AP4" s="39"/>
      <c r="AQ4" s="39"/>
      <c r="AR4" s="39"/>
      <c r="AS4" s="39"/>
      <c r="AT4" s="39"/>
      <c r="AU4" s="44"/>
    </row>
    <row r="5" spans="2:47" ht="24" customHeight="1" x14ac:dyDescent="0.25">
      <c r="B5" s="19"/>
      <c r="C5" s="12" t="s">
        <v>49</v>
      </c>
      <c r="D5" s="13" t="s">
        <v>47</v>
      </c>
      <c r="E5" s="14" t="s">
        <v>48</v>
      </c>
      <c r="F5" s="15" t="s">
        <v>64</v>
      </c>
      <c r="G5" s="16" t="s">
        <v>63</v>
      </c>
      <c r="H5" s="17" t="s">
        <v>62</v>
      </c>
      <c r="I5" s="23" t="s">
        <v>66</v>
      </c>
      <c r="J5" s="24" t="s">
        <v>50</v>
      </c>
      <c r="K5" s="25" t="s">
        <v>51</v>
      </c>
      <c r="L5" s="22" t="s">
        <v>69</v>
      </c>
      <c r="M5" s="22" t="s">
        <v>67</v>
      </c>
      <c r="N5" s="22" t="s">
        <v>70</v>
      </c>
      <c r="O5" s="22" t="s">
        <v>68</v>
      </c>
      <c r="Q5" s="12" t="s">
        <v>53</v>
      </c>
      <c r="R5" s="15" t="s">
        <v>54</v>
      </c>
      <c r="S5" s="16" t="s">
        <v>55</v>
      </c>
      <c r="T5" s="17" t="s">
        <v>56</v>
      </c>
      <c r="U5" s="45" t="s">
        <v>79</v>
      </c>
      <c r="V5" s="46" t="s">
        <v>80</v>
      </c>
      <c r="W5" s="46" t="s">
        <v>58</v>
      </c>
      <c r="Y5" s="12" t="s">
        <v>53</v>
      </c>
      <c r="Z5" s="15" t="s">
        <v>54</v>
      </c>
      <c r="AA5" s="16" t="s">
        <v>55</v>
      </c>
      <c r="AB5" s="17" t="s">
        <v>56</v>
      </c>
      <c r="AC5" s="45" t="s">
        <v>79</v>
      </c>
      <c r="AD5" s="46" t="s">
        <v>80</v>
      </c>
      <c r="AE5" s="46" t="s">
        <v>58</v>
      </c>
      <c r="AG5" s="12" t="s">
        <v>53</v>
      </c>
      <c r="AH5" s="15" t="s">
        <v>54</v>
      </c>
      <c r="AI5" s="16" t="s">
        <v>55</v>
      </c>
      <c r="AJ5" s="17" t="s">
        <v>56</v>
      </c>
      <c r="AK5" s="45" t="s">
        <v>79</v>
      </c>
      <c r="AL5" s="46" t="s">
        <v>80</v>
      </c>
      <c r="AM5" s="46" t="s">
        <v>58</v>
      </c>
      <c r="AO5" s="12" t="s">
        <v>53</v>
      </c>
      <c r="AP5" s="15" t="s">
        <v>54</v>
      </c>
      <c r="AQ5" s="16" t="s">
        <v>55</v>
      </c>
      <c r="AR5" s="17" t="s">
        <v>56</v>
      </c>
      <c r="AS5" s="45" t="s">
        <v>79</v>
      </c>
      <c r="AT5" s="46" t="s">
        <v>80</v>
      </c>
      <c r="AU5" s="46" t="s">
        <v>58</v>
      </c>
    </row>
    <row r="6" spans="2:47" ht="24" customHeight="1" x14ac:dyDescent="0.25">
      <c r="B6" s="19">
        <v>0.1</v>
      </c>
      <c r="C6" s="12">
        <v>4</v>
      </c>
      <c r="D6" s="13">
        <v>2</v>
      </c>
      <c r="E6" s="14">
        <v>1.01</v>
      </c>
      <c r="F6" s="15">
        <v>22</v>
      </c>
      <c r="G6" s="16">
        <v>4</v>
      </c>
      <c r="H6" s="17">
        <v>0</v>
      </c>
      <c r="I6" s="23">
        <v>1</v>
      </c>
      <c r="J6" s="24">
        <f>(C6+D6)*E6</f>
        <v>6.0600000000000005</v>
      </c>
      <c r="K6" s="25">
        <f>G6*(1+(H6*0.02))</f>
        <v>4</v>
      </c>
      <c r="L6" s="22">
        <f>(Q6-MAX($C$2,K6))*I6</f>
        <v>2</v>
      </c>
      <c r="M6" s="22">
        <f>F6/L6</f>
        <v>11</v>
      </c>
      <c r="N6" s="22">
        <f>(Y6-MAX($C$2,K6))*I6</f>
        <v>4</v>
      </c>
      <c r="O6" s="22">
        <f>F6/N6</f>
        <v>5.5</v>
      </c>
      <c r="Q6" s="12">
        <v>6</v>
      </c>
      <c r="R6" s="15">
        <v>20</v>
      </c>
      <c r="S6" s="16">
        <v>2</v>
      </c>
      <c r="T6" s="17">
        <v>0</v>
      </c>
      <c r="U6" s="17">
        <f>S6*(1+(0.02*T6))</f>
        <v>2</v>
      </c>
      <c r="V6" s="20">
        <f>(MAX($J6*$R$1-S6, $O$2)*$R$2)+(MAX($J6*$S$1-S6, $O$2)*$S$2)+(MAX($J6*$T$1-S6, $O$2)*$T$2)</f>
        <v>16.760159999999999</v>
      </c>
      <c r="W6" s="20">
        <f>R6/V6</f>
        <v>1.1933060304913559</v>
      </c>
      <c r="Y6" s="12">
        <v>8</v>
      </c>
      <c r="Z6" s="15">
        <v>16</v>
      </c>
      <c r="AA6" s="16">
        <v>0</v>
      </c>
      <c r="AB6" s="17">
        <v>0</v>
      </c>
      <c r="AC6" s="17">
        <f>AA6*(1+(0.02*AB6))</f>
        <v>0</v>
      </c>
      <c r="AD6" s="20">
        <f>(MAX($J6*$R$1-AA6, $O$2)*$R$2)+(MAX($J6*$S$1-AA6, $O$2)*$S$2)+(MAX($J6*$T$1-AA6, $O$2)*$T$2)</f>
        <v>34.760159999999999</v>
      </c>
      <c r="AE6" s="20">
        <f>Z6/AD6</f>
        <v>0.46029707573267786</v>
      </c>
      <c r="AG6" s="12">
        <v>4</v>
      </c>
      <c r="AH6" s="15">
        <v>50</v>
      </c>
      <c r="AI6" s="16">
        <v>1</v>
      </c>
      <c r="AJ6" s="17">
        <v>0</v>
      </c>
      <c r="AK6" s="17">
        <f>AI6*(1+(0.02*AJ6))</f>
        <v>1</v>
      </c>
      <c r="AL6" s="20">
        <f>(MAX($J6*$R$1-AI6, $O$2)*$R$2)+(MAX($J6*$S$1-AI6, $O$2)*$S$2)+(MAX($J6*$T$1-AI6, $O$2)*$T$2)</f>
        <v>25.760159999999999</v>
      </c>
      <c r="AM6" s="20">
        <f>AH6/AL6</f>
        <v>1.9409817330327142</v>
      </c>
      <c r="AO6" s="12">
        <v>4</v>
      </c>
      <c r="AP6" s="15">
        <v>20</v>
      </c>
      <c r="AQ6" s="16">
        <v>3</v>
      </c>
      <c r="AR6" s="17">
        <v>0</v>
      </c>
      <c r="AS6" s="17">
        <f>AQ6*(1+(0.02*AR6))</f>
        <v>3</v>
      </c>
      <c r="AT6" s="20">
        <f>(MAX($J6*$R$1-AQ6, $O$2)*$R$2)+(MAX($J6*$S$1-AQ6, $O$2)*$S$2)+(MAX($J6*$T$1-AQ6, $O$2)*$T$2)</f>
        <v>9.7856000000000005</v>
      </c>
      <c r="AU6" s="20">
        <f>AP6/AT6</f>
        <v>2.0438194898626554</v>
      </c>
    </row>
    <row r="7" spans="2:47" ht="24" customHeight="1" x14ac:dyDescent="0.25">
      <c r="B7" s="19">
        <v>1.1000000000000001</v>
      </c>
      <c r="C7" s="12"/>
      <c r="D7" s="13"/>
      <c r="E7" s="14"/>
      <c r="F7" s="15"/>
      <c r="G7" s="16"/>
      <c r="H7" s="17"/>
      <c r="I7" s="23">
        <v>1</v>
      </c>
      <c r="J7" s="24"/>
      <c r="K7" s="25"/>
      <c r="L7" s="22"/>
      <c r="M7" s="22"/>
      <c r="N7" s="22"/>
      <c r="O7" s="22"/>
    </row>
    <row r="8" spans="2:47" ht="24" customHeight="1" x14ac:dyDescent="0.25">
      <c r="B8" s="18">
        <v>1.2</v>
      </c>
      <c r="C8" s="12"/>
      <c r="D8" s="13"/>
      <c r="E8" s="14"/>
      <c r="F8" s="15"/>
      <c r="G8" s="16"/>
      <c r="H8" s="17"/>
      <c r="I8" s="23">
        <v>0.95</v>
      </c>
      <c r="J8" s="24"/>
      <c r="K8" s="25"/>
      <c r="L8" s="22"/>
      <c r="M8" s="22"/>
      <c r="N8" s="22"/>
      <c r="O8" s="22"/>
    </row>
    <row r="9" spans="2:47" ht="24" customHeight="1" x14ac:dyDescent="0.25">
      <c r="B9" s="19">
        <v>1.3</v>
      </c>
      <c r="C9" s="12"/>
      <c r="D9" s="13"/>
      <c r="E9" s="14"/>
      <c r="F9" s="15"/>
      <c r="G9" s="16"/>
      <c r="H9" s="17"/>
      <c r="I9" s="23">
        <v>0.95</v>
      </c>
      <c r="J9" s="24"/>
      <c r="K9" s="25"/>
      <c r="L9" s="22"/>
      <c r="M9" s="22"/>
      <c r="N9" s="22"/>
      <c r="O9" s="22"/>
    </row>
    <row r="10" spans="2:47" ht="24" customHeight="1" x14ac:dyDescent="0.25">
      <c r="B10" s="18">
        <v>1.4</v>
      </c>
      <c r="C10" s="12"/>
      <c r="D10" s="13"/>
      <c r="E10" s="14"/>
      <c r="F10" s="15"/>
      <c r="G10" s="16"/>
      <c r="H10" s="17"/>
      <c r="I10" s="23">
        <v>0.9</v>
      </c>
      <c r="J10" s="24"/>
      <c r="K10" s="25"/>
      <c r="L10" s="22"/>
      <c r="M10" s="22"/>
      <c r="N10" s="22"/>
      <c r="O10" s="22"/>
    </row>
    <row r="12" spans="2:47" ht="24" customHeight="1" x14ac:dyDescent="0.25">
      <c r="B12" s="19">
        <v>2.1</v>
      </c>
      <c r="C12" s="12"/>
      <c r="D12" s="13"/>
      <c r="E12" s="14"/>
      <c r="F12" s="15"/>
      <c r="G12" s="16"/>
      <c r="H12" s="17"/>
      <c r="I12" s="23">
        <v>0.9</v>
      </c>
      <c r="J12" s="24"/>
      <c r="K12" s="25"/>
      <c r="L12" s="22"/>
      <c r="M12" s="22"/>
      <c r="N12" s="22"/>
      <c r="O12" s="22"/>
    </row>
    <row r="13" spans="2:47" ht="24" customHeight="1" x14ac:dyDescent="0.25">
      <c r="B13" s="18">
        <v>2.2000000000000002</v>
      </c>
      <c r="C13" s="12"/>
      <c r="D13" s="13"/>
      <c r="E13" s="14"/>
      <c r="F13" s="15"/>
      <c r="G13" s="16"/>
      <c r="H13" s="17"/>
      <c r="I13" s="23">
        <v>0.85</v>
      </c>
      <c r="J13" s="24"/>
      <c r="K13" s="25"/>
      <c r="L13" s="22"/>
      <c r="M13" s="22"/>
      <c r="N13" s="22"/>
      <c r="O13" s="22"/>
    </row>
    <row r="14" spans="2:47" ht="24" customHeight="1" x14ac:dyDescent="0.25">
      <c r="B14" s="19">
        <v>2.2999999999999998</v>
      </c>
      <c r="C14" s="12"/>
      <c r="D14" s="13"/>
      <c r="E14" s="14"/>
      <c r="F14" s="15"/>
      <c r="G14" s="16"/>
      <c r="H14" s="17"/>
      <c r="I14" s="23">
        <v>0.85</v>
      </c>
      <c r="J14" s="24"/>
      <c r="K14" s="25"/>
      <c r="L14" s="22"/>
      <c r="M14" s="22"/>
      <c r="N14" s="22"/>
      <c r="O14" s="22"/>
    </row>
    <row r="16" spans="2:47" ht="24" customHeight="1" x14ac:dyDescent="0.25">
      <c r="B16" s="19">
        <v>3.1</v>
      </c>
      <c r="C16" s="12"/>
      <c r="D16" s="13"/>
      <c r="E16" s="14"/>
      <c r="F16" s="15"/>
      <c r="G16" s="16"/>
      <c r="H16" s="17"/>
      <c r="I16" s="23">
        <v>0.8</v>
      </c>
      <c r="J16" s="24"/>
      <c r="K16" s="25"/>
      <c r="L16" s="22"/>
      <c r="M16" s="22"/>
      <c r="N16" s="22"/>
      <c r="O16" s="22"/>
    </row>
    <row r="17" spans="2:15" ht="24" customHeight="1" x14ac:dyDescent="0.25">
      <c r="B17" s="18">
        <v>3.2</v>
      </c>
      <c r="C17" s="12"/>
      <c r="D17" s="13"/>
      <c r="E17" s="14"/>
      <c r="F17" s="15"/>
      <c r="G17" s="16"/>
      <c r="H17" s="17"/>
      <c r="I17" s="23">
        <v>0.8</v>
      </c>
      <c r="J17" s="24"/>
      <c r="K17" s="25"/>
      <c r="L17" s="22"/>
      <c r="M17" s="22"/>
      <c r="N17" s="22"/>
      <c r="O17" s="22"/>
    </row>
    <row r="18" spans="2:15" ht="24" customHeight="1" x14ac:dyDescent="0.25">
      <c r="B18" s="19">
        <v>3.3</v>
      </c>
      <c r="C18" s="12"/>
      <c r="D18" s="13"/>
      <c r="E18" s="14"/>
      <c r="F18" s="15"/>
      <c r="G18" s="16"/>
      <c r="H18" s="17"/>
      <c r="I18" s="23">
        <v>0.75</v>
      </c>
      <c r="J18" s="24"/>
      <c r="K18" s="25"/>
      <c r="L18" s="22"/>
      <c r="M18" s="22"/>
      <c r="N18" s="22"/>
      <c r="O18" s="22"/>
    </row>
    <row r="20" spans="2:15" ht="24" customHeight="1" x14ac:dyDescent="0.25">
      <c r="B20" s="18">
        <v>4.0999999999999996</v>
      </c>
      <c r="C20" s="12"/>
      <c r="D20" s="13"/>
      <c r="E20" s="14"/>
      <c r="F20" s="15"/>
      <c r="G20" s="16"/>
      <c r="H20" s="17"/>
      <c r="I20" s="23">
        <v>0.75</v>
      </c>
      <c r="J20" s="24"/>
      <c r="K20" s="25"/>
      <c r="L20" s="22"/>
      <c r="M20" s="22"/>
      <c r="N20" s="22"/>
      <c r="O20" s="22"/>
    </row>
    <row r="21" spans="2:15" ht="24" customHeight="1" x14ac:dyDescent="0.25">
      <c r="B21" s="19">
        <v>4.2</v>
      </c>
      <c r="C21" s="12"/>
      <c r="D21" s="13"/>
      <c r="E21" s="14"/>
      <c r="F21" s="15"/>
      <c r="G21" s="16"/>
      <c r="H21" s="17"/>
      <c r="I21" s="23">
        <v>0.7</v>
      </c>
      <c r="J21" s="24"/>
      <c r="K21" s="25"/>
      <c r="L21" s="22"/>
      <c r="M21" s="22"/>
      <c r="N21" s="22"/>
      <c r="O21" s="22"/>
    </row>
  </sheetData>
  <mergeCells count="6">
    <mergeCell ref="C3:K3"/>
    <mergeCell ref="Q3:AT3"/>
    <mergeCell ref="AO4:AT4"/>
    <mergeCell ref="AG4:AL4"/>
    <mergeCell ref="Y4:AB4"/>
    <mergeCell ref="Q4:V4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普通攻击</vt:lpstr>
      <vt:lpstr>技能</vt:lpstr>
      <vt:lpstr>数值分配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 Tonywww</cp:lastModifiedBy>
  <dcterms:created xsi:type="dcterms:W3CDTF">2023-05-12T11:15:00Z</dcterms:created>
  <dcterms:modified xsi:type="dcterms:W3CDTF">2025-10-02T13:24:13Z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7184A9CE2EAB4C4B9B23E42167A0B96D_12</vt:lpwstr>
  </property>
</Properties>
</file>