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D Pricing Comparison" sheetId="1" r:id="rId4"/>
    <sheet state="visible" name="H100 Options" sheetId="2" r:id="rId5"/>
    <sheet state="visible" name="GPU Cloud" sheetId="3" r:id="rId6"/>
    <sheet state="visible" name="Python_Data" sheetId="4" r:id="rId7"/>
    <sheet state="visible" name="Cloud Platforms" sheetId="5" r:id="rId8"/>
    <sheet state="visible" name="vDC" sheetId="6" r:id="rId9"/>
    <sheet state="visible" name="Explore" sheetId="7" r:id="rId10"/>
    <sheet state="visible" name="PricePerformance Ratio" sheetId="8" r:id="rId11"/>
  </sheets>
  <definedNames>
    <definedName hidden="1" localSheetId="2" name="_xlnm._FilterDatabase">'GPU Cloud'!$A$1:$AH$86</definedName>
    <definedName hidden="1" localSheetId="7" name="_xlnm._FilterDatabase">'PricePerformance Ratio'!$A$9:$L$25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51">
      <text>
        <t xml:space="preserve">Seems these need to be higher
	-Kevin Keleher
yeah potentially
	-Ben Sutton
maybe keep how they are for now and then we can raise prices in a few months
	-Ben Sutton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Data collected May 3 2023</t>
      </text>
    </comment>
    <comment authorId="0" ref="I12">
      <text>
        <t xml:space="preserve">Original value computed from a cluster of 8 (divided by 8)  </t>
      </text>
    </comment>
    <comment authorId="0" ref="I58">
      <text>
        <t xml:space="preserve">Original value computed from a cluster of 8 (divided by 8)  </t>
      </text>
    </comment>
    <comment authorId="0" ref="J10">
      <text>
        <t xml:space="preserve">calculated based on on-demand price. not long term lease.
	-Ben Sutton</t>
      </text>
    </comment>
    <comment authorId="0" ref="I28">
      <text>
        <t xml:space="preserve">they offer NVMe as extra but I think its persistent--ours is not persistent. They also bill it at a monthly. 
Should I use the $0.07/GB in the calculation or leave storage at 0? 
If we incorporate it, it would be an extra $0.19 for each instance. @kevin.keleher@cr8dl.ai @john.weisensee@cr8dl.ai
	-Ben Sutton
I say include it because they do charge it
	-Kevin Keleher</t>
      </text>
    </comment>
    <comment authorId="0" ref="I6">
      <text>
        <t xml:space="preserve">$2.00 for 2 yr commit
	-Ben Sutton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Data collected May 3 2023</t>
      </text>
    </comment>
    <comment authorId="0" ref="G69">
      <text>
        <t xml:space="preserve">Original value computed from a cluster of 8 (divided by 8)  </t>
      </text>
    </comment>
  </commentList>
</comments>
</file>

<file path=xl/comments4.xml><?xml version="1.0" encoding="utf-8"?>
<comments xmlns:r="http://schemas.openxmlformats.org/officeDocument/2006/relationships" xmlns="http://schemas.openxmlformats.org/spreadsheetml/2006/main">
  <authors>
    <author/>
  </authors>
  <commentList>
    <comment authorId="0" ref="A3">
      <text>
        <t xml:space="preserve">Data collected May 3 2023</t>
      </text>
    </comment>
  </commentList>
</comments>
</file>

<file path=xl/comments5.xml><?xml version="1.0" encoding="utf-8"?>
<comments xmlns:r="http://schemas.openxmlformats.org/officeDocument/2006/relationships" xmlns="http://schemas.openxmlformats.org/spreadsheetml/2006/main">
  <authors>
    <author/>
  </authors>
  <commentList>
    <comment authorId="0" ref="M9">
      <text>
        <t xml:space="preserve">grade on a curve. Ask GPT
	-Ben Sutton</t>
      </text>
    </comment>
  </commentList>
</comments>
</file>

<file path=xl/sharedStrings.xml><?xml version="1.0" encoding="utf-8"?>
<sst xmlns="http://schemas.openxmlformats.org/spreadsheetml/2006/main" count="1217" uniqueCount="449">
  <si>
    <t xml:space="preserve">       </t>
  </si>
  <si>
    <t>ALL LIVE DATA - KEEP CURRENT AND UPDATE SLIDES ACCORDINGLY</t>
  </si>
  <si>
    <t>Large CSPs</t>
  </si>
  <si>
    <t>COMPANY</t>
  </si>
  <si>
    <t>PRICE/GPU/HR</t>
  </si>
  <si>
    <t>RAM (GB)</t>
  </si>
  <si>
    <t>vCPUs</t>
  </si>
  <si>
    <t>INTERNAL STORAGE</t>
  </si>
  <si>
    <t>BILLING MODEL</t>
  </si>
  <si>
    <t>EGRESS FEES</t>
  </si>
  <si>
    <t>PRICE / GPU / HR</t>
  </si>
  <si>
    <t>RAM</t>
  </si>
  <si>
    <t>4 TB</t>
  </si>
  <si>
    <t>Minute, Day, Week, 
Month</t>
  </si>
  <si>
    <t>None</t>
  </si>
  <si>
    <t>CR8DL</t>
  </si>
  <si>
    <t>1 TB</t>
  </si>
  <si>
    <t>Second, Hour</t>
  </si>
  <si>
    <t>$0.01 - $0.09/GB</t>
  </si>
  <si>
    <t>AWS</t>
  </si>
  <si>
    <t>958 GB</t>
  </si>
  <si>
    <t>Month; 1, 3 Year</t>
  </si>
  <si>
    <t>$0.09/GB</t>
  </si>
  <si>
    <t>Azure</t>
  </si>
  <si>
    <t>Hour; 1, 3, Year</t>
  </si>
  <si>
    <t>$0.01 - $0.15/GB</t>
  </si>
  <si>
    <t>GCP</t>
  </si>
  <si>
    <t>Updated:</t>
  </si>
  <si>
    <t>Small CSPs</t>
  </si>
  <si>
    <t>192 GB</t>
  </si>
  <si>
    <t>125 GB</t>
  </si>
  <si>
    <t>Minute</t>
  </si>
  <si>
    <t>RunPod</t>
  </si>
  <si>
    <t>120 GB</t>
  </si>
  <si>
    <t>1400 GB</t>
  </si>
  <si>
    <t>Month</t>
  </si>
  <si>
    <t>$.01/GB</t>
  </si>
  <si>
    <t>Vultr</t>
  </si>
  <si>
    <t>190 GB</t>
  </si>
  <si>
    <t>2 TB</t>
  </si>
  <si>
    <t>CoreWeave</t>
  </si>
  <si>
    <t>90 GB</t>
  </si>
  <si>
    <t>Hour, Month</t>
  </si>
  <si>
    <t>Paperspace</t>
  </si>
  <si>
    <t>*Updated:</t>
  </si>
  <si>
    <t>FOR WEB</t>
  </si>
  <si>
    <t>144 GB</t>
  </si>
  <si>
    <t>1.1 TB</t>
  </si>
  <si>
    <t>238 GB</t>
  </si>
  <si>
    <t>800 GB</t>
  </si>
  <si>
    <t>170 GB</t>
  </si>
  <si>
    <t>2 Node = 5% off?</t>
  </si>
  <si>
    <t>Golden Ratio</t>
  </si>
  <si>
    <t>A100 80GB Pricing</t>
  </si>
  <si>
    <t>3 Node = 10% off?</t>
  </si>
  <si>
    <t>GR %</t>
  </si>
  <si>
    <t>Round</t>
  </si>
  <si>
    <t>Subscription</t>
  </si>
  <si>
    <t>$/GPU/HR</t>
  </si>
  <si>
    <t>Full Node (8x)/HR</t>
  </si>
  <si>
    <t>MRR</t>
  </si>
  <si>
    <t>Node TCV</t>
  </si>
  <si>
    <t>On-Demand</t>
  </si>
  <si>
    <t>Weekly</t>
  </si>
  <si>
    <t>Monthly (730hrs)</t>
  </si>
  <si>
    <t>3mo</t>
  </si>
  <si>
    <t>100 days</t>
  </si>
  <si>
    <t>6mo</t>
  </si>
  <si>
    <t>7mo</t>
  </si>
  <si>
    <t>1yr</t>
  </si>
  <si>
    <t>2yr</t>
  </si>
  <si>
    <t>Prefer at least 25% up front</t>
  </si>
  <si>
    <t>3yr</t>
  </si>
  <si>
    <t>Prefer at least 50% up front</t>
  </si>
  <si>
    <t>AVG</t>
  </si>
  <si>
    <t>2 Node = 5% off</t>
  </si>
  <si>
    <t>3 Node = 10% off</t>
  </si>
  <si>
    <t>H100 Pricing</t>
  </si>
  <si>
    <t>Full Node (8x)</t>
  </si>
  <si>
    <t>Node monthly cost</t>
  </si>
  <si>
    <t>Committment option</t>
  </si>
  <si>
    <t>Option 1 - Leasing all</t>
  </si>
  <si>
    <t>3 mo MRR</t>
  </si>
  <si>
    <t>6 mo MRR</t>
  </si>
  <si>
    <t>1 yr MRR</t>
  </si>
  <si>
    <t>2 yr MRR</t>
  </si>
  <si>
    <t>8xH100 node</t>
  </si>
  <si>
    <t>Totals</t>
  </si>
  <si>
    <t>Option 2 - Hybrid</t>
  </si>
  <si>
    <t>Mo MRR</t>
  </si>
  <si>
    <t>8xH100 node /8 GoD</t>
  </si>
  <si>
    <t>8xH100 node /full GoD</t>
  </si>
  <si>
    <t>8xH100 node leasing</t>
  </si>
  <si>
    <t>Option 3 - All GoD (80%)</t>
  </si>
  <si>
    <t>Company</t>
  </si>
  <si>
    <t>CSP Type</t>
  </si>
  <si>
    <t>Location</t>
  </si>
  <si>
    <t>Product Name</t>
  </si>
  <si>
    <t>GPU Type</t>
  </si>
  <si>
    <t>Form Factor</t>
  </si>
  <si>
    <t># of GPUs</t>
  </si>
  <si>
    <t>VRAM</t>
  </si>
  <si>
    <t>Monthly</t>
  </si>
  <si>
    <t>6-mo</t>
  </si>
  <si>
    <t>1-yr</t>
  </si>
  <si>
    <t>2-yr</t>
  </si>
  <si>
    <t>3-yr</t>
  </si>
  <si>
    <t>Spot</t>
  </si>
  <si>
    <t>Commit/Time-billed</t>
  </si>
  <si>
    <t>Internal Storage (GB)</t>
  </si>
  <si>
    <t>Egress Fees</t>
  </si>
  <si>
    <t>Other Fees</t>
  </si>
  <si>
    <t>Network/Bandwidth</t>
  </si>
  <si>
    <t>HGX/NVLink/InfiniBand</t>
  </si>
  <si>
    <t>OS</t>
  </si>
  <si>
    <t>Strengths</t>
  </si>
  <si>
    <t>Preinstalled Libraries</t>
  </si>
  <si>
    <t>Region</t>
  </si>
  <si>
    <t>Crypto Mining?</t>
  </si>
  <si>
    <t>Academic Credit?</t>
  </si>
  <si>
    <t>Additional Fees</t>
  </si>
  <si>
    <t>Other</t>
  </si>
  <si>
    <t>Target Audience</t>
  </si>
  <si>
    <t>Marketing</t>
  </si>
  <si>
    <t>Benchmark</t>
  </si>
  <si>
    <t>Lambda only has A10's available at $0.60/hr</t>
  </si>
  <si>
    <t>Akamai (Linode)</t>
  </si>
  <si>
    <t>Small</t>
  </si>
  <si>
    <t>Quadro RTX 6000</t>
  </si>
  <si>
    <t>?</t>
  </si>
  <si>
    <t>32 GB</t>
  </si>
  <si>
    <t>640 GB</t>
  </si>
  <si>
    <t>10 Gbps</t>
  </si>
  <si>
    <t>Kubernetes</t>
  </si>
  <si>
    <t>Worldwide</t>
  </si>
  <si>
    <t>RTX6000</t>
  </si>
  <si>
    <t>-</t>
  </si>
  <si>
    <t>Albatross Cloud - dont own data center</t>
  </si>
  <si>
    <t>USA</t>
  </si>
  <si>
    <t>Albatross Cloud</t>
  </si>
  <si>
    <t>A100</t>
  </si>
  <si>
    <t>Alibaba</t>
  </si>
  <si>
    <t>Elastic Cloud</t>
  </si>
  <si>
    <t>V100</t>
  </si>
  <si>
    <t>Arc Compute</t>
  </si>
  <si>
    <t>H100 Cloud Cluster</t>
  </si>
  <si>
    <t>H100</t>
  </si>
  <si>
    <t>SXM</t>
  </si>
  <si>
    <t>3 yr</t>
  </si>
  <si>
    <t>6 TB</t>
  </si>
  <si>
    <t>3,200 Gbps unblocked InfiniBand</t>
  </si>
  <si>
    <t>InfiniBand</t>
  </si>
  <si>
    <t>2 yr</t>
  </si>
  <si>
    <t>Large</t>
  </si>
  <si>
    <t>p4de.24xlarge</t>
  </si>
  <si>
    <t>SXM/HGX</t>
  </si>
  <si>
    <t xml:space="preserve">$0.01 - $0.09/GB
</t>
  </si>
  <si>
    <r>
      <rPr>
        <rFont val="Arial"/>
      </rPr>
      <t xml:space="preserve">Data transfer in: $0.00
Data transfer out (internet): 
- first 10TB/month: $0.09/GB
- Next 40TB/month: $0.085/GB
- Next 100TB/month: $0.07/GB
</t>
    </r>
    <r>
      <rPr>
        <rFont val="Arial"/>
        <color rgb="FF1155CC"/>
        <u/>
      </rPr>
      <t>Data transfer out</t>
    </r>
    <r>
      <rPr>
        <rFont val="Arial"/>
      </rPr>
      <t>: 
Same region: $0.01/GB
Different region: $0.02/GB166</t>
    </r>
  </si>
  <si>
    <t>50Gbps</t>
  </si>
  <si>
    <r>
      <rPr>
        <rFont val="Arial"/>
      </rPr>
      <t xml:space="preserve">Data transfer in: $0.00
Data transfer out (internet): 
- first 10TB/month: $0.09/GB
- Next 40TB/month: $0.085/GB
- Next 100TB/month: $0.07/GB
</t>
    </r>
    <r>
      <rPr>
        <rFont val="Arial"/>
        <color rgb="FF1155CC"/>
        <u/>
      </rPr>
      <t>Data transfer out</t>
    </r>
    <r>
      <rPr>
        <rFont val="Arial"/>
      </rPr>
      <t>: 
Same region: $0.01/GB
Different region: $0.02/GB166</t>
    </r>
  </si>
  <si>
    <r>
      <rPr>
        <rFont val="Arial"/>
        <color rgb="FF1155CC"/>
        <u/>
      </rPr>
      <t>p4d.24xlarge</t>
    </r>
    <r>
      <rPr>
        <rFont val="Arial"/>
      </rPr>
      <t xml:space="preserve"> </t>
    </r>
  </si>
  <si>
    <r>
      <rPr>
        <rFont val="Arial"/>
      </rPr>
      <t xml:space="preserve">Data transfer in: $0.00
Data transfer out (internet): 
- first 10TB/month: $0.09/GB
- Next 40TB/month: $0.085/GB
- Next 100TB/month: $0.07/GB
</t>
    </r>
    <r>
      <rPr>
        <rFont val="Arial"/>
        <color rgb="FF1155CC"/>
        <u/>
      </rPr>
      <t>Data transfer out</t>
    </r>
    <r>
      <rPr>
        <rFont val="Arial"/>
      </rPr>
      <t>: 
Same region: $0.01/GB
Different region: $0.02/GB166</t>
    </r>
  </si>
  <si>
    <r>
      <rPr>
        <rFont val="Arial"/>
      </rPr>
      <t xml:space="preserve">Data transfer in: $0.00
Data transfer out (internet): 
- first 10TB/month: $0.09/GB
- Next 40TB/month: $0.085/GB
- Next 100TB/month: $0.07/GB
</t>
    </r>
    <r>
      <rPr>
        <rFont val="Arial"/>
        <color rgb="FF1155CC"/>
        <u/>
      </rPr>
      <t>Data transfer out</t>
    </r>
    <r>
      <rPr>
        <rFont val="Arial"/>
      </rPr>
      <t>: 
Same region: $0.01/GB
Different region: $0.02/GB166</t>
    </r>
  </si>
  <si>
    <t>EC2 P5</t>
  </si>
  <si>
    <t>Hour</t>
  </si>
  <si>
    <t>30.7 TB NVMe</t>
  </si>
  <si>
    <t>EC2 P3</t>
  </si>
  <si>
    <t>61 GB</t>
  </si>
  <si>
    <t>8 Cores</t>
  </si>
  <si>
    <t>96 GB</t>
  </si>
  <si>
    <t>12 Cores</t>
  </si>
  <si>
    <t>NC A100 v4 series</t>
  </si>
  <si>
    <t>PCIe</t>
  </si>
  <si>
    <t>100GB Free,
$0.09/GB</t>
  </si>
  <si>
    <t>200 Gbps</t>
  </si>
  <si>
    <t>N</t>
  </si>
  <si>
    <t>ND H100 v5</t>
  </si>
  <si>
    <t>ND A100 v4 series</t>
  </si>
  <si>
    <t>? guessing 40</t>
  </si>
  <si>
    <t>Azure NDm A100 v4 series</t>
  </si>
  <si>
    <t>NDv2 Series</t>
  </si>
  <si>
    <t>84 GB</t>
  </si>
  <si>
    <t>5 Cores</t>
  </si>
  <si>
    <t>Beam</t>
  </si>
  <si>
    <t>https://www.beam.cloud/pricing</t>
  </si>
  <si>
    <t>Coming soon</t>
  </si>
  <si>
    <t>Ciraascale</t>
  </si>
  <si>
    <t>Cirrascale Cloud</t>
  </si>
  <si>
    <t>8 - bare metal</t>
  </si>
  <si>
    <t>month, 6-month, year</t>
  </si>
  <si>
    <t>Dual 48 Core</t>
  </si>
  <si>
    <t>3.84 TB NVME</t>
  </si>
  <si>
    <t>No</t>
  </si>
  <si>
    <t>25 Gb bonded</t>
  </si>
  <si>
    <t>H100 - bare metal</t>
  </si>
  <si>
    <t>6 core</t>
  </si>
  <si>
    <t>16 TB NVMe</t>
  </si>
  <si>
    <t>128+</t>
  </si>
  <si>
    <t>A100 - bare metal</t>
  </si>
  <si>
    <t>32 core</t>
  </si>
  <si>
    <t>3840 NVMe</t>
  </si>
  <si>
    <t>GPU Cloud</t>
  </si>
  <si>
    <t>Billed by the minute</t>
  </si>
  <si>
    <t>Variable</t>
  </si>
  <si>
    <t>100 Gbps</t>
  </si>
  <si>
    <t>InfiniBand + SHARP</t>
  </si>
  <si>
    <t>Ubuntu 22.04, CentOS 7, Debian 10, and Fedora 35</t>
  </si>
  <si>
    <t>US</t>
  </si>
  <si>
    <t>Try for free with a $250 credit</t>
  </si>
  <si>
    <t>Extra for vCPU &amp; Ram
NVME storage $0.07 / GB / Month
No ingress / egress</t>
  </si>
  <si>
    <t>GPU On-Demand</t>
  </si>
  <si>
    <t>Minute, Day, Week, Month</t>
  </si>
  <si>
    <t>1 Gbps</t>
  </si>
  <si>
    <t>Y</t>
  </si>
  <si>
    <t>Ubuntu Server 22.04</t>
  </si>
  <si>
    <t>CrusoeCloud</t>
  </si>
  <si>
    <r>
      <rPr>
        <rFont val="Arial"/>
        <color rgb="FF1155CC"/>
        <u/>
      </rPr>
      <t>CrusoeCloud</t>
    </r>
    <r>
      <rPr>
        <rFont val="Arial"/>
        <color rgb="FF000000"/>
      </rPr>
      <t xml:space="preserve"> - - Not available yet</t>
    </r>
  </si>
  <si>
    <t>Don't show</t>
  </si>
  <si>
    <t>960 GB</t>
  </si>
  <si>
    <t>8 TB NVMe</t>
  </si>
  <si>
    <r>
      <rPr>
        <rFont val="Arial"/>
        <color rgb="FF1155CC"/>
        <u/>
      </rPr>
      <t>CrusoeCloud</t>
    </r>
    <r>
      <rPr>
        <rFont val="Arial"/>
        <color rgb="FF000000"/>
      </rPr>
      <t xml:space="preserve"> - - Not available yet</t>
    </r>
  </si>
  <si>
    <r>
      <rPr>
        <rFont val="Arial"/>
        <color rgb="FF1155CC"/>
        <u/>
      </rPr>
      <t>CrusoeCloud</t>
    </r>
    <r>
      <rPr>
        <rFont val="Arial"/>
      </rPr>
      <t xml:space="preserve"> </t>
    </r>
  </si>
  <si>
    <t>3 year</t>
  </si>
  <si>
    <r>
      <rPr>
        <rFont val="Arial"/>
        <color rgb="FF1155CC"/>
        <u/>
      </rPr>
      <t>CrusoeCloud</t>
    </r>
    <r>
      <rPr>
        <rFont val="Arial"/>
      </rPr>
      <t xml:space="preserve"> </t>
    </r>
  </si>
  <si>
    <t>1 - 10Gbps</t>
  </si>
  <si>
    <r>
      <rPr/>
      <t>high-performance, carbon-negative cloud platform (</t>
    </r>
    <r>
      <rPr>
        <color rgb="FF1155CC"/>
        <u/>
      </rPr>
      <t>climate impact</t>
    </r>
    <r>
      <rPr/>
      <t>)</t>
    </r>
  </si>
  <si>
    <t>Climate impact claim</t>
  </si>
  <si>
    <t>Datacrunch</t>
  </si>
  <si>
    <t>Instances</t>
  </si>
  <si>
    <t>6 mo</t>
  </si>
  <si>
    <t>1H100.80S.45V</t>
  </si>
  <si>
    <t>1, 2, 4, 8</t>
  </si>
  <si>
    <t xml:space="preserve">1A100.22V </t>
  </si>
  <si>
    <t>Hourly, 6 month, 2 year</t>
  </si>
  <si>
    <t>asked</t>
  </si>
  <si>
    <t>HGX, NVLink</t>
  </si>
  <si>
    <t>Ubuntu 20.04</t>
  </si>
  <si>
    <t>FluidStack</t>
  </si>
  <si>
    <t>Global</t>
  </si>
  <si>
    <t>8x A100</t>
  </si>
  <si>
    <t>Billed by the hour; yearly</t>
  </si>
  <si>
    <t>NVLink</t>
  </si>
  <si>
    <t>a2-ultragpu-1g</t>
  </si>
  <si>
    <t>1,2,4,8</t>
  </si>
  <si>
    <t>Hour; 1, 3 year</t>
  </si>
  <si>
    <t>Google Cloud GPUs</t>
  </si>
  <si>
    <t>Genesis Cloud</t>
  </si>
  <si>
    <t>GPU Instances</t>
  </si>
  <si>
    <t>GeForce™ RTX 3090</t>
  </si>
  <si>
    <t>Iceland, Norway</t>
  </si>
  <si>
    <t>Hyperstack</t>
  </si>
  <si>
    <t>UK</t>
  </si>
  <si>
    <t>IBM</t>
  </si>
  <si>
    <t>IMB Cloud</t>
  </si>
  <si>
    <t>16 Cores - Intel Xeon 4110</t>
  </si>
  <si>
    <t>1 TB HDD</t>
  </si>
  <si>
    <t>100 Mbps</t>
  </si>
  <si>
    <t>Extra charge for processor, RAM, &amp; storage
RAM is additional (up to 768 GB)
Can pay for more storage (
Can pay for more internet</t>
  </si>
  <si>
    <t>Jarvis Labs</t>
  </si>
  <si>
    <t>Jarvislabs GPU Pricing</t>
  </si>
  <si>
    <t>India</t>
  </si>
  <si>
    <t>Lambda Labs</t>
  </si>
  <si>
    <t>On-Demand GPU Cloud</t>
  </si>
  <si>
    <t>Second</t>
  </si>
  <si>
    <t>200 GB</t>
  </si>
  <si>
    <t>1.8 TB</t>
  </si>
  <si>
    <t>24.3 TB</t>
  </si>
  <si>
    <t>Not out yet, coming soon, can sign up for waitlist</t>
  </si>
  <si>
    <t>GPU Cloud Reserved</t>
  </si>
  <si>
    <t>3 yr 100% upfront</t>
  </si>
  <si>
    <t>20 TB NMVe</t>
  </si>
  <si>
    <t>billed by the second</t>
  </si>
  <si>
    <t>RTX A6000 48 GB</t>
  </si>
  <si>
    <t>100 GB</t>
  </si>
  <si>
    <t>14 vCPUs</t>
  </si>
  <si>
    <t>3 yr 33% upfront</t>
  </si>
  <si>
    <t>Ubuntu Server 20.04</t>
  </si>
  <si>
    <t>CUDA, Python 3, Tensorflow, CuArrays, PyTorch®, Plots, Flux, and Zygote</t>
  </si>
  <si>
    <t>No formal program, situational basis</t>
  </si>
  <si>
    <t>Latitude.sh</t>
  </si>
  <si>
    <t>g3.large.x8</t>
  </si>
  <si>
    <t>OD, month</t>
  </si>
  <si>
    <t>768 GB</t>
  </si>
  <si>
    <t>64 cores</t>
  </si>
  <si>
    <t>7.6 TB NVMe</t>
  </si>
  <si>
    <t>1536 GB</t>
  </si>
  <si>
    <t>15.2 TB NVMe</t>
  </si>
  <si>
    <t>10 Gbps NIC</t>
  </si>
  <si>
    <t>HGX?NVLink</t>
  </si>
  <si>
    <t>Liqid</t>
  </si>
  <si>
    <t>Oblivus</t>
  </si>
  <si>
    <t>1 yr</t>
  </si>
  <si>
    <t>Not available</t>
  </si>
  <si>
    <t>Oracle</t>
  </si>
  <si>
    <t>BM.GPU.A100-v2.8</t>
  </si>
  <si>
    <t>Billed by the hour</t>
  </si>
  <si>
    <t>10GB Free,
$0.009 - $0.05/GB
https://www.oracle.com/cloud/networking/pricing/</t>
  </si>
  <si>
    <t>OVHcloud</t>
  </si>
  <si>
    <t>Paperspace Core</t>
  </si>
  <si>
    <t>Hourly, monthly</t>
  </si>
  <si>
    <t>US/Europe</t>
  </si>
  <si>
    <t>30 GB</t>
  </si>
  <si>
    <t>Puzl</t>
  </si>
  <si>
    <t>EU</t>
  </si>
  <si>
    <t xml:space="preserve">Access thorugh SHH or JupyterLab </t>
  </si>
  <si>
    <t>GPU Instance</t>
  </si>
  <si>
    <t>1-10 Gbps</t>
  </si>
  <si>
    <t>Hourly</t>
  </si>
  <si>
    <t>extra</t>
  </si>
  <si>
    <t>Vast.ai</t>
  </si>
  <si>
    <t>Cloud On-Demand</t>
  </si>
  <si>
    <t>64 GB</t>
  </si>
  <si>
    <t>16 Cores</t>
  </si>
  <si>
    <t>122 GB</t>
  </si>
  <si>
    <t>500 Mbps
$0.01 GB/hr</t>
  </si>
  <si>
    <t>Netherlands</t>
  </si>
  <si>
    <t>300 Mbps</t>
  </si>
  <si>
    <r>
      <rPr>
        <rFont val="Arial"/>
        <color rgb="FF000000"/>
      </rPr>
      <t xml:space="preserve">Few minutes of trial credit 
</t>
    </r>
    <r>
      <rPr>
        <rFont val="Arial"/>
        <color rgb="FF1155CC"/>
        <u/>
      </rPr>
      <t>Learning Performance Score (DLPerf)</t>
    </r>
  </si>
  <si>
    <t>Cloud GPU</t>
  </si>
  <si>
    <t xml:space="preserve">Egress: 1 TB free, $.01/GB </t>
  </si>
  <si>
    <t>10 TB</t>
  </si>
  <si>
    <t>Ubuntu 20.04, CentOS 7, Debian 10, and Fedora 35</t>
  </si>
  <si>
    <t>Monthly cycle is 28 days (672 hours)</t>
  </si>
  <si>
    <t>Don't show "contact sales"</t>
  </si>
  <si>
    <t>Together.ai</t>
  </si>
  <si>
    <t>H100/A100</t>
  </si>
  <si>
    <t>Don't share</t>
  </si>
  <si>
    <t>hyperstack.cloud</t>
  </si>
  <si>
    <t>up to 186</t>
  </si>
  <si>
    <t>up to 32</t>
  </si>
  <si>
    <t>OVHCloud</t>
  </si>
  <si>
    <t>France</t>
  </si>
  <si>
    <t>Currently only V100s but H/A100s deploying soon</t>
  </si>
  <si>
    <t>Iliad</t>
  </si>
  <si>
    <t>ON-DEMAND CLOUD COMPUTE HOURLY COST PER A100 80 GB GPU</t>
  </si>
  <si>
    <t>Price/Hr</t>
  </si>
  <si>
    <t>Cores</t>
  </si>
  <si>
    <t>Internal Storage</t>
  </si>
  <si>
    <t>Up to 256
$0.01/hr</t>
  </si>
  <si>
    <t>Up to 48
$0.005/hr</t>
  </si>
  <si>
    <t>$0.07 GB/month</t>
  </si>
  <si>
    <t>cr8dl.ai</t>
  </si>
  <si>
    <t>$0.99*</t>
  </si>
  <si>
    <t>*7-day trial, then $2.33/hr</t>
  </si>
  <si>
    <t>Resources</t>
  </si>
  <si>
    <t>Full Stack Deep Learning</t>
  </si>
  <si>
    <t>Cloud-GPUs</t>
  </si>
  <si>
    <t>Form_factor</t>
  </si>
  <si>
    <t>Internal_Storage</t>
  </si>
  <si>
    <t>Price_On_Demand</t>
  </si>
  <si>
    <t>Lambda_Labs</t>
  </si>
  <si>
    <t>Akash</t>
  </si>
  <si>
    <t>Shadeform.ai</t>
  </si>
  <si>
    <t>Price / Hr</t>
  </si>
  <si>
    <t>Price / Mo</t>
  </si>
  <si>
    <t>Billing Model</t>
  </si>
  <si>
    <t>Cores/Processor</t>
  </si>
  <si>
    <t>Bandwidth</t>
  </si>
  <si>
    <t>Network In/Out</t>
  </si>
  <si>
    <t>Weaknesses</t>
  </si>
  <si>
    <t>Egress fees</t>
  </si>
  <si>
    <t>Notes</t>
  </si>
  <si>
    <t>VMware</t>
  </si>
  <si>
    <t>vSphere</t>
  </si>
  <si>
    <t>vSAN</t>
  </si>
  <si>
    <t>Nutanix</t>
  </si>
  <si>
    <t>Anyone who reports to a CIO</t>
  </si>
  <si>
    <t>Low Tech Startups</t>
  </si>
  <si>
    <t xml:space="preserve">Azure </t>
  </si>
  <si>
    <t>D64lds_v5</t>
  </si>
  <si>
    <t>2400 GB</t>
  </si>
  <si>
    <t xml:space="preserve">100GB Free,
$0.08/GB
</t>
  </si>
  <si>
    <t>c2d-standard-56</t>
  </si>
  <si>
    <t>56, Epyc Milan</t>
  </si>
  <si>
    <t>c5d.18xlarge</t>
  </si>
  <si>
    <t>.</t>
  </si>
  <si>
    <t>25 Gbps</t>
  </si>
  <si>
    <t>"Data transfer in: $0.00
Data transfer out (internet): 
- first 10TB/month: $0.09/GB
- Next 40TB/month: $0.085/GB
- Next 100TB/month: $0.07/GB
Data transfer out: 
Same region: $0.01/GB
Different region: $0.02/GB166"</t>
  </si>
  <si>
    <t>DigitalOcean</t>
  </si>
  <si>
    <t>Droplets</t>
  </si>
  <si>
    <t>48; Intel</t>
  </si>
  <si>
    <t>1.17 TB NVMe</t>
  </si>
  <si>
    <t>11 TB</t>
  </si>
  <si>
    <t>500 GB Free
$0.01/GB</t>
  </si>
  <si>
    <t>Up To 176</t>
  </si>
  <si>
    <t>Up to 46, Epyc Milan</t>
  </si>
  <si>
    <t>Up to 2 TB</t>
  </si>
  <si>
    <t>Linode</t>
  </si>
  <si>
    <t>Dedicated CPU</t>
  </si>
  <si>
    <t>1280 GB</t>
  </si>
  <si>
    <t>8 TB</t>
  </si>
  <si>
    <t>40 Gbps / 8 Gbps</t>
  </si>
  <si>
    <t>11 TB NMVe</t>
  </si>
  <si>
    <t>9 TB</t>
  </si>
  <si>
    <t>cr8dl</t>
  </si>
  <si>
    <t>vDC</t>
  </si>
  <si>
    <t>11.52 TB NVMe</t>
  </si>
  <si>
    <t>paperspace</t>
  </si>
  <si>
    <t>C10</t>
  </si>
  <si>
    <t>CPU Server</t>
  </si>
  <si>
    <t>46, Epyc Milan</t>
  </si>
  <si>
    <t>Rackspace</t>
  </si>
  <si>
    <t>Hetzner</t>
  </si>
  <si>
    <t>OVH</t>
  </si>
  <si>
    <t>Equinix Metal</t>
  </si>
  <si>
    <t>The 10 Hottest Cloud Computing Startups Of 2023 (So Far 6/12/23)</t>
  </si>
  <si>
    <t>*Aviatrix Systems, *Cast AI, *Chronosphere, *CoreWeave, *Impossible Cloud, *Prosimo, *Tackle.io, *Upbound, *Vultr, *Yotascale</t>
  </si>
  <si>
    <t>Offering</t>
  </si>
  <si>
    <t>HPE</t>
  </si>
  <si>
    <t>GreenLake</t>
  </si>
  <si>
    <t xml:space="preserve">New offering is the first in a series of industry and domain-specific AI applications with future support planned for climate modeling, healthcare and life sciences, financial services, manufacturing, and transportation
HPE GreenLake for LLMs will run on accessible, world-leading supercomputers and AI software powered by nearly 100% renewable energy1 </t>
  </si>
  <si>
    <t>OpenAI</t>
  </si>
  <si>
    <t>- OpenAI considers launching an 'app store' for customized AI chatbots.
- Early interest from companies like Aquant and Khan Academy shows potential, but product development and market positioning challenges remain.</t>
  </si>
  <si>
    <t>OctoML</t>
  </si>
  <si>
    <t>OctoAI</t>
  </si>
  <si>
    <t>The new OctoML platform — dubbed OctoAI — is a self-optimizing compute service for AI, with a special emphasis on generative AI, that helps businesses build ML-based applications and put them into production without having to worry about the underlying infrastructure.
“The previous platform was focused on ML engineers and optimizing and packaging the models into containers that could be deployed across different sets of hardware,” OctoML co-founder and CEO Luis Ceze explained. “We learned a ton from that, but the next natural evolution is to have a fully managed compute service that abstracts all of that [ML infrastructure] away.”
With OctoAI, users simply decide what they want to prioritize (think latency vs. cost) and OctoAI will automatically choose the right hardware for them. The service will also automatically optimize these models (leading to additional cost savings and performance gains) and decide whether it’s best to run them on Nvidia GPUs or AWS’s Inferentia machines. This takes away a lot of the complexity of putting models into production, something that is still often a roadblock for many ML projects. Users who want to get full control over how their models run can, of course, also set their own parameters and decide which hardware they should run on. Ceze, however, believes that most users will opt to let OctoAI manage all of this for them.</t>
  </si>
  <si>
    <t>Min</t>
  </si>
  <si>
    <t>Max</t>
  </si>
  <si>
    <t>Weights (%)</t>
  </si>
  <si>
    <t>Brian</t>
  </si>
  <si>
    <t>Price ($)</t>
  </si>
  <si>
    <t>Storage (GB)</t>
  </si>
  <si>
    <t>A100 80</t>
  </si>
  <si>
    <t>Type</t>
  </si>
  <si>
    <t>GPU</t>
  </si>
  <si>
    <t>Price Normalized</t>
  </si>
  <si>
    <t>RAM Normalized</t>
  </si>
  <si>
    <t>vCPU Normalized</t>
  </si>
  <si>
    <t>Storage Normalized</t>
  </si>
  <si>
    <t>P/R Value</t>
  </si>
  <si>
    <t>Letter grade</t>
  </si>
  <si>
    <r>
      <rPr>
        <rFont val="Arial"/>
        <color rgb="FF1155CC"/>
        <u/>
      </rPr>
      <t>Lambda Labs</t>
    </r>
    <r>
      <rPr>
        <rFont val="Arial"/>
        <color rgb="FF000000"/>
        <u/>
      </rPr>
      <t xml:space="preserve"> - A100 80</t>
    </r>
  </si>
  <si>
    <t>Sm/Med CSP</t>
  </si>
  <si>
    <r>
      <rPr>
        <rFont val="Arial"/>
        <color rgb="FF1155CC"/>
        <u/>
      </rPr>
      <t>cr8dl.ai</t>
    </r>
    <r>
      <rPr>
        <rFont val="Arial"/>
        <color rgb="FF000000"/>
        <u/>
      </rPr>
      <t xml:space="preserve"> - A100 80</t>
    </r>
  </si>
  <si>
    <t>FluidStack - A100 80</t>
  </si>
  <si>
    <r>
      <rPr>
        <rFont val="Arial"/>
        <color rgb="FF1155CC"/>
        <u/>
      </rPr>
      <t>Vast.ai</t>
    </r>
    <r>
      <rPr>
        <rFont val="Arial"/>
        <color rgb="FF1155CC"/>
        <u/>
      </rPr>
      <t xml:space="preserve"> - A100 80</t>
    </r>
  </si>
  <si>
    <t>CrusoeCloud - A100 80</t>
  </si>
  <si>
    <t>Azure - A100 80</t>
  </si>
  <si>
    <t>Large CSP</t>
  </si>
  <si>
    <t>Azure - A100 80 SXM</t>
  </si>
  <si>
    <t>Datacrunch - A100 80</t>
  </si>
  <si>
    <t>RunPod - A100 80 SMX</t>
  </si>
  <si>
    <t>RunPod - A100 80 PCIe</t>
  </si>
  <si>
    <t>Vultr - A100 80</t>
  </si>
  <si>
    <t>CoreWeave - A100 80 - PCIe</t>
  </si>
  <si>
    <t>CoreWeave - A100 80 SXM</t>
  </si>
  <si>
    <t>Paperspace - A100 80</t>
  </si>
  <si>
    <t>AWS - A100 80</t>
  </si>
  <si>
    <t>GCP - A100 80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</si>
</sst>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M/d/yyyy"/>
    <numFmt numFmtId="166" formatCode="m-d"/>
    <numFmt numFmtId="167" formatCode="m, d, yyyy"/>
    <numFmt numFmtId="168" formatCode="m, d"/>
  </numFmts>
  <fonts count="34">
    <font>
      <sz val="10.0"/>
      <color rgb="FF000000"/>
      <name val="Arial"/>
      <scheme val="minor"/>
    </font>
    <font>
      <b/>
      <sz val="11.0"/>
      <color rgb="FF222222"/>
      <name val="Poppins"/>
    </font>
    <font>
      <color theme="1"/>
      <name val="Poppins"/>
    </font>
    <font>
      <b/>
      <color theme="1"/>
      <name val="Poppins"/>
    </font>
    <font>
      <b/>
      <sz val="11.0"/>
      <color rgb="FF000000"/>
      <name val="Poppins"/>
    </font>
    <font>
      <b/>
      <sz val="12.0"/>
      <color rgb="FF000000"/>
      <name val="Poppins"/>
    </font>
    <font>
      <sz val="12.0"/>
      <color rgb="FF000000"/>
      <name val="Poppins"/>
    </font>
    <font>
      <b/>
      <color rgb="FF000000"/>
      <name val="Poppins"/>
    </font>
    <font>
      <sz val="12.0"/>
      <color theme="1"/>
      <name val="Poppins"/>
    </font>
    <font>
      <color rgb="FF000000"/>
      <name val="Poppins"/>
    </font>
    <font>
      <sz val="9.0"/>
      <color rgb="FF000000"/>
      <name val="Poppins"/>
    </font>
    <font>
      <b/>
      <sz val="9.0"/>
      <color rgb="FF000000"/>
      <name val="Poppins"/>
    </font>
    <font>
      <sz val="9.0"/>
      <color theme="1"/>
      <name val="Poppins"/>
    </font>
    <font>
      <b/>
      <color theme="1"/>
      <name val="Arial"/>
      <scheme val="minor"/>
    </font>
    <font>
      <color theme="1"/>
      <name val="Arial"/>
      <scheme val="minor"/>
    </font>
    <font>
      <b/>
      <sz val="12.0"/>
      <color theme="1"/>
      <name val="Arial"/>
      <scheme val="minor"/>
    </font>
    <font>
      <b/>
      <color theme="1"/>
      <name val="Arial"/>
    </font>
    <font>
      <color theme="1"/>
      <name val="Arial"/>
    </font>
    <font>
      <u/>
      <color rgb="FF0000FF"/>
    </font>
    <font>
      <u/>
      <color rgb="FF0000FF"/>
      <name val="Arial"/>
    </font>
    <font>
      <u/>
      <color rgb="FF0000FF"/>
    </font>
    <font>
      <u/>
      <color rgb="FF0000FF"/>
    </font>
    <font>
      <color rgb="FF000000"/>
      <name val="Arial"/>
      <scheme val="minor"/>
    </font>
    <font>
      <sz val="10.0"/>
      <color rgb="FF150727"/>
      <name val="Arial"/>
    </font>
    <font>
      <u/>
      <color rgb="FF1155CC"/>
      <name val="Arial"/>
    </font>
    <font>
      <color rgb="FF000000"/>
      <name val="Arial"/>
    </font>
    <font>
      <u/>
      <color rgb="FF000000"/>
      <name val="Arial"/>
    </font>
    <font>
      <u/>
      <color rgb="FF0000FF"/>
    </font>
    <font>
      <u/>
      <color rgb="FF0000FF"/>
    </font>
    <font>
      <b/>
      <u/>
      <color rgb="FF0000FF"/>
    </font>
    <font>
      <b/>
      <u/>
      <color rgb="FF0000FF"/>
    </font>
    <font>
      <u/>
      <color rgb="FF1155CC"/>
      <name val="Arial"/>
    </font>
    <font>
      <sz val="9.0"/>
      <color rgb="FF000000"/>
      <name val="&quot;Google Sans Mono&quot;"/>
    </font>
    <font>
      <u/>
      <color rgb="FF1155CC"/>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9E9E9E"/>
      </left>
      <right style="thin">
        <color rgb="FF9E9E9E"/>
      </right>
      <top style="thin">
        <color rgb="FF9E9E9E"/>
      </top>
      <bottom style="thin">
        <color rgb="FF9E9E9E"/>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readingOrder="0"/>
    </xf>
    <xf borderId="0" fillId="2" fontId="2" numFmtId="0" xfId="0" applyFont="1"/>
    <xf borderId="0" fillId="0" fontId="2" numFmtId="0" xfId="0" applyAlignment="1" applyFont="1">
      <alignment readingOrder="0"/>
    </xf>
    <xf borderId="0" fillId="0" fontId="3" numFmtId="0" xfId="0" applyAlignment="1" applyFont="1">
      <alignment readingOrder="0"/>
    </xf>
    <xf borderId="1" fillId="0" fontId="4" numFmtId="0" xfId="0" applyAlignment="1" applyBorder="1" applyFont="1">
      <alignment horizontal="center" readingOrder="0" vertical="center"/>
    </xf>
    <xf borderId="1" fillId="0" fontId="5" numFmtId="0" xfId="0" applyAlignment="1" applyBorder="1" applyFont="1">
      <alignment horizontal="center" readingOrder="0" vertical="center"/>
    </xf>
    <xf borderId="1" fillId="2" fontId="5" numFmtId="164" xfId="0" applyAlignment="1" applyBorder="1" applyFont="1" applyNumberFormat="1">
      <alignment horizontal="center" readingOrder="0" vertical="center"/>
    </xf>
    <xf borderId="1" fillId="0" fontId="6" numFmtId="0" xfId="0" applyAlignment="1" applyBorder="1" applyFont="1">
      <alignment horizontal="center" readingOrder="0" vertical="center"/>
    </xf>
    <xf borderId="1" fillId="0" fontId="7" numFmtId="0" xfId="0" applyAlignment="1" applyBorder="1" applyFont="1">
      <alignment horizontal="center" readingOrder="0"/>
    </xf>
    <xf borderId="0" fillId="0" fontId="2" numFmtId="164" xfId="0" applyFont="1" applyNumberFormat="1"/>
    <xf borderId="0" fillId="0" fontId="3" numFmtId="0" xfId="0" applyFont="1"/>
    <xf borderId="1" fillId="2" fontId="6" numFmtId="164" xfId="0" applyAlignment="1" applyBorder="1" applyFont="1" applyNumberFormat="1">
      <alignment horizontal="center" readingOrder="0" vertical="center"/>
    </xf>
    <xf borderId="1" fillId="0" fontId="8" numFmtId="0" xfId="0" applyAlignment="1" applyBorder="1" applyFont="1">
      <alignment horizontal="center" readingOrder="0" vertical="center"/>
    </xf>
    <xf borderId="0" fillId="2" fontId="2" numFmtId="165" xfId="0" applyAlignment="1" applyFont="1" applyNumberFormat="1">
      <alignment readingOrder="0"/>
    </xf>
    <xf borderId="1" fillId="2" fontId="9" numFmtId="164" xfId="0" applyAlignment="1" applyBorder="1" applyFont="1" applyNumberFormat="1">
      <alignment horizontal="center" readingOrder="0"/>
    </xf>
    <xf borderId="1" fillId="2" fontId="7" numFmtId="164" xfId="0" applyAlignment="1" applyBorder="1" applyFont="1" applyNumberFormat="1">
      <alignment horizontal="center" readingOrder="0"/>
    </xf>
    <xf borderId="1" fillId="0" fontId="9" numFmtId="0" xfId="0" applyAlignment="1" applyBorder="1" applyFont="1">
      <alignment horizontal="center" readingOrder="0"/>
    </xf>
    <xf borderId="1" fillId="2" fontId="10" numFmtId="164" xfId="0" applyAlignment="1" applyBorder="1" applyFont="1" applyNumberFormat="1">
      <alignment horizontal="center" readingOrder="0" vertical="center"/>
    </xf>
    <xf borderId="1" fillId="0" fontId="10" numFmtId="0" xfId="0" applyAlignment="1" applyBorder="1" applyFont="1">
      <alignment horizontal="center" readingOrder="0" vertical="center"/>
    </xf>
    <xf borderId="1" fillId="0" fontId="11" numFmtId="0" xfId="0" applyAlignment="1" applyBorder="1" applyFont="1">
      <alignment horizontal="center" readingOrder="0" vertical="center"/>
    </xf>
    <xf borderId="1" fillId="0" fontId="12" numFmtId="0" xfId="0" applyAlignment="1" applyBorder="1" applyFont="1">
      <alignment horizontal="center" readingOrder="0" vertical="center"/>
    </xf>
    <xf borderId="1" fillId="2" fontId="11" numFmtId="164" xfId="0" applyAlignment="1" applyBorder="1" applyFont="1" applyNumberFormat="1">
      <alignment horizontal="center" readingOrder="0"/>
    </xf>
    <xf borderId="1" fillId="0" fontId="10" numFmtId="0" xfId="0" applyAlignment="1" applyBorder="1" applyFont="1">
      <alignment horizontal="center" readingOrder="0"/>
    </xf>
    <xf borderId="1" fillId="2" fontId="10" numFmtId="164" xfId="0" applyAlignment="1" applyBorder="1" applyFont="1" applyNumberFormat="1">
      <alignment horizontal="center" readingOrder="0"/>
    </xf>
    <xf borderId="0" fillId="0" fontId="3" numFmtId="0" xfId="0" applyAlignment="1" applyFont="1">
      <alignment horizontal="right" readingOrder="0"/>
    </xf>
    <xf borderId="0" fillId="0" fontId="13" numFmtId="0" xfId="0" applyAlignment="1" applyFont="1">
      <alignment horizontal="right" readingOrder="0"/>
    </xf>
    <xf borderId="0" fillId="0" fontId="14" numFmtId="10" xfId="0" applyAlignment="1" applyFont="1" applyNumberFormat="1">
      <alignment readingOrder="0"/>
    </xf>
    <xf borderId="0" fillId="0" fontId="2" numFmtId="164" xfId="0" applyAlignment="1" applyFont="1" applyNumberFormat="1">
      <alignment readingOrder="0"/>
    </xf>
    <xf borderId="0" fillId="0" fontId="2" numFmtId="10" xfId="0" applyAlignment="1" applyFont="1" applyNumberFormat="1">
      <alignment readingOrder="0"/>
    </xf>
    <xf borderId="0" fillId="0" fontId="14" numFmtId="164" xfId="0" applyFont="1" applyNumberFormat="1"/>
    <xf borderId="0" fillId="0" fontId="2" numFmtId="164" xfId="0" applyFont="1" applyNumberFormat="1"/>
    <xf borderId="0" fillId="0" fontId="2" numFmtId="10" xfId="0" applyFont="1" applyNumberFormat="1"/>
    <xf borderId="0" fillId="0" fontId="14" numFmtId="0" xfId="0" applyAlignment="1" applyFont="1">
      <alignment readingOrder="0"/>
    </xf>
    <xf borderId="0" fillId="0" fontId="14" numFmtId="164" xfId="0" applyAlignment="1" applyFont="1" applyNumberFormat="1">
      <alignment readingOrder="0"/>
    </xf>
    <xf borderId="0" fillId="0" fontId="14"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readingOrder="0"/>
    </xf>
    <xf borderId="0" fillId="0" fontId="14" numFmtId="9" xfId="0" applyAlignment="1" applyFont="1" applyNumberFormat="1">
      <alignment readingOrder="0"/>
    </xf>
    <xf borderId="0" fillId="0" fontId="14" numFmtId="0" xfId="0" applyFont="1"/>
    <xf borderId="0" fillId="0" fontId="15" numFmtId="0" xfId="0" applyAlignment="1" applyFont="1">
      <alignment readingOrder="0"/>
    </xf>
    <xf borderId="0" fillId="0" fontId="13" numFmtId="164" xfId="0" applyFont="1" applyNumberFormat="1"/>
    <xf borderId="0" fillId="0" fontId="13" numFmtId="0" xfId="0" applyAlignment="1" applyFont="1">
      <alignment horizontal="center" readingOrder="0"/>
    </xf>
    <xf borderId="0" fillId="0" fontId="13" numFmtId="3" xfId="0" applyAlignment="1" applyFont="1" applyNumberFormat="1">
      <alignment horizontal="center" readingOrder="0"/>
    </xf>
    <xf borderId="0" fillId="0" fontId="13" numFmtId="164" xfId="0" applyAlignment="1" applyFont="1" applyNumberFormat="1">
      <alignment horizontal="center" readingOrder="0"/>
    </xf>
    <xf borderId="0" fillId="0" fontId="16" numFmtId="0" xfId="0" applyAlignment="1" applyFont="1">
      <alignment vertical="bottom"/>
    </xf>
    <xf borderId="0" fillId="0" fontId="14" numFmtId="0" xfId="0" applyAlignment="1" applyFont="1">
      <alignment horizontal="center" readingOrder="0" vertical="center"/>
    </xf>
    <xf borderId="0" fillId="0" fontId="14" numFmtId="0" xfId="0" applyAlignment="1" applyFont="1">
      <alignment horizontal="center" readingOrder="0"/>
    </xf>
    <xf borderId="0" fillId="0" fontId="14" numFmtId="0" xfId="0" applyAlignment="1" applyFont="1">
      <alignment horizontal="center"/>
    </xf>
    <xf borderId="0" fillId="0" fontId="14" numFmtId="3" xfId="0" applyAlignment="1" applyFont="1" applyNumberFormat="1">
      <alignment horizontal="center" readingOrder="0"/>
    </xf>
    <xf borderId="0" fillId="0" fontId="14" numFmtId="164" xfId="0" applyAlignment="1" applyFont="1" applyNumberFormat="1">
      <alignment horizontal="center" readingOrder="0"/>
    </xf>
    <xf borderId="0" fillId="3" fontId="17" numFmtId="0" xfId="0" applyAlignment="1" applyFill="1" applyFont="1">
      <alignment horizontal="center" readingOrder="0" vertical="bottom"/>
    </xf>
    <xf borderId="0" fillId="0" fontId="14" numFmtId="0" xfId="0" applyAlignment="1" applyFont="1">
      <alignment horizontal="center" readingOrder="0"/>
    </xf>
    <xf borderId="0" fillId="0" fontId="18" numFmtId="0" xfId="0" applyAlignment="1" applyFont="1">
      <alignment horizontal="center" readingOrder="0"/>
    </xf>
    <xf borderId="0" fillId="0" fontId="14" numFmtId="164" xfId="0" applyAlignment="1" applyFont="1" applyNumberFormat="1">
      <alignment horizontal="center"/>
    </xf>
    <xf borderId="0" fillId="0" fontId="9" numFmtId="0" xfId="0" applyAlignment="1" applyFont="1">
      <alignment horizontal="center"/>
    </xf>
    <xf borderId="0" fillId="0" fontId="17" numFmtId="0" xfId="0" applyAlignment="1" applyFont="1">
      <alignment vertical="bottom"/>
    </xf>
    <xf borderId="0" fillId="0" fontId="17" numFmtId="0" xfId="0" applyAlignment="1" applyFont="1">
      <alignment horizontal="center" readingOrder="0" vertical="bottom"/>
    </xf>
    <xf borderId="0" fillId="0" fontId="17" numFmtId="0" xfId="0" applyAlignment="1" applyFont="1">
      <alignment horizontal="center" readingOrder="0" vertical="bottom"/>
    </xf>
    <xf borderId="0" fillId="0" fontId="19" numFmtId="0" xfId="0" applyAlignment="1" applyFont="1">
      <alignment horizontal="center" readingOrder="0" vertical="bottom"/>
    </xf>
    <xf borderId="0" fillId="0" fontId="17" numFmtId="164" xfId="0" applyAlignment="1" applyFont="1" applyNumberFormat="1">
      <alignment horizontal="center" readingOrder="0" vertical="bottom"/>
    </xf>
    <xf borderId="0" fillId="0" fontId="17" numFmtId="164" xfId="0" applyAlignment="1" applyFont="1" applyNumberFormat="1">
      <alignment horizontal="center" vertical="bottom"/>
    </xf>
    <xf borderId="0" fillId="0" fontId="17" numFmtId="0" xfId="0" applyAlignment="1" applyFont="1">
      <alignment horizontal="center" vertical="bottom"/>
    </xf>
    <xf borderId="0" fillId="0" fontId="17" numFmtId="0" xfId="0" applyAlignment="1" applyFont="1">
      <alignment horizontal="center" vertical="bottom"/>
    </xf>
    <xf borderId="0" fillId="0" fontId="17" numFmtId="164" xfId="0" applyAlignment="1" applyFont="1" applyNumberFormat="1">
      <alignment horizontal="center" readingOrder="0" vertical="bottom"/>
    </xf>
    <xf borderId="0" fillId="0" fontId="17" numFmtId="164" xfId="0" applyAlignment="1" applyFont="1" applyNumberFormat="1">
      <alignment horizontal="center" vertical="bottom"/>
    </xf>
    <xf borderId="0" fillId="0" fontId="16" numFmtId="164" xfId="0" applyAlignment="1" applyFont="1" applyNumberFormat="1">
      <alignment horizontal="center" readingOrder="0" vertical="bottom"/>
    </xf>
    <xf borderId="0" fillId="0" fontId="14" numFmtId="166" xfId="0" applyAlignment="1" applyFont="1" applyNumberFormat="1">
      <alignment horizontal="center" readingOrder="0"/>
    </xf>
    <xf borderId="0" fillId="0" fontId="14" numFmtId="3" xfId="0" applyAlignment="1" applyFont="1" applyNumberFormat="1">
      <alignment horizontal="center" readingOrder="0" shrinkToFit="0" wrapText="1"/>
    </xf>
    <xf borderId="0" fillId="0" fontId="14" numFmtId="164" xfId="0" applyAlignment="1" applyFont="1" applyNumberFormat="1">
      <alignment horizontal="center" readingOrder="0"/>
    </xf>
    <xf borderId="0" fillId="0" fontId="20" numFmtId="0" xfId="0" applyAlignment="1" applyFont="1">
      <alignment horizontal="center" readingOrder="0"/>
    </xf>
    <xf borderId="0" fillId="0" fontId="21" numFmtId="0" xfId="0" applyAlignment="1" applyFont="1">
      <alignment horizontal="center" readingOrder="0" vertical="center"/>
    </xf>
    <xf borderId="0" fillId="0" fontId="14" numFmtId="0" xfId="0" applyAlignment="1" applyFont="1">
      <alignment horizontal="center" readingOrder="0" vertical="center"/>
    </xf>
    <xf borderId="0" fillId="0" fontId="9" numFmtId="0" xfId="0" applyAlignment="1" applyFont="1">
      <alignment horizontal="center" readingOrder="0"/>
    </xf>
    <xf borderId="0" fillId="0" fontId="22" numFmtId="0" xfId="0" applyAlignment="1" applyFont="1">
      <alignment horizontal="center" readingOrder="0"/>
    </xf>
    <xf borderId="0" fillId="0" fontId="23" numFmtId="0" xfId="0" applyAlignment="1" applyFont="1">
      <alignment horizontal="center" readingOrder="0"/>
    </xf>
    <xf borderId="0" fillId="0" fontId="24" numFmtId="0" xfId="0" applyAlignment="1" applyFont="1">
      <alignment horizontal="center" shrinkToFit="0" vertical="bottom" wrapText="0"/>
    </xf>
    <xf borderId="0" fillId="3" fontId="25" numFmtId="0" xfId="0" applyAlignment="1" applyFont="1">
      <alignment horizontal="center" readingOrder="0"/>
    </xf>
    <xf borderId="0" fillId="3" fontId="25" numFmtId="164" xfId="0" applyAlignment="1" applyFont="1" applyNumberFormat="1">
      <alignment horizontal="center" readingOrder="0"/>
    </xf>
    <xf borderId="0" fillId="0" fontId="14" numFmtId="167" xfId="0" applyAlignment="1" applyFont="1" applyNumberFormat="1">
      <alignment horizontal="center" readingOrder="0"/>
    </xf>
    <xf borderId="0" fillId="0" fontId="17" numFmtId="0" xfId="0" applyAlignment="1" applyFont="1">
      <alignment shrinkToFit="0" vertical="bottom" wrapText="0"/>
    </xf>
    <xf borderId="0" fillId="0" fontId="22" numFmtId="164" xfId="0" applyAlignment="1" applyFont="1" applyNumberFormat="1">
      <alignment horizontal="center" readingOrder="0"/>
    </xf>
    <xf borderId="0" fillId="0" fontId="22" numFmtId="164" xfId="0" applyAlignment="1" applyFont="1" applyNumberFormat="1">
      <alignment horizontal="center" readingOrder="0"/>
    </xf>
    <xf borderId="0" fillId="0" fontId="14" numFmtId="164" xfId="0" applyAlignment="1" applyFont="1" applyNumberFormat="1">
      <alignment horizontal="center"/>
    </xf>
    <xf borderId="0" fillId="3" fontId="25" numFmtId="164" xfId="0" applyAlignment="1" applyFont="1" applyNumberFormat="1">
      <alignment horizontal="center" readingOrder="0"/>
    </xf>
    <xf borderId="0" fillId="3" fontId="26" numFmtId="0" xfId="0" applyAlignment="1" applyFont="1">
      <alignment horizontal="center" readingOrder="0"/>
    </xf>
    <xf borderId="0" fillId="0" fontId="17" numFmtId="168" xfId="0" applyAlignment="1" applyFont="1" applyNumberFormat="1">
      <alignment horizontal="center" vertical="bottom"/>
    </xf>
    <xf borderId="0" fillId="0" fontId="27" numFmtId="0" xfId="0" applyAlignment="1" applyFont="1">
      <alignment readingOrder="0"/>
    </xf>
    <xf borderId="0" fillId="0" fontId="14" numFmtId="3" xfId="0" applyAlignment="1" applyFont="1" applyNumberFormat="1">
      <alignment readingOrder="0"/>
    </xf>
    <xf borderId="0" fillId="0" fontId="14" numFmtId="164" xfId="0" applyAlignment="1" applyFont="1" applyNumberFormat="1">
      <alignment readingOrder="0"/>
    </xf>
    <xf borderId="0" fillId="0" fontId="14" numFmtId="164" xfId="0" applyFont="1" applyNumberFormat="1"/>
    <xf borderId="0" fillId="0" fontId="14" numFmtId="3" xfId="0" applyFont="1" applyNumberFormat="1"/>
    <xf borderId="2" fillId="0" fontId="14" numFmtId="0" xfId="0" applyAlignment="1" applyBorder="1" applyFont="1">
      <alignment horizontal="center" readingOrder="0"/>
    </xf>
    <xf borderId="2" fillId="0" fontId="14" numFmtId="3" xfId="0" applyAlignment="1" applyBorder="1" applyFont="1" applyNumberFormat="1">
      <alignment horizontal="center" readingOrder="0"/>
    </xf>
    <xf borderId="2" fillId="0" fontId="17" numFmtId="0" xfId="0" applyAlignment="1" applyBorder="1" applyFont="1">
      <alignment horizontal="center" vertical="bottom"/>
    </xf>
    <xf borderId="2" fillId="0" fontId="17" numFmtId="0" xfId="0" applyAlignment="1" applyBorder="1" applyFont="1">
      <alignment horizontal="center" readingOrder="0" vertical="bottom"/>
    </xf>
    <xf borderId="2" fillId="0" fontId="17" numFmtId="164" xfId="0" applyAlignment="1" applyBorder="1" applyFont="1" applyNumberFormat="1">
      <alignment horizontal="center" vertical="bottom"/>
    </xf>
    <xf borderId="2" fillId="0" fontId="17" numFmtId="3" xfId="0" applyAlignment="1" applyBorder="1" applyFont="1" applyNumberFormat="1">
      <alignment horizontal="center" readingOrder="0" vertical="bottom"/>
    </xf>
    <xf borderId="2" fillId="0" fontId="25" numFmtId="0" xfId="0" applyAlignment="1" applyBorder="1" applyFont="1">
      <alignment horizontal="center" readingOrder="0"/>
    </xf>
    <xf borderId="2" fillId="0" fontId="14" numFmtId="164" xfId="0" applyAlignment="1" applyBorder="1" applyFont="1" applyNumberFormat="1">
      <alignment horizontal="center" readingOrder="0"/>
    </xf>
    <xf borderId="2" fillId="0" fontId="25" numFmtId="3" xfId="0" applyAlignment="1" applyBorder="1" applyFont="1" applyNumberFormat="1">
      <alignment horizontal="center" readingOrder="0"/>
    </xf>
    <xf borderId="2" fillId="0" fontId="14" numFmtId="164" xfId="0" applyAlignment="1" applyBorder="1" applyFont="1" applyNumberFormat="1">
      <alignment horizontal="center" readingOrder="0"/>
    </xf>
    <xf borderId="2" fillId="0" fontId="28" numFmtId="0" xfId="0" applyAlignment="1" applyBorder="1" applyFont="1">
      <alignment horizontal="center" readingOrder="0"/>
    </xf>
    <xf borderId="0" fillId="0" fontId="13" numFmtId="0" xfId="0" applyAlignment="1" applyFont="1">
      <alignment horizontal="left" readingOrder="0"/>
    </xf>
    <xf borderId="0" fillId="0" fontId="29" numFmtId="0" xfId="0" applyAlignment="1" applyFont="1">
      <alignment horizontal="center" readingOrder="0"/>
    </xf>
    <xf borderId="0" fillId="0" fontId="14" numFmtId="4" xfId="0" applyAlignment="1" applyFont="1" applyNumberFormat="1">
      <alignment horizontal="center" readingOrder="0"/>
    </xf>
    <xf borderId="0" fillId="0" fontId="17" numFmtId="4" xfId="0" applyAlignment="1" applyFont="1" applyNumberFormat="1">
      <alignment horizontal="center" readingOrder="0" vertical="bottom"/>
    </xf>
    <xf borderId="0" fillId="3" fontId="25" numFmtId="0" xfId="0" applyAlignment="1" applyFont="1">
      <alignment horizontal="left" readingOrder="0"/>
    </xf>
    <xf borderId="0" fillId="3" fontId="25" numFmtId="164" xfId="0" applyAlignment="1" applyFont="1" applyNumberFormat="1">
      <alignment horizontal="left" readingOrder="0"/>
    </xf>
    <xf borderId="0" fillId="0" fontId="30" numFmtId="0" xfId="0" applyAlignment="1" applyFont="1">
      <alignment readingOrder="0"/>
    </xf>
    <xf borderId="0" fillId="0" fontId="13" numFmtId="0" xfId="0" applyAlignment="1" applyFont="1">
      <alignment readingOrder="0" shrinkToFit="0" wrapText="1"/>
    </xf>
    <xf borderId="0" fillId="0" fontId="13" numFmtId="0" xfId="0" applyFont="1"/>
    <xf borderId="0" fillId="0" fontId="14" numFmtId="0" xfId="0" applyAlignment="1" applyFont="1">
      <alignment readingOrder="0" shrinkToFit="0" wrapText="1"/>
    </xf>
    <xf borderId="0" fillId="0" fontId="14" numFmtId="0" xfId="0" applyAlignment="1" applyFont="1">
      <alignment readingOrder="0"/>
    </xf>
    <xf borderId="0" fillId="0" fontId="14" numFmtId="0" xfId="0" applyAlignment="1" applyFont="1">
      <alignment shrinkToFit="0" wrapText="1"/>
    </xf>
    <xf borderId="0" fillId="0" fontId="31" numFmtId="0" xfId="0" applyAlignment="1" applyFont="1">
      <alignment horizontal="center"/>
    </xf>
    <xf borderId="0" fillId="3" fontId="32" numFmtId="0" xfId="0" applyAlignment="1" applyFont="1">
      <alignment horizontal="center"/>
    </xf>
    <xf borderId="0" fillId="0" fontId="33" numFmtId="0" xfId="0" applyAlignment="1" applyFont="1">
      <alignment horizontal="center" vertical="bottom"/>
    </xf>
    <xf borderId="0" fillId="0" fontId="17" numFmtId="0" xfId="0" applyAlignment="1" applyFont="1">
      <alignment horizontal="center"/>
    </xf>
    <xf borderId="0" fillId="0" fontId="17"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'GoD Pricing Comparison'!$J$4</c:f>
            </c:strRef>
          </c:tx>
          <c:spPr>
            <a:solidFill>
              <a:schemeClr val="accent1"/>
            </a:solidFill>
            <a:ln cmpd="sng">
              <a:solidFill>
                <a:srgbClr val="000000"/>
              </a:solidFill>
            </a:ln>
          </c:spPr>
          <c:cat>
            <c:strRef>
              <c:f>'GoD Pricing Comparison'!$I$5:$I$8</c:f>
            </c:strRef>
          </c:cat>
          <c:val>
            <c:numRef>
              <c:f>'GoD Pricing Comparison'!$J$5:$J$8</c:f>
              <c:numCache/>
            </c:numRef>
          </c:val>
        </c:ser>
        <c:ser>
          <c:idx val="1"/>
          <c:order val="1"/>
          <c:tx>
            <c:strRef>
              <c:f>'GoD Pricing Comparison'!$J$4</c:f>
            </c:strRef>
          </c:tx>
          <c:spPr>
            <a:solidFill>
              <a:schemeClr val="accent2"/>
            </a:solidFill>
            <a:ln cmpd="sng">
              <a:solidFill>
                <a:srgbClr val="000000"/>
              </a:solidFill>
            </a:ln>
          </c:spPr>
          <c:cat>
            <c:strRef>
              <c:f>'GoD Pricing Comparison'!$I$5:$I$8</c:f>
            </c:strRef>
          </c:cat>
          <c:val>
            <c:numRef>
              <c:f>'GoD Pricing Comparison'!$J$5:$J$8</c:f>
              <c:numCache/>
            </c:numRef>
          </c:val>
        </c:ser>
        <c:ser>
          <c:idx val="2"/>
          <c:order val="2"/>
          <c:tx>
            <c:strRef>
              <c:f>'GoD Pricing Comparison'!$K$4</c:f>
            </c:strRef>
          </c:tx>
          <c:spPr>
            <a:solidFill>
              <a:schemeClr val="accent3"/>
            </a:solidFill>
            <a:ln cmpd="sng">
              <a:solidFill>
                <a:srgbClr val="000000"/>
              </a:solidFill>
            </a:ln>
          </c:spPr>
          <c:cat>
            <c:strRef>
              <c:f>'GoD Pricing Comparison'!$I$5:$I$8</c:f>
            </c:strRef>
          </c:cat>
          <c:val>
            <c:numRef>
              <c:f>'GoD Pricing Comparison'!$K$5:$K$8</c:f>
              <c:numCache/>
            </c:numRef>
          </c:val>
        </c:ser>
        <c:ser>
          <c:idx val="3"/>
          <c:order val="3"/>
          <c:tx>
            <c:strRef>
              <c:f>'GoD Pricing Comparison'!$K$4</c:f>
            </c:strRef>
          </c:tx>
          <c:spPr>
            <a:solidFill>
              <a:schemeClr val="accent4"/>
            </a:solidFill>
            <a:ln cmpd="sng">
              <a:solidFill>
                <a:srgbClr val="000000"/>
              </a:solidFill>
            </a:ln>
          </c:spPr>
          <c:cat>
            <c:strRef>
              <c:f>'GoD Pricing Comparison'!$I$5:$I$8</c:f>
            </c:strRef>
          </c:cat>
          <c:val>
            <c:numRef>
              <c:f>'GoD Pricing Comparison'!$K$5:$K$8</c:f>
              <c:numCache/>
            </c:numRef>
          </c:val>
        </c:ser>
        <c:ser>
          <c:idx val="4"/>
          <c:order val="4"/>
          <c:tx>
            <c:strRef>
              <c:f>'GoD Pricing Comparison'!$L$4</c:f>
            </c:strRef>
          </c:tx>
          <c:cat>
            <c:strRef>
              <c:f>'GoD Pricing Comparison'!$I$5:$I$8</c:f>
            </c:strRef>
          </c:cat>
          <c:val>
            <c:numRef>
              <c:f>'GoD Pricing Comparison'!$L$5:$L$8</c:f>
              <c:numCache/>
            </c:numRef>
          </c:val>
        </c:ser>
        <c:ser>
          <c:idx val="5"/>
          <c:order val="5"/>
          <c:tx>
            <c:strRef>
              <c:f>'GoD Pricing Comparison'!$L$4</c:f>
            </c:strRef>
          </c:tx>
          <c:cat>
            <c:strRef>
              <c:f>'GoD Pricing Comparison'!$I$5:$I$8</c:f>
            </c:strRef>
          </c:cat>
          <c:val>
            <c:numRef>
              <c:f>'GoD Pricing Comparison'!$L$5:$L$8</c:f>
              <c:numCache/>
            </c:numRef>
          </c:val>
        </c:ser>
        <c:ser>
          <c:idx val="6"/>
          <c:order val="6"/>
          <c:tx>
            <c:strRef>
              <c:f>'GoD Pricing Comparison'!$M$4</c:f>
            </c:strRef>
          </c:tx>
          <c:cat>
            <c:strRef>
              <c:f>'GoD Pricing Comparison'!$I$5:$I$8</c:f>
            </c:strRef>
          </c:cat>
          <c:val>
            <c:numRef>
              <c:f>'GoD Pricing Comparison'!$M$5:$M$8</c:f>
              <c:numCache/>
            </c:numRef>
          </c:val>
        </c:ser>
        <c:ser>
          <c:idx val="7"/>
          <c:order val="7"/>
          <c:tx>
            <c:strRef>
              <c:f>'GoD Pricing Comparison'!$M$4</c:f>
            </c:strRef>
          </c:tx>
          <c:cat>
            <c:strRef>
              <c:f>'GoD Pricing Comparison'!$I$5:$I$8</c:f>
            </c:strRef>
          </c:cat>
          <c:val>
            <c:numRef>
              <c:f>'GoD Pricing Comparison'!$M$5:$M$8</c:f>
              <c:numCache/>
            </c:numRef>
          </c:val>
        </c:ser>
        <c:ser>
          <c:idx val="8"/>
          <c:order val="8"/>
          <c:tx>
            <c:strRef>
              <c:f>'GoD Pricing Comparison'!$O$4</c:f>
            </c:strRef>
          </c:tx>
          <c:cat>
            <c:strRef>
              <c:f>'GoD Pricing Comparison'!$I$5:$I$8</c:f>
            </c:strRef>
          </c:cat>
          <c:val>
            <c:numRef>
              <c:f>'GoD Pricing Comparison'!$O$5:$O$8</c:f>
              <c:numCache/>
            </c:numRef>
          </c:val>
        </c:ser>
        <c:axId val="615726301"/>
        <c:axId val="918276494"/>
      </c:barChart>
      <c:catAx>
        <c:axId val="6157263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8276494"/>
      </c:catAx>
      <c:valAx>
        <c:axId val="9182764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572630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87B433"/>
                </a:solidFill>
                <a:latin typeface="+mn-lt"/>
              </a:defRPr>
            </a:pPr>
            <a:r>
              <a:rPr b="1">
                <a:solidFill>
                  <a:srgbClr val="87B433"/>
                </a:solidFill>
                <a:latin typeface="+mn-lt"/>
              </a:rPr>
              <a:t>PRICE / GPU / HR vs. COMPANY</a:t>
            </a:r>
          </a:p>
        </c:rich>
      </c:tx>
      <c:overlay val="0"/>
    </c:title>
    <c:plotArea>
      <c:layout/>
      <c:barChart>
        <c:barDir val="bar"/>
        <c:ser>
          <c:idx val="0"/>
          <c:order val="0"/>
          <c:tx>
            <c:strRef>
              <c:f>'GoD Pricing Comparison'!$J$4</c:f>
            </c:strRef>
          </c:tx>
          <c:spPr>
            <a:solidFill>
              <a:srgbClr val="87B433"/>
            </a:solidFill>
            <a:ln cmpd="sng">
              <a:solidFill>
                <a:srgbClr val="000000"/>
              </a:solidFill>
            </a:ln>
          </c:spPr>
          <c:dPt>
            <c:idx val="0"/>
          </c:dPt>
          <c:dPt>
            <c:idx val="1"/>
          </c:dPt>
          <c:dPt>
            <c:idx val="2"/>
          </c:dPt>
          <c:dPt>
            <c:idx val="3"/>
          </c:dPt>
          <c:dLbls>
            <c:dLbl>
              <c:idx val="0"/>
              <c:numFmt formatCode="General" sourceLinked="1"/>
              <c:txPr>
                <a:bodyPr/>
                <a:lstStyle/>
                <a:p>
                  <a:pPr lvl="0">
                    <a:defRPr b="1" i="0">
                      <a:solidFill>
                        <a:srgbClr val="000000"/>
                      </a:solidFill>
                    </a:defRPr>
                  </a:pPr>
                </a:p>
              </c:txPr>
              <c:showLegendKey val="0"/>
              <c:showVal val="1"/>
              <c:showCatName val="0"/>
              <c:showSerName val="0"/>
              <c:showPercent val="0"/>
              <c:showBubbleSize val="0"/>
            </c:dLbl>
            <c:dLbl>
              <c:idx val="1"/>
              <c:numFmt formatCode="General" sourceLinked="1"/>
              <c:txPr>
                <a:bodyPr/>
                <a:lstStyle/>
                <a:p>
                  <a:pPr lvl="0">
                    <a:defRPr b="1"/>
                  </a:pPr>
                </a:p>
              </c:txPr>
              <c:showLegendKey val="0"/>
              <c:showVal val="1"/>
              <c:showCatName val="0"/>
              <c:showSerName val="0"/>
              <c:showPercent val="0"/>
              <c:showBubbleSize val="0"/>
            </c:dLbl>
            <c:dLbl>
              <c:idx val="2"/>
              <c:numFmt formatCode="General" sourceLinked="1"/>
              <c:txPr>
                <a:bodyPr/>
                <a:lstStyle/>
                <a:p>
                  <a:pPr lvl="0">
                    <a:defRPr b="1"/>
                  </a:pPr>
                </a:p>
              </c:txPr>
              <c:showLegendKey val="0"/>
              <c:showVal val="1"/>
              <c:showCatName val="0"/>
              <c:showSerName val="0"/>
              <c:showPercent val="0"/>
              <c:showBubbleSize val="0"/>
            </c:dLbl>
            <c:dLbl>
              <c:idx val="3"/>
              <c:numFmt formatCode="General" sourceLinked="1"/>
              <c:txPr>
                <a:bodyPr/>
                <a:lstStyle/>
                <a:p>
                  <a:pPr lvl="0">
                    <a:defRPr b="1"/>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'GoD Pricing Comparison'!$I$5:$I$8</c:f>
            </c:strRef>
          </c:cat>
          <c:val>
            <c:numRef>
              <c:f>'GoD Pricing Comparison'!$J$5:$J$8</c:f>
              <c:numCache/>
            </c:numRef>
          </c:val>
        </c:ser>
        <c:ser>
          <c:idx val="1"/>
          <c:order val="1"/>
          <c:tx>
            <c:strRef>
              <c:f>'GoD Pricing Comparison'!$J$4</c:f>
            </c:strRef>
          </c:tx>
          <c:cat>
            <c:strRef>
              <c:f>'GoD Pricing Comparison'!$I$5:$I$8</c:f>
            </c:strRef>
          </c:cat>
          <c:val>
            <c:numRef>
              <c:f>'GoD Pricing Comparison'!$J$5:$J$8</c:f>
              <c:numCache/>
            </c:numRef>
          </c:val>
        </c:ser>
        <c:axId val="1998809511"/>
        <c:axId val="284711838"/>
      </c:barChart>
      <c:catAx>
        <c:axId val="19988095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4711838"/>
      </c:catAx>
      <c:valAx>
        <c:axId val="284711838"/>
        <c:scaling>
          <c:orientation val="minMax"/>
          <c:max val="5.5"/>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in"/>
        <c:tickLblPos val="nextTo"/>
        <c:spPr>
          <a:ln/>
        </c:spPr>
        <c:txPr>
          <a:bodyPr/>
          <a:lstStyle/>
          <a:p>
            <a:pPr lvl="0">
              <a:defRPr b="0">
                <a:solidFill>
                  <a:srgbClr val="000000"/>
                </a:solidFill>
                <a:latin typeface="+mn-lt"/>
              </a:defRPr>
            </a:pPr>
          </a:p>
        </c:txPr>
        <c:crossAx val="1998809511"/>
        <c:crosses val="max"/>
        <c:majorUnit val="1.0"/>
        <c:minorUnit val="0.2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B180FF"/>
                </a:solidFill>
                <a:latin typeface="+mn-lt"/>
              </a:defRPr>
            </a:pPr>
            <a:r>
              <a:rPr b="1">
                <a:solidFill>
                  <a:srgbClr val="B180FF"/>
                </a:solidFill>
                <a:latin typeface="+mn-lt"/>
              </a:rPr>
              <a:t>RAM (GB) vs. COMPANY</a:t>
            </a:r>
          </a:p>
        </c:rich>
      </c:tx>
      <c:overlay val="0"/>
    </c:title>
    <c:plotArea>
      <c:layout/>
      <c:barChart>
        <c:barDir val="bar"/>
        <c:ser>
          <c:idx val="0"/>
          <c:order val="0"/>
          <c:tx>
            <c:strRef>
              <c:f>'GoD Pricing Comparison'!$K$4</c:f>
            </c:strRef>
          </c:tx>
          <c:spPr>
            <a:solidFill>
              <a:srgbClr val="B180FF"/>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'GoD Pricing Comparison'!$I$5:$I$8</c:f>
            </c:strRef>
          </c:cat>
          <c:val>
            <c:numRef>
              <c:f>'GoD Pricing Comparison'!$K$5:$K$8</c:f>
              <c:numCache/>
            </c:numRef>
          </c:val>
        </c:ser>
        <c:axId val="448126248"/>
        <c:axId val="514005582"/>
      </c:barChart>
      <c:catAx>
        <c:axId val="44812624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4005582"/>
      </c:catAx>
      <c:valAx>
        <c:axId val="514005582"/>
        <c:scaling>
          <c:orientation val="minMax"/>
          <c:min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in"/>
        <c:tickLblPos val="nextTo"/>
        <c:spPr>
          <a:ln/>
        </c:spPr>
        <c:txPr>
          <a:bodyPr/>
          <a:lstStyle/>
          <a:p>
            <a:pPr lvl="0">
              <a:defRPr b="0">
                <a:solidFill>
                  <a:srgbClr val="000000"/>
                </a:solidFill>
                <a:latin typeface="+mn-lt"/>
              </a:defRPr>
            </a:pPr>
          </a:p>
        </c:txPr>
        <c:crossAx val="448126248"/>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630AA"/>
                </a:solidFill>
                <a:latin typeface="+mn-lt"/>
              </a:defRPr>
            </a:pPr>
            <a:r>
              <a:rPr b="1">
                <a:solidFill>
                  <a:srgbClr val="0630AA"/>
                </a:solidFill>
                <a:latin typeface="+mn-lt"/>
              </a:rPr>
              <a:t>vCPUs vs. COMPANY</a:t>
            </a:r>
          </a:p>
        </c:rich>
      </c:tx>
      <c:overlay val="0"/>
    </c:title>
    <c:plotArea>
      <c:layout/>
      <c:barChart>
        <c:barDir val="bar"/>
        <c:ser>
          <c:idx val="0"/>
          <c:order val="0"/>
          <c:tx>
            <c:strRef>
              <c:f>'GoD Pricing Comparison'!$L$4</c:f>
            </c:strRef>
          </c:tx>
          <c:spPr>
            <a:solidFill>
              <a:srgbClr val="0630AA"/>
            </a:solidFill>
            <a:ln cmpd="sng">
              <a:solidFill>
                <a:srgbClr val="000000"/>
              </a:solidFill>
            </a:ln>
          </c:spPr>
          <c:dPt>
            <c:idx val="0"/>
          </c:dPt>
          <c:dPt>
            <c:idx val="1"/>
          </c:dPt>
          <c:dPt>
            <c:idx val="2"/>
          </c:dPt>
          <c:dLbls>
            <c:numFmt formatCode="General" sourceLinked="1"/>
            <c:txPr>
              <a:bodyPr/>
              <a:lstStyle/>
              <a:p>
                <a:pPr lvl="0">
                  <a:defRPr b="1"/>
                </a:pPr>
              </a:p>
            </c:txPr>
            <c:showLegendKey val="0"/>
            <c:showVal val="1"/>
            <c:showCatName val="0"/>
            <c:showSerName val="0"/>
            <c:showPercent val="0"/>
            <c:showBubbleSize val="0"/>
          </c:dLbls>
          <c:cat>
            <c:strRef>
              <c:f>'GoD Pricing Comparison'!$I$5:$I$8</c:f>
            </c:strRef>
          </c:cat>
          <c:val>
            <c:numRef>
              <c:f>'GoD Pricing Comparison'!$L$5:$L$8</c:f>
              <c:numCache/>
            </c:numRef>
          </c:val>
        </c:ser>
        <c:axId val="137247549"/>
        <c:axId val="1763605256"/>
      </c:barChart>
      <c:catAx>
        <c:axId val="1372475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3605256"/>
      </c:catAx>
      <c:valAx>
        <c:axId val="176360525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in"/>
        <c:tickLblPos val="nextTo"/>
        <c:spPr>
          <a:ln/>
        </c:spPr>
        <c:txPr>
          <a:bodyPr/>
          <a:lstStyle/>
          <a:p>
            <a:pPr lvl="0">
              <a:defRPr b="0">
                <a:solidFill>
                  <a:srgbClr val="000000"/>
                </a:solidFill>
                <a:latin typeface="+mn-lt"/>
              </a:defRPr>
            </a:pPr>
          </a:p>
        </c:txPr>
        <c:crossAx val="137247549"/>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E5593E"/>
                </a:solidFill>
                <a:latin typeface="+mn-lt"/>
              </a:defRPr>
            </a:pPr>
            <a:r>
              <a:rPr b="1">
                <a:solidFill>
                  <a:srgbClr val="E5593E"/>
                </a:solidFill>
                <a:latin typeface="+mn-lt"/>
              </a:rPr>
              <a:t>INTERNAL STORAGE (TB) vs. COMPANY</a:t>
            </a:r>
          </a:p>
        </c:rich>
      </c:tx>
      <c:overlay val="0"/>
    </c:title>
    <c:plotArea>
      <c:layout/>
      <c:barChart>
        <c:barDir val="bar"/>
        <c:ser>
          <c:idx val="0"/>
          <c:order val="0"/>
          <c:tx>
            <c:strRef>
              <c:f>'GoD Pricing Comparison'!$M$4</c:f>
            </c:strRef>
          </c:tx>
          <c:spPr>
            <a:solidFill>
              <a:srgbClr val="E5593E"/>
            </a:solidFill>
            <a:ln cmpd="sng">
              <a:solidFill>
                <a:srgbClr val="000000"/>
              </a:solidFill>
            </a:ln>
          </c:spPr>
          <c:dPt>
            <c:idx val="0"/>
          </c:dPt>
          <c:dLbls>
            <c:numFmt formatCode="General" sourceLinked="1"/>
            <c:txPr>
              <a:bodyPr/>
              <a:lstStyle/>
              <a:p>
                <a:pPr lvl="0">
                  <a:defRPr b="1"/>
                </a:pPr>
              </a:p>
            </c:txPr>
            <c:showLegendKey val="0"/>
            <c:showVal val="1"/>
            <c:showCatName val="0"/>
            <c:showSerName val="0"/>
            <c:showPercent val="0"/>
            <c:showBubbleSize val="0"/>
          </c:dLbls>
          <c:cat>
            <c:strRef>
              <c:f>'GoD Pricing Comparison'!$I$5:$I$8</c:f>
            </c:strRef>
          </c:cat>
          <c:val>
            <c:numRef>
              <c:f>'GoD Pricing Comparison'!$M$5:$M$8</c:f>
              <c:numCache/>
            </c:numRef>
          </c:val>
        </c:ser>
        <c:axId val="583971404"/>
        <c:axId val="1857165323"/>
      </c:barChart>
      <c:catAx>
        <c:axId val="5839714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7165323"/>
      </c:catAx>
      <c:valAx>
        <c:axId val="18571653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in"/>
        <c:tickLblPos val="nextTo"/>
        <c:spPr>
          <a:ln/>
        </c:spPr>
        <c:txPr>
          <a:bodyPr/>
          <a:lstStyle/>
          <a:p>
            <a:pPr lvl="0">
              <a:defRPr b="0">
                <a:solidFill>
                  <a:srgbClr val="000000"/>
                </a:solidFill>
                <a:latin typeface="+mn-lt"/>
              </a:defRPr>
            </a:pPr>
          </a:p>
        </c:txPr>
        <c:crossAx val="583971404"/>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57150</xdr:colOff>
      <xdr:row>8</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133350</xdr:colOff>
      <xdr:row>9</xdr:row>
      <xdr:rowOff>9525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133350</xdr:colOff>
      <xdr:row>26</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133350</xdr:colOff>
      <xdr:row>44</xdr:row>
      <xdr:rowOff>190500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133350</xdr:colOff>
      <xdr:row>63</xdr:row>
      <xdr:rowOff>161925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4</xdr:row>
      <xdr:rowOff>0</xdr:rowOff>
    </xdr:from>
    <xdr:ext cx="390525" cy="2000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21</xdr:row>
      <xdr:rowOff>0</xdr:rowOff>
    </xdr:from>
    <xdr:ext cx="390525" cy="2000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crusoecloud.com/pricing/" TargetMode="External"/><Relationship Id="rId42" Type="http://schemas.openxmlformats.org/officeDocument/2006/relationships/hyperlink" Target="https://crusoecloud.com/climate-impact/" TargetMode="External"/><Relationship Id="rId41" Type="http://schemas.openxmlformats.org/officeDocument/2006/relationships/hyperlink" Target="https://crusoecloud.com/climate-impact/" TargetMode="External"/><Relationship Id="rId44" Type="http://schemas.openxmlformats.org/officeDocument/2006/relationships/hyperlink" Target="https://datacrunch.io/products" TargetMode="External"/><Relationship Id="rId43" Type="http://schemas.openxmlformats.org/officeDocument/2006/relationships/hyperlink" Target="https://datacrunch.io/products" TargetMode="External"/><Relationship Id="rId46" Type="http://schemas.openxmlformats.org/officeDocument/2006/relationships/hyperlink" Target="https://datacrunch.io/products" TargetMode="External"/><Relationship Id="rId45" Type="http://schemas.openxmlformats.org/officeDocument/2006/relationships/hyperlink" Target="https://datacrunch.io/products" TargetMode="External"/><Relationship Id="rId107" Type="http://schemas.openxmlformats.org/officeDocument/2006/relationships/hyperlink" Target="http://cr8dl.ai/" TargetMode="External"/><Relationship Id="rId106" Type="http://schemas.openxmlformats.org/officeDocument/2006/relationships/hyperlink" Target="http://together.ai/" TargetMode="External"/><Relationship Id="rId105" Type="http://schemas.openxmlformats.org/officeDocument/2006/relationships/hyperlink" Target="https://www.vultr.com/pricing/" TargetMode="External"/><Relationship Id="rId104" Type="http://schemas.openxmlformats.org/officeDocument/2006/relationships/hyperlink" Target="https://www.vultr.com/pricing/" TargetMode="External"/><Relationship Id="rId109" Type="http://schemas.openxmlformats.org/officeDocument/2006/relationships/hyperlink" Target="https://cloud-gpus.com/" TargetMode="External"/><Relationship Id="rId108" Type="http://schemas.openxmlformats.org/officeDocument/2006/relationships/hyperlink" Target="https://fullstackdeeplearning.com/cloud-gpus/" TargetMode="External"/><Relationship Id="rId48" Type="http://schemas.openxmlformats.org/officeDocument/2006/relationships/hyperlink" Target="https://www.fluidstack.io/new-landing-page?utm_term=a100&amp;utm_campaign=ACQ-A100&amp;H100-Archipel&amp;utm_source=google&amp;utm_medium=ppc&amp;hsa_acc=2585157054&amp;hsa_cam=19472599900&amp;hsa_grp=147636697843&amp;hsa_ad=654782143327&amp;hsa_src=g&amp;hsa_tgt=kwd-10454650&amp;hsa_kw=a100&amp;hsa_mt=b&amp;hsa_net=adwords&amp;hsa_ver=3&amp;gad=1&amp;gclid=CjwKCAjw3ueiBhBmEiwA4BhspOjAJ_QfOIYS5F5VLgEEuhVEDj-VZBd3WVN5V106NVByEs_eAZ1YUBoCO6gQAvD_BwE" TargetMode="External"/><Relationship Id="rId47" Type="http://schemas.openxmlformats.org/officeDocument/2006/relationships/hyperlink" Target="https://datacrunch.io/products" TargetMode="External"/><Relationship Id="rId49" Type="http://schemas.openxmlformats.org/officeDocument/2006/relationships/hyperlink" Target="https://www.fluidstack.io/new-landing-page?utm_term=a100&amp;utm_campaign=ACQ-A100&amp;H100-Archipel&amp;utm_source=google&amp;utm_medium=ppc&amp;hsa_acc=2585157054&amp;hsa_cam=19472599900&amp;hsa_grp=147636697843&amp;hsa_ad=654782143327&amp;hsa_src=g&amp;hsa_tgt=kwd-10454650&amp;hsa_kw=a100&amp;hsa_mt=b&amp;hsa_net=adwords&amp;hsa_ver=3&amp;gad=1&amp;gclid=CjwKCAjw3ueiBhBmEiwA4BhspOjAJ_QfOIYS5F5VLgEEuhVEDj-VZBd3WVN5V106NVByEs_eAZ1YUBoCO6gQAvD_BwE" TargetMode="External"/><Relationship Id="rId103" Type="http://schemas.openxmlformats.org/officeDocument/2006/relationships/hyperlink" Target="https://cloud.vast.ai/create/" TargetMode="External"/><Relationship Id="rId102" Type="http://schemas.openxmlformats.org/officeDocument/2006/relationships/hyperlink" Target="https://cloud.vast.ai/create/" TargetMode="External"/><Relationship Id="rId101" Type="http://schemas.openxmlformats.org/officeDocument/2006/relationships/hyperlink" Target="http://vast.ai/" TargetMode="External"/><Relationship Id="rId100" Type="http://schemas.openxmlformats.org/officeDocument/2006/relationships/hyperlink" Target="https://vast.ai/pricing" TargetMode="External"/><Relationship Id="rId31" Type="http://schemas.openxmlformats.org/officeDocument/2006/relationships/hyperlink" Target="https://www.coreweave.com/products/networking" TargetMode="External"/><Relationship Id="rId30" Type="http://schemas.openxmlformats.org/officeDocument/2006/relationships/hyperlink" Target="https://www.coreweave.com/gpu-cloud-pricing" TargetMode="External"/><Relationship Id="rId33" Type="http://schemas.openxmlformats.org/officeDocument/2006/relationships/hyperlink" Target="https://www.coreweave.com/products/networking" TargetMode="External"/><Relationship Id="rId32" Type="http://schemas.openxmlformats.org/officeDocument/2006/relationships/hyperlink" Target="https://www.coreweave.com/gpu-cloud-pricing?utm_term=a100&amp;utm_campaign=Original+-+GPU+Models&amp;utm_source=adwords&amp;utm_medium=ppc&amp;hsa_acc=4573072347&amp;hsa_cam=17815325945&amp;hsa_grp=139184759477&amp;hsa_ad=615180611937&amp;hsa_src=g&amp;hsa_tgt=kwd-87992977&amp;hsa_kw=a100&amp;hsa_mt=p&amp;hsa_net=adwords&amp;hsa_ver=3&amp;gclid=Cj0KCQjw6cKiBhD5ARIsAKXUdyYSBbugN2HftyoW7So3X1YY2uGy5A1MVrycpr8_Zxmf104T6vNwKOQaAsQVEALw_wcB" TargetMode="External"/><Relationship Id="rId35" Type="http://schemas.openxmlformats.org/officeDocument/2006/relationships/hyperlink" Target="https://www.coreweave.com/products/networking" TargetMode="External"/><Relationship Id="rId34" Type="http://schemas.openxmlformats.org/officeDocument/2006/relationships/hyperlink" Target="https://www.coreweave.com/gpu-cloud-pricing?utm_term=a100&amp;utm_campaign=Original+-+GPU+Models&amp;utm_source=adwords&amp;utm_medium=ppc&amp;hsa_acc=4573072347&amp;hsa_cam=17815325945&amp;hsa_grp=139184759477&amp;hsa_ad=615180611937&amp;hsa_src=g&amp;hsa_tgt=kwd-87992977&amp;hsa_kw=a100&amp;hsa_mt=p&amp;hsa_net=adwords&amp;hsa_ver=3&amp;gclid=Cj0KCQjw6cKiBhD5ARIsAKXUdyYSBbugN2HftyoW7So3X1YY2uGy5A1MVrycpr8_Zxmf104T6vNwKOQaAsQVEALw_wcB" TargetMode="External"/><Relationship Id="rId37" Type="http://schemas.openxmlformats.org/officeDocument/2006/relationships/hyperlink" Target="https://crusoecloud.com/pricing/" TargetMode="External"/><Relationship Id="rId36" Type="http://schemas.openxmlformats.org/officeDocument/2006/relationships/hyperlink" Target="https://www.cr8dl.ai/gpu-on-demand/" TargetMode="External"/><Relationship Id="rId39" Type="http://schemas.openxmlformats.org/officeDocument/2006/relationships/hyperlink" Target="https://crusoecloud.com/pricing/" TargetMode="External"/><Relationship Id="rId38" Type="http://schemas.openxmlformats.org/officeDocument/2006/relationships/hyperlink" Target="https://crusoecloud.com/pricing/" TargetMode="External"/><Relationship Id="rId20" Type="http://schemas.openxmlformats.org/officeDocument/2006/relationships/hyperlink" Target="https://cirrascale.com/cirrascale-cloud-pricing.php" TargetMode="External"/><Relationship Id="rId22" Type="http://schemas.openxmlformats.org/officeDocument/2006/relationships/hyperlink" Target="https://www.coreweave.com/" TargetMode="External"/><Relationship Id="rId21" Type="http://schemas.openxmlformats.org/officeDocument/2006/relationships/hyperlink" Target="https://cirrascale.com/cirrascale-cloud-pricing.php" TargetMode="External"/><Relationship Id="rId24" Type="http://schemas.openxmlformats.org/officeDocument/2006/relationships/hyperlink" Target="https://www.coreweave.com/products/networking" TargetMode="External"/><Relationship Id="rId23" Type="http://schemas.openxmlformats.org/officeDocument/2006/relationships/hyperlink" Target="https://www.coreweave.com/gpu-cloud-pricing" TargetMode="External"/><Relationship Id="rId26" Type="http://schemas.openxmlformats.org/officeDocument/2006/relationships/hyperlink" Target="https://www.coreweave.com/" TargetMode="External"/><Relationship Id="rId25" Type="http://schemas.openxmlformats.org/officeDocument/2006/relationships/hyperlink" Target="https://www.coreweave.com/gpu-cloud-pricing?utm_term=a100&amp;utm_campaign=Original+-+GPU+Models&amp;utm_source=adwords&amp;utm_medium=ppc&amp;hsa_acc=4573072347&amp;hsa_cam=17815325945&amp;hsa_grp=139184759477&amp;hsa_ad=615180611937&amp;hsa_src=g&amp;hsa_tgt=kwd-87992977&amp;hsa_kw=a100&amp;hsa_mt=p&amp;hsa_net=adwords&amp;hsa_ver=3&amp;gclid=Cj0KCQjw6cKiBhD5ARIsAKXUdyYSBbugN2HftyoW7So3X1YY2uGy5A1MVrycpr8_Zxmf104T6vNwKOQaAsQVEALw_wcB" TargetMode="External"/><Relationship Id="rId28" Type="http://schemas.openxmlformats.org/officeDocument/2006/relationships/hyperlink" Target="https://www.vultr.com/promo/try250/?service=try250&amp;promo=FLYVULTR250&amp;utm_source=google-na-nonbrand&amp;utm_medium=paidmedia&amp;obility_id=137653386419&amp;utm_campaign=GPU_-_NA_-_Search&amp;utm_term=nvidia%20a100&amp;utm_content=602351729469&amp;gclid=Cj0KCQjwu-KiBhCsARIsAPztUF3Px_xr_Clo8d0Y1VvSZ3E_86VMQCJNWniQy2PXH8xWw43dxTroUk4aAuqlEALw_wcB" TargetMode="External"/><Relationship Id="rId27" Type="http://schemas.openxmlformats.org/officeDocument/2006/relationships/hyperlink" Target="https://www.coreweave.com/gpu-cloud-pricing" TargetMode="External"/><Relationship Id="rId29" Type="http://schemas.openxmlformats.org/officeDocument/2006/relationships/hyperlink" Target="https://www.coreweave.com/" TargetMode="External"/><Relationship Id="rId95" Type="http://schemas.openxmlformats.org/officeDocument/2006/relationships/hyperlink" Target="https://www.runpod.io/gpu-instance/pricing" TargetMode="External"/><Relationship Id="rId94" Type="http://schemas.openxmlformats.org/officeDocument/2006/relationships/hyperlink" Target="https://www.runpod.io/gpu-instance/pricing" TargetMode="External"/><Relationship Id="rId97" Type="http://schemas.openxmlformats.org/officeDocument/2006/relationships/hyperlink" Target="http://vast.ai/" TargetMode="External"/><Relationship Id="rId96" Type="http://schemas.openxmlformats.org/officeDocument/2006/relationships/hyperlink" Target="https://www.runpod.io/gpu-instance/pricing" TargetMode="External"/><Relationship Id="rId11" Type="http://schemas.openxmlformats.org/officeDocument/2006/relationships/hyperlink" Target="https://aws.amazon.com/ec2/pricing/on-demand/" TargetMode="External"/><Relationship Id="rId99" Type="http://schemas.openxmlformats.org/officeDocument/2006/relationships/hyperlink" Target="http://vast.ai/" TargetMode="External"/><Relationship Id="rId10" Type="http://schemas.openxmlformats.org/officeDocument/2006/relationships/hyperlink" Target="https://aws.amazon.com/blogs/apn/aws-data-transfer-charges-for-server-and-serverless-architectures/" TargetMode="External"/><Relationship Id="rId98" Type="http://schemas.openxmlformats.org/officeDocument/2006/relationships/hyperlink" Target="https://vast.ai/pricing" TargetMode="External"/><Relationship Id="rId13" Type="http://schemas.openxmlformats.org/officeDocument/2006/relationships/hyperlink" Target="https://azure.microsoft.com/en-us/blog/azure-previews-powerful-and-scalable-virtual-machine-series-to-accelerate-generative-ai/" TargetMode="External"/><Relationship Id="rId12" Type="http://schemas.openxmlformats.org/officeDocument/2006/relationships/hyperlink" Target="https://azure.microsoft.com/en-in/pricing/details/virtual-machines/linux/" TargetMode="External"/><Relationship Id="rId91" Type="http://schemas.openxmlformats.org/officeDocument/2006/relationships/hyperlink" Target="https://www.paperspace.com/core" TargetMode="External"/><Relationship Id="rId90" Type="http://schemas.openxmlformats.org/officeDocument/2006/relationships/hyperlink" Target="https://www.paperspace.com/core" TargetMode="External"/><Relationship Id="rId93" Type="http://schemas.openxmlformats.org/officeDocument/2006/relationships/hyperlink" Target="https://www.runpod.io/gpu-instance/pricing" TargetMode="External"/><Relationship Id="rId92" Type="http://schemas.openxmlformats.org/officeDocument/2006/relationships/hyperlink" Target="https://puzl.cloud/gpu-cloud" TargetMode="External"/><Relationship Id="rId15" Type="http://schemas.openxmlformats.org/officeDocument/2006/relationships/hyperlink" Target="https://azure.microsoft.com/en-in/pricing/details/virtual-machines/linux/" TargetMode="External"/><Relationship Id="rId110" Type="http://schemas.openxmlformats.org/officeDocument/2006/relationships/drawing" Target="../drawings/drawing3.xml"/><Relationship Id="rId14" Type="http://schemas.openxmlformats.org/officeDocument/2006/relationships/hyperlink" Target="https://azure.microsoft.com/en-in/pricing/details/virtual-machines/linux/" TargetMode="External"/><Relationship Id="rId17" Type="http://schemas.openxmlformats.org/officeDocument/2006/relationships/hyperlink" Target="https://cirrascale.com/cirrascale-cloud-pricing.php" TargetMode="External"/><Relationship Id="rId16" Type="http://schemas.openxmlformats.org/officeDocument/2006/relationships/hyperlink" Target="https://www.beam.cloud/pricing" TargetMode="External"/><Relationship Id="rId19" Type="http://schemas.openxmlformats.org/officeDocument/2006/relationships/hyperlink" Target="https://cirrascale.com/cirrascale-cloud-pricing.php" TargetMode="External"/><Relationship Id="rId18" Type="http://schemas.openxmlformats.org/officeDocument/2006/relationships/hyperlink" Target="https://cirrascale.com/cirrascale-cloud-pricing.php" TargetMode="External"/><Relationship Id="rId111" Type="http://schemas.openxmlformats.org/officeDocument/2006/relationships/vmlDrawing" Target="../drawings/vmlDrawing2.vml"/><Relationship Id="rId84" Type="http://schemas.openxmlformats.org/officeDocument/2006/relationships/hyperlink" Target="https://oblivus.com/pricing/" TargetMode="External"/><Relationship Id="rId83" Type="http://schemas.openxmlformats.org/officeDocument/2006/relationships/hyperlink" Target="https://oblivus.com/pricing/" TargetMode="External"/><Relationship Id="rId86" Type="http://schemas.openxmlformats.org/officeDocument/2006/relationships/hyperlink" Target="https://www.oracle.com/cloud/price-list/" TargetMode="External"/><Relationship Id="rId85" Type="http://schemas.openxmlformats.org/officeDocument/2006/relationships/hyperlink" Target="https://oblivus.com/pricing/" TargetMode="External"/><Relationship Id="rId88" Type="http://schemas.openxmlformats.org/officeDocument/2006/relationships/hyperlink" Target="https://www.oracle.com/cloud/networking/pricing/" TargetMode="External"/><Relationship Id="rId87" Type="http://schemas.openxmlformats.org/officeDocument/2006/relationships/hyperlink" Target="https://www.oracle.com/cloud/networking/pricing/" TargetMode="External"/><Relationship Id="rId89" Type="http://schemas.openxmlformats.org/officeDocument/2006/relationships/hyperlink" Target="https://www.oracle.com/cloud/price-list/" TargetMode="External"/><Relationship Id="rId80" Type="http://schemas.openxmlformats.org/officeDocument/2006/relationships/hyperlink" Target="http://latitude.sh/" TargetMode="External"/><Relationship Id="rId82" Type="http://schemas.openxmlformats.org/officeDocument/2006/relationships/hyperlink" Target="https://www.liqid.com/products/gpu-on-demand" TargetMode="External"/><Relationship Id="rId81" Type="http://schemas.openxmlformats.org/officeDocument/2006/relationships/hyperlink" Target="https://www.latitude.sh/accelerate/pricing" TargetMode="External"/><Relationship Id="rId1" Type="http://schemas.openxmlformats.org/officeDocument/2006/relationships/comments" Target="../comments2.xml"/><Relationship Id="rId2" Type="http://schemas.openxmlformats.org/officeDocument/2006/relationships/hyperlink" Target="https://offers.albatross.cloud/hosted-desktop/gpu-accelerated-cloud-workstations?gclid=Cj0KCQjwu-KiBhCsARIsAPztUF2YC9WoBIpxRKvxgbyJ8bOu24b7dACrWpirec82SZY13n0BA5VNw2caApaYEALw_wcB" TargetMode="External"/><Relationship Id="rId3" Type="http://schemas.openxmlformats.org/officeDocument/2006/relationships/hyperlink" Target="https://www.arccompute.io/solutions/reserved-nvidia-h100-clusters" TargetMode="External"/><Relationship Id="rId4" Type="http://schemas.openxmlformats.org/officeDocument/2006/relationships/hyperlink" Target="https://www.arccompute.io/solutions/reserved-nvidia-h100-clusters" TargetMode="External"/><Relationship Id="rId9" Type="http://schemas.openxmlformats.org/officeDocument/2006/relationships/hyperlink" Target="https://aws.amazon.com/blogs/apn/aws-data-transfer-charges-for-server-and-serverless-architectures/" TargetMode="External"/><Relationship Id="rId5" Type="http://schemas.openxmlformats.org/officeDocument/2006/relationships/hyperlink" Target="https://aws.amazon.com/ec2/pricing/on-demand/" TargetMode="External"/><Relationship Id="rId6" Type="http://schemas.openxmlformats.org/officeDocument/2006/relationships/hyperlink" Target="https://aws.amazon.com/blogs/apn/aws-data-transfer-charges-for-server-and-serverless-architectures/" TargetMode="External"/><Relationship Id="rId7" Type="http://schemas.openxmlformats.org/officeDocument/2006/relationships/hyperlink" Target="https://aws.amazon.com/blogs/apn/aws-data-transfer-charges-for-server-and-serverless-architectures/" TargetMode="External"/><Relationship Id="rId8" Type="http://schemas.openxmlformats.org/officeDocument/2006/relationships/hyperlink" Target="https://aws.amazon.com/ec2/pricing/on-demand/" TargetMode="External"/><Relationship Id="rId73" Type="http://schemas.openxmlformats.org/officeDocument/2006/relationships/hyperlink" Target="https://lambdalabs.com/service/gpu-cloud" TargetMode="External"/><Relationship Id="rId72"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75" Type="http://schemas.openxmlformats.org/officeDocument/2006/relationships/hyperlink" Target="https://www.latitude.sh/accelerate/pricing" TargetMode="External"/><Relationship Id="rId74" Type="http://schemas.openxmlformats.org/officeDocument/2006/relationships/hyperlink" Target="http://latitude.sh/" TargetMode="External"/><Relationship Id="rId77" Type="http://schemas.openxmlformats.org/officeDocument/2006/relationships/hyperlink" Target="https://www.latitude.sh/accelerate/pricing" TargetMode="External"/><Relationship Id="rId76" Type="http://schemas.openxmlformats.org/officeDocument/2006/relationships/hyperlink" Target="http://latitude.sh/" TargetMode="External"/><Relationship Id="rId79" Type="http://schemas.openxmlformats.org/officeDocument/2006/relationships/hyperlink" Target="https://www.latitude.sh/accelerate/pricing" TargetMode="External"/><Relationship Id="rId78" Type="http://schemas.openxmlformats.org/officeDocument/2006/relationships/hyperlink" Target="http://latitude.sh/" TargetMode="External"/><Relationship Id="rId71" Type="http://schemas.openxmlformats.org/officeDocument/2006/relationships/hyperlink" Target="https://lambdalabs.com/service/gpu-cloud" TargetMode="External"/><Relationship Id="rId70"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2"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1" Type="http://schemas.openxmlformats.org/officeDocument/2006/relationships/hyperlink" Target="https://lambdalabs.com/service/gpu-cloud" TargetMode="External"/><Relationship Id="rId64"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3" Type="http://schemas.openxmlformats.org/officeDocument/2006/relationships/hyperlink" Target="https://lambdalabs.com/service/gpu-cloud/reserved" TargetMode="External"/><Relationship Id="rId66"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5" Type="http://schemas.openxmlformats.org/officeDocument/2006/relationships/hyperlink" Target="https://lambdalabs.com/service/gpu-cloud" TargetMode="External"/><Relationship Id="rId68"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7" Type="http://schemas.openxmlformats.org/officeDocument/2006/relationships/hyperlink" Target="https://lambdalabs.com/service/gpu-cloud" TargetMode="External"/><Relationship Id="rId60"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69" Type="http://schemas.openxmlformats.org/officeDocument/2006/relationships/hyperlink" Target="https://lambdalabs.com/service/gpu-cloud/reserved" TargetMode="External"/><Relationship Id="rId51" Type="http://schemas.openxmlformats.org/officeDocument/2006/relationships/hyperlink" Target="https://cloud.google.com/compute/docs/gpus" TargetMode="External"/><Relationship Id="rId50" Type="http://schemas.openxmlformats.org/officeDocument/2006/relationships/hyperlink" Target="https://www.fluidstack.io/new-landing-page?utm_term=a100&amp;utm_campaign=ACQ-A100&amp;H100-Archipel&amp;utm_source=google&amp;utm_medium=ppc&amp;hsa_acc=2585157054&amp;hsa_cam=19472599900&amp;hsa_grp=147636697843&amp;hsa_ad=654782143327&amp;hsa_src=g&amp;hsa_tgt=kwd-10454650&amp;hsa_kw=a100&amp;hsa_mt=b&amp;hsa_net=adwords&amp;hsa_ver=3&amp;gad=1&amp;gclid=CjwKCAjw3ueiBhBmEiwA4BhspOjAJ_QfOIYS5F5VLgEEuhVEDj-VZBd3WVN5V106NVByEs_eAZ1YUBoCO6gQAvD_BwE" TargetMode="External"/><Relationship Id="rId53" Type="http://schemas.openxmlformats.org/officeDocument/2006/relationships/hyperlink" Target="https://cloud.google.com/gpu" TargetMode="External"/><Relationship Id="rId52" Type="http://schemas.openxmlformats.org/officeDocument/2006/relationships/hyperlink" Target="https://cloud.google.com/compute/gpus-pricing" TargetMode="External"/><Relationship Id="rId55" Type="http://schemas.openxmlformats.org/officeDocument/2006/relationships/hyperlink" Target="https://cloud.ibm.com/gen1/infrastructure/provision/bm?type=monthly&amp;location=dal13&amp;imageItemId=15552&amp;ram=32&amp;portSpeed=4336&amp;packageId=839&amp;itemId=10453&amp;gpu0=13481&amp;clearCache=true" TargetMode="External"/><Relationship Id="rId54" Type="http://schemas.openxmlformats.org/officeDocument/2006/relationships/hyperlink" Target="https://www.genesiscloud.com/product/compute-instances" TargetMode="External"/><Relationship Id="rId57" Type="http://schemas.openxmlformats.org/officeDocument/2006/relationships/hyperlink" Target="https://jarvislabs.ai/pricing/" TargetMode="External"/><Relationship Id="rId56" Type="http://schemas.openxmlformats.org/officeDocument/2006/relationships/hyperlink" Target="https://jarvislabs.ai/pricing/" TargetMode="External"/><Relationship Id="rId59" Type="http://schemas.openxmlformats.org/officeDocument/2006/relationships/hyperlink" Target="https://lambdalabs.com/service/gpu-cloud" TargetMode="External"/><Relationship Id="rId58"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3"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4" Type="http://schemas.openxmlformats.org/officeDocument/2006/relationships/drawing" Target="../drawings/drawing4.xml"/><Relationship Id="rId5"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hyperlink" Target="http://shadeform.ai/"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vmware.com/products/vsphere.html" TargetMode="External"/><Relationship Id="rId3" Type="http://schemas.openxmlformats.org/officeDocument/2006/relationships/hyperlink" Target="https://www.vmware.com/products/vsan.html" TargetMode="External"/><Relationship Id="rId4" Type="http://schemas.openxmlformats.org/officeDocument/2006/relationships/hyperlink" Target="https://calculator.aws/" TargetMode="External"/><Relationship Id="rId5" Type="http://schemas.openxmlformats.org/officeDocument/2006/relationships/hyperlink" Target="https://www.linode.com/pricing/" TargetMode="External"/><Relationship Id="rId6" Type="http://schemas.openxmlformats.org/officeDocument/2006/relationships/drawing" Target="../drawings/drawing6.xml"/><Relationship Id="rId7"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s://www.crn.com/news/cloud/the-10-hottest-cloud-computing-startups-of-2023-so-far-" TargetMode="External"/><Relationship Id="rId2" Type="http://schemas.openxmlformats.org/officeDocument/2006/relationships/hyperlink" Target="https://www.hpe.com/us/en/home.html" TargetMode="External"/><Relationship Id="rId3" Type="http://schemas.openxmlformats.org/officeDocument/2006/relationships/hyperlink" Target="https://www.hpe.com/us/en/newsroom/press-release/2023/06/hewlett-packard-enterprise-unveils-ai-cloud-for-large-language-models.html" TargetMode="External"/><Relationship Id="rId4" Type="http://schemas.openxmlformats.org/officeDocument/2006/relationships/hyperlink" Target="https://www.searchenginejournal.com/openai-considers-app-store-for-chatgpt/489796/" TargetMode="External"/><Relationship Id="rId5" Type="http://schemas.openxmlformats.org/officeDocument/2006/relationships/hyperlink" Target="https://octoml.ai/" TargetMode="External"/><Relationship Id="rId6" Type="http://schemas.openxmlformats.org/officeDocument/2006/relationships/hyperlink" Target="https://techcrunch.com/2023/06/14/octoml-launches-octoai-a-self-optimizing-compute-service-for-ai/?guccounter=1"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lambdalabs.com/?matchtype=p&amp;adgroup=55786367910&amp;feeditemid=&amp;loc_interest_ms=&amp;loc_physical_ms=9029029&amp;network=g&amp;device=c&amp;devicemodel=&amp;adposition=&amp;utm_source=google&amp;utm_campaign=Google_Search_Brand&amp;utm_medium=search&amp;utm_term=lambda%20labs&amp;utm_content=308377104950&amp;hsa_acc=1731978716&amp;hsa_cam=1054662654&amp;hsa_grp=55786367910&amp;hsa_ad=308377104950&amp;hsa_src=g&amp;hsa_tgt=kwd-315332575824&amp;hsa_kw=lambda%20labs&amp;hsa_mt=p&amp;hsa_net=adwords&amp;hsa_ver=3&amp;gclid=Cj0KCQjw6cKiBhD5ARIsAKXUdyZ1L3Qb-3C4dv81GHfmjo_X-YIDyf_ETe2sSvpeLjbxyKxH68wm_CEaAl9BEALw_wcB" TargetMode="External"/><Relationship Id="rId3" Type="http://schemas.openxmlformats.org/officeDocument/2006/relationships/hyperlink" Target="http://cr8dl.ai/" TargetMode="External"/><Relationship Id="rId4" Type="http://schemas.openxmlformats.org/officeDocument/2006/relationships/hyperlink" Target="http://vast.ai/" TargetMode="External"/><Relationship Id="rId5" Type="http://schemas.openxmlformats.org/officeDocument/2006/relationships/drawing" Target="../drawings/drawing8.xml"/><Relationship Id="rId6"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14.25"/>
    <col customWidth="1" min="3" max="3" width="14.5"/>
    <col customWidth="1" min="4" max="4" width="9.38"/>
    <col customWidth="1" min="5" max="5" width="20.5"/>
    <col customWidth="1" min="6" max="6" width="20.13"/>
    <col customWidth="1" min="7" max="7" width="16.75"/>
    <col customWidth="1" min="8" max="8" width="14.25"/>
    <col customWidth="1" min="12" max="12" width="20.5"/>
  </cols>
  <sheetData>
    <row r="1">
      <c r="A1" s="1" t="s">
        <v>0</v>
      </c>
      <c r="B1" s="2"/>
      <c r="C1" s="2"/>
      <c r="D1" s="2"/>
      <c r="E1" s="3" t="s">
        <v>1</v>
      </c>
      <c r="F1" s="4"/>
      <c r="G1" s="4"/>
      <c r="H1" s="4"/>
      <c r="I1" s="2"/>
      <c r="J1" s="2"/>
      <c r="K1" s="2"/>
      <c r="L1" s="2"/>
      <c r="M1" s="2"/>
      <c r="N1" s="2"/>
      <c r="O1" s="2"/>
      <c r="P1" s="2"/>
      <c r="Q1" s="2"/>
      <c r="R1" s="2"/>
      <c r="S1" s="2"/>
      <c r="T1" s="2"/>
      <c r="U1" s="2"/>
      <c r="V1" s="2"/>
      <c r="W1" s="2"/>
      <c r="X1" s="2"/>
      <c r="Y1" s="2"/>
      <c r="Z1" s="2"/>
      <c r="AA1" s="2"/>
    </row>
    <row r="2">
      <c r="A2" s="5"/>
      <c r="B2" s="2"/>
      <c r="C2" s="2"/>
      <c r="D2" s="2"/>
      <c r="E2" s="2"/>
      <c r="F2" s="2"/>
      <c r="G2" s="2"/>
      <c r="H2" s="2"/>
      <c r="I2" s="2"/>
      <c r="J2" s="2"/>
      <c r="K2" s="2"/>
      <c r="L2" s="2"/>
      <c r="M2" s="2"/>
      <c r="N2" s="2"/>
      <c r="O2" s="2"/>
      <c r="P2" s="2"/>
      <c r="Q2" s="2"/>
      <c r="R2" s="2"/>
      <c r="S2" s="2"/>
      <c r="T2" s="2"/>
      <c r="U2" s="2"/>
      <c r="V2" s="2"/>
      <c r="W2" s="2"/>
      <c r="X2" s="2"/>
      <c r="Y2" s="2"/>
      <c r="Z2" s="2"/>
      <c r="AA2" s="2"/>
    </row>
    <row r="3">
      <c r="A3" s="6" t="s">
        <v>2</v>
      </c>
      <c r="B3" s="2"/>
      <c r="C3" s="2"/>
      <c r="D3" s="2"/>
      <c r="E3" s="2"/>
      <c r="F3" s="2"/>
      <c r="G3" s="2"/>
      <c r="H3" s="2"/>
      <c r="I3" s="2"/>
      <c r="J3" s="2"/>
      <c r="K3" s="2"/>
      <c r="L3" s="2"/>
      <c r="M3" s="2"/>
      <c r="N3" s="2"/>
      <c r="O3" s="2"/>
      <c r="P3" s="2"/>
      <c r="Q3" s="2"/>
      <c r="R3" s="2"/>
      <c r="S3" s="2"/>
      <c r="T3" s="2"/>
      <c r="U3" s="2"/>
      <c r="V3" s="2"/>
      <c r="W3" s="2"/>
      <c r="X3" s="2"/>
      <c r="Y3" s="2"/>
      <c r="Z3" s="2"/>
      <c r="AA3" s="2"/>
    </row>
    <row r="4">
      <c r="A4" s="7" t="s">
        <v>3</v>
      </c>
      <c r="B4" s="7" t="s">
        <v>4</v>
      </c>
      <c r="C4" s="7" t="s">
        <v>5</v>
      </c>
      <c r="D4" s="7" t="s">
        <v>6</v>
      </c>
      <c r="E4" s="7" t="s">
        <v>7</v>
      </c>
      <c r="F4" s="7" t="s">
        <v>8</v>
      </c>
      <c r="G4" s="7" t="s">
        <v>9</v>
      </c>
      <c r="H4" s="2"/>
      <c r="I4" s="7" t="s">
        <v>3</v>
      </c>
      <c r="J4" s="7" t="s">
        <v>10</v>
      </c>
      <c r="K4" s="7" t="s">
        <v>11</v>
      </c>
      <c r="L4" s="7" t="s">
        <v>6</v>
      </c>
      <c r="M4" s="7" t="s">
        <v>7</v>
      </c>
      <c r="N4" s="7" t="s">
        <v>8</v>
      </c>
      <c r="O4" s="7" t="s">
        <v>9</v>
      </c>
      <c r="P4" s="2"/>
      <c r="Q4" s="2"/>
      <c r="R4" s="2"/>
      <c r="S4" s="2"/>
      <c r="T4" s="2"/>
      <c r="U4" s="2"/>
      <c r="V4" s="2"/>
      <c r="W4" s="2"/>
      <c r="X4" s="2"/>
      <c r="Y4" s="2"/>
      <c r="Z4" s="2"/>
      <c r="AA4" s="2"/>
    </row>
    <row r="5">
      <c r="A5" s="8"/>
      <c r="B5" s="9">
        <f>D35</f>
        <v>3.404</v>
      </c>
      <c r="C5" s="10">
        <v>192.0</v>
      </c>
      <c r="D5" s="8">
        <v>28.0</v>
      </c>
      <c r="E5" s="8" t="s">
        <v>12</v>
      </c>
      <c r="F5" s="8" t="s">
        <v>13</v>
      </c>
      <c r="G5" s="8" t="s">
        <v>14</v>
      </c>
      <c r="H5" s="2"/>
      <c r="I5" s="11" t="s">
        <v>15</v>
      </c>
      <c r="J5" s="12">
        <f t="shared" ref="J5:J8" si="1">B5</f>
        <v>3.404</v>
      </c>
      <c r="K5" s="10">
        <v>192.0</v>
      </c>
      <c r="L5" s="8">
        <v>28.0</v>
      </c>
      <c r="M5" s="8">
        <v>4.0</v>
      </c>
      <c r="N5" s="8" t="s">
        <v>13</v>
      </c>
      <c r="O5" s="8" t="s">
        <v>14</v>
      </c>
      <c r="P5" s="2"/>
      <c r="Q5" s="13"/>
      <c r="R5" s="2"/>
      <c r="S5" s="2"/>
      <c r="T5" s="2"/>
      <c r="U5" s="2"/>
      <c r="V5" s="2"/>
      <c r="W5" s="2"/>
      <c r="X5" s="2"/>
      <c r="Y5" s="2"/>
      <c r="Z5" s="2"/>
      <c r="AA5" s="2"/>
    </row>
    <row r="6">
      <c r="A6" s="8"/>
      <c r="B6" s="14">
        <v>4.68</v>
      </c>
      <c r="C6" s="10">
        <v>144.0</v>
      </c>
      <c r="D6" s="10">
        <v>12.0</v>
      </c>
      <c r="E6" s="10" t="s">
        <v>16</v>
      </c>
      <c r="F6" s="10" t="s">
        <v>17</v>
      </c>
      <c r="G6" s="10" t="s">
        <v>18</v>
      </c>
      <c r="H6" s="2"/>
      <c r="I6" s="11" t="s">
        <v>19</v>
      </c>
      <c r="J6" s="12">
        <f t="shared" si="1"/>
        <v>4.68</v>
      </c>
      <c r="K6" s="10">
        <f>144</f>
        <v>144</v>
      </c>
      <c r="L6" s="10">
        <v>12.0</v>
      </c>
      <c r="M6" s="10">
        <v>1.0</v>
      </c>
      <c r="N6" s="10" t="s">
        <v>17</v>
      </c>
      <c r="O6" s="10" t="s">
        <v>18</v>
      </c>
      <c r="P6" s="2"/>
      <c r="Q6" s="2"/>
      <c r="R6" s="2"/>
      <c r="S6" s="2"/>
      <c r="T6" s="2"/>
      <c r="U6" s="2"/>
      <c r="V6" s="2"/>
      <c r="W6" s="2"/>
      <c r="X6" s="2"/>
      <c r="Y6" s="2"/>
      <c r="Z6" s="2"/>
      <c r="AA6" s="2"/>
    </row>
    <row r="7">
      <c r="A7" s="8"/>
      <c r="B7" s="14">
        <v>3.72</v>
      </c>
      <c r="C7" s="8">
        <v>220.0</v>
      </c>
      <c r="D7" s="10">
        <v>24.0</v>
      </c>
      <c r="E7" s="10" t="s">
        <v>20</v>
      </c>
      <c r="F7" s="10" t="s">
        <v>21</v>
      </c>
      <c r="G7" s="10" t="s">
        <v>22</v>
      </c>
      <c r="H7" s="2"/>
      <c r="I7" s="11" t="s">
        <v>23</v>
      </c>
      <c r="J7" s="12">
        <f t="shared" si="1"/>
        <v>3.72</v>
      </c>
      <c r="K7" s="8">
        <v>220.0</v>
      </c>
      <c r="L7" s="10">
        <v>24.0</v>
      </c>
      <c r="M7" s="10">
        <v>0.958</v>
      </c>
      <c r="N7" s="10" t="s">
        <v>21</v>
      </c>
      <c r="O7" s="10" t="s">
        <v>22</v>
      </c>
      <c r="P7" s="2"/>
      <c r="Q7" s="2"/>
      <c r="R7" s="2"/>
      <c r="S7" s="2"/>
      <c r="T7" s="2"/>
      <c r="U7" s="2"/>
      <c r="V7" s="2"/>
      <c r="W7" s="2"/>
      <c r="X7" s="2"/>
      <c r="Y7" s="2"/>
      <c r="Z7" s="2"/>
      <c r="AA7" s="2"/>
    </row>
    <row r="8" ht="30.0" customHeight="1">
      <c r="A8" s="8"/>
      <c r="B8" s="14">
        <v>5.3</v>
      </c>
      <c r="C8" s="10">
        <v>170.0</v>
      </c>
      <c r="D8" s="10">
        <v>12.0</v>
      </c>
      <c r="E8" s="10" t="s">
        <v>16</v>
      </c>
      <c r="F8" s="10" t="s">
        <v>24</v>
      </c>
      <c r="G8" s="15" t="s">
        <v>25</v>
      </c>
      <c r="H8" s="2"/>
      <c r="I8" s="11" t="s">
        <v>26</v>
      </c>
      <c r="J8" s="12">
        <f t="shared" si="1"/>
        <v>5.3</v>
      </c>
      <c r="K8" s="10">
        <f>170</f>
        <v>170</v>
      </c>
      <c r="L8" s="10">
        <v>12.0</v>
      </c>
      <c r="M8" s="10">
        <v>1.0</v>
      </c>
      <c r="N8" s="10" t="s">
        <v>24</v>
      </c>
      <c r="O8" s="15" t="s">
        <v>25</v>
      </c>
      <c r="P8" s="2"/>
      <c r="Q8" s="2"/>
      <c r="R8" s="2"/>
      <c r="S8" s="2"/>
      <c r="T8" s="2"/>
      <c r="U8" s="2"/>
      <c r="V8" s="2"/>
      <c r="W8" s="2"/>
      <c r="X8" s="2"/>
      <c r="Y8" s="2"/>
      <c r="Z8" s="2"/>
      <c r="AA8" s="2"/>
    </row>
    <row r="9">
      <c r="A9" s="5" t="s">
        <v>27</v>
      </c>
      <c r="B9" s="16">
        <v>45204.0</v>
      </c>
      <c r="C9" s="2"/>
      <c r="D9" s="2"/>
      <c r="E9" s="2"/>
      <c r="F9" s="2"/>
      <c r="G9" s="2"/>
      <c r="H9" s="2"/>
      <c r="I9" s="2"/>
      <c r="J9" s="2"/>
      <c r="K9" s="2"/>
      <c r="L9" s="2"/>
      <c r="M9" s="2"/>
      <c r="N9" s="2"/>
      <c r="O9" s="2"/>
      <c r="P9" s="2"/>
      <c r="Q9" s="2"/>
      <c r="R9" s="2"/>
      <c r="S9" s="2"/>
      <c r="T9" s="2"/>
      <c r="U9" s="2"/>
      <c r="V9" s="2"/>
      <c r="W9" s="2"/>
      <c r="X9" s="2"/>
      <c r="Y9" s="2"/>
      <c r="Z9" s="2"/>
      <c r="AA9" s="2"/>
    </row>
    <row r="10">
      <c r="A10" s="5"/>
      <c r="B10" s="2"/>
      <c r="C10" s="2"/>
      <c r="D10" s="2"/>
      <c r="E10" s="2"/>
      <c r="F10" s="2"/>
      <c r="G10" s="2"/>
      <c r="H10" s="2"/>
      <c r="I10" s="2"/>
      <c r="J10" s="2"/>
      <c r="K10" s="2"/>
      <c r="L10" s="2"/>
      <c r="M10" s="2"/>
      <c r="N10" s="2"/>
      <c r="O10" s="2"/>
      <c r="P10" s="2"/>
      <c r="Q10" s="2"/>
      <c r="R10" s="2"/>
      <c r="S10" s="2"/>
      <c r="T10" s="2"/>
      <c r="U10" s="2"/>
      <c r="V10" s="2"/>
      <c r="W10" s="2"/>
      <c r="X10" s="2"/>
      <c r="Y10" s="2"/>
      <c r="Z10" s="2"/>
      <c r="AA10" s="2"/>
    </row>
    <row r="11">
      <c r="A11" s="5" t="s">
        <v>28</v>
      </c>
      <c r="B11" s="2"/>
      <c r="C11" s="2"/>
      <c r="D11" s="2"/>
      <c r="E11" s="2"/>
      <c r="F11" s="2"/>
      <c r="G11" s="2"/>
      <c r="H11" s="2"/>
      <c r="I11" s="2"/>
      <c r="J11" s="2"/>
      <c r="K11" s="2"/>
      <c r="L11" s="2"/>
      <c r="M11" s="2"/>
      <c r="N11" s="2"/>
      <c r="O11" s="2"/>
      <c r="P11" s="2"/>
      <c r="Q11" s="2"/>
      <c r="R11" s="2"/>
      <c r="S11" s="2"/>
      <c r="T11" s="2"/>
      <c r="U11" s="2"/>
      <c r="V11" s="2"/>
      <c r="W11" s="2"/>
      <c r="X11" s="2"/>
      <c r="Y11" s="2"/>
      <c r="Z11" s="2"/>
      <c r="AA11" s="2"/>
    </row>
    <row r="12">
      <c r="A12" s="7" t="s">
        <v>3</v>
      </c>
      <c r="B12" s="7" t="s">
        <v>4</v>
      </c>
      <c r="C12" s="7" t="s">
        <v>11</v>
      </c>
      <c r="D12" s="7" t="s">
        <v>6</v>
      </c>
      <c r="E12" s="7" t="s">
        <v>7</v>
      </c>
      <c r="F12" s="7" t="s">
        <v>8</v>
      </c>
      <c r="G12" s="7" t="s">
        <v>9</v>
      </c>
      <c r="H12" s="2"/>
      <c r="I12" s="2"/>
      <c r="J12" s="2"/>
      <c r="K12" s="2"/>
      <c r="L12" s="2"/>
      <c r="M12" s="2"/>
      <c r="N12" s="2"/>
      <c r="O12" s="2"/>
      <c r="P12" s="2"/>
      <c r="Q12" s="2"/>
      <c r="R12" s="2"/>
      <c r="S12" s="2"/>
      <c r="T12" s="2"/>
      <c r="U12" s="2"/>
      <c r="V12" s="2"/>
      <c r="W12" s="2"/>
      <c r="X12" s="2"/>
      <c r="Y12" s="2"/>
      <c r="Z12" s="2"/>
      <c r="AA12" s="2"/>
    </row>
    <row r="13">
      <c r="A13" s="11"/>
      <c r="B13" s="17">
        <f>D35</f>
        <v>3.404</v>
      </c>
      <c r="C13" s="11" t="s">
        <v>29</v>
      </c>
      <c r="D13" s="11">
        <v>28.0</v>
      </c>
      <c r="E13" s="11" t="s">
        <v>12</v>
      </c>
      <c r="F13" s="11" t="s">
        <v>13</v>
      </c>
      <c r="G13" s="11" t="s">
        <v>14</v>
      </c>
      <c r="H13" s="2"/>
      <c r="I13" s="11" t="s">
        <v>15</v>
      </c>
      <c r="J13" s="2"/>
      <c r="K13" s="2"/>
      <c r="L13" s="2"/>
      <c r="M13" s="2"/>
      <c r="N13" s="2"/>
      <c r="O13" s="2"/>
      <c r="P13" s="2"/>
      <c r="Q13" s="2"/>
      <c r="R13" s="2"/>
      <c r="S13" s="2"/>
      <c r="T13" s="2"/>
      <c r="U13" s="2"/>
      <c r="V13" s="2"/>
      <c r="W13" s="2"/>
      <c r="X13" s="2"/>
      <c r="Y13" s="2"/>
      <c r="Z13" s="2"/>
      <c r="AA13" s="2"/>
    </row>
    <row r="14">
      <c r="A14" s="11"/>
      <c r="B14" s="18">
        <v>2.35</v>
      </c>
      <c r="C14" s="19" t="s">
        <v>30</v>
      </c>
      <c r="D14" s="19">
        <v>16.0</v>
      </c>
      <c r="E14" s="19" t="s">
        <v>12</v>
      </c>
      <c r="F14" s="19" t="s">
        <v>31</v>
      </c>
      <c r="G14" s="19" t="s">
        <v>14</v>
      </c>
      <c r="H14" s="2"/>
      <c r="I14" s="11" t="s">
        <v>32</v>
      </c>
      <c r="J14" s="2"/>
      <c r="K14" s="2"/>
      <c r="L14" s="2"/>
      <c r="M14" s="2"/>
      <c r="N14" s="2"/>
      <c r="O14" s="2"/>
      <c r="P14" s="2"/>
      <c r="Q14" s="2"/>
      <c r="R14" s="2"/>
      <c r="S14" s="2"/>
      <c r="T14" s="2"/>
      <c r="U14" s="2"/>
      <c r="V14" s="2"/>
      <c r="W14" s="2"/>
      <c r="X14" s="2"/>
      <c r="Y14" s="2"/>
      <c r="Z14" s="2"/>
      <c r="AA14" s="2"/>
    </row>
    <row r="15">
      <c r="A15" s="11"/>
      <c r="B15" s="17">
        <v>2.6</v>
      </c>
      <c r="C15" s="19" t="s">
        <v>33</v>
      </c>
      <c r="D15" s="19">
        <v>12.0</v>
      </c>
      <c r="E15" s="19" t="s">
        <v>34</v>
      </c>
      <c r="F15" s="19" t="s">
        <v>35</v>
      </c>
      <c r="G15" s="19" t="s">
        <v>36</v>
      </c>
      <c r="H15" s="2"/>
      <c r="I15" s="11" t="s">
        <v>37</v>
      </c>
      <c r="J15" s="2"/>
      <c r="K15" s="2"/>
      <c r="L15" s="2"/>
      <c r="M15" s="2"/>
      <c r="N15" s="2"/>
      <c r="O15" s="2"/>
      <c r="P15" s="2"/>
      <c r="Q15" s="2"/>
      <c r="R15" s="2"/>
      <c r="S15" s="2"/>
      <c r="T15" s="2"/>
      <c r="U15" s="2"/>
      <c r="V15" s="2"/>
      <c r="W15" s="2"/>
      <c r="X15" s="2"/>
      <c r="Y15" s="2"/>
      <c r="Z15" s="2"/>
      <c r="AA15" s="2"/>
    </row>
    <row r="16">
      <c r="A16" s="11"/>
      <c r="B16" s="17">
        <v>3.13</v>
      </c>
      <c r="C16" s="19" t="s">
        <v>38</v>
      </c>
      <c r="D16" s="19">
        <v>22.0</v>
      </c>
      <c r="E16" s="19" t="s">
        <v>39</v>
      </c>
      <c r="F16" s="19" t="s">
        <v>31</v>
      </c>
      <c r="G16" s="19" t="s">
        <v>14</v>
      </c>
      <c r="H16" s="2"/>
      <c r="I16" s="11" t="s">
        <v>40</v>
      </c>
      <c r="J16" s="2"/>
      <c r="K16" s="2"/>
      <c r="L16" s="2"/>
      <c r="M16" s="2"/>
      <c r="N16" s="2"/>
      <c r="O16" s="2"/>
      <c r="P16" s="2"/>
      <c r="Q16" s="2"/>
      <c r="R16" s="2"/>
      <c r="S16" s="2"/>
      <c r="T16" s="2"/>
      <c r="U16" s="2"/>
      <c r="V16" s="2"/>
      <c r="W16" s="2"/>
      <c r="X16" s="2"/>
      <c r="Y16" s="2"/>
      <c r="Z16" s="2"/>
      <c r="AA16" s="2"/>
    </row>
    <row r="17">
      <c r="A17" s="11"/>
      <c r="B17" s="17">
        <v>3.34</v>
      </c>
      <c r="C17" s="19" t="s">
        <v>41</v>
      </c>
      <c r="D17" s="19">
        <v>12.0</v>
      </c>
      <c r="E17" s="19" t="s">
        <v>39</v>
      </c>
      <c r="F17" s="19" t="s">
        <v>42</v>
      </c>
      <c r="G17" s="19" t="s">
        <v>14</v>
      </c>
      <c r="H17" s="2"/>
      <c r="I17" s="11" t="s">
        <v>43</v>
      </c>
      <c r="J17" s="2"/>
      <c r="K17" s="2"/>
      <c r="L17" s="2"/>
      <c r="M17" s="2"/>
      <c r="N17" s="2"/>
      <c r="O17" s="2"/>
      <c r="P17" s="2"/>
      <c r="Q17" s="2"/>
      <c r="R17" s="2"/>
      <c r="S17" s="2"/>
      <c r="T17" s="2"/>
      <c r="U17" s="2"/>
      <c r="V17" s="2"/>
      <c r="W17" s="2"/>
      <c r="X17" s="2"/>
      <c r="Y17" s="2"/>
      <c r="Z17" s="2"/>
      <c r="AA17" s="2"/>
    </row>
    <row r="18">
      <c r="A18" s="5" t="s">
        <v>44</v>
      </c>
      <c r="B18" s="16">
        <v>45117.0</v>
      </c>
      <c r="C18" s="2"/>
      <c r="D18" s="2"/>
      <c r="E18" s="2"/>
      <c r="F18" s="2"/>
      <c r="G18" s="2"/>
      <c r="H18" s="2"/>
      <c r="I18" s="2"/>
      <c r="J18" s="2"/>
      <c r="K18" s="2"/>
      <c r="L18" s="2"/>
      <c r="M18" s="2"/>
      <c r="N18" s="2"/>
      <c r="O18" s="2"/>
      <c r="P18" s="2"/>
      <c r="Q18" s="2"/>
      <c r="R18" s="2"/>
      <c r="S18" s="2"/>
      <c r="T18" s="2"/>
      <c r="U18" s="2"/>
      <c r="V18" s="2"/>
      <c r="W18" s="2"/>
      <c r="X18" s="2"/>
      <c r="Y18" s="2"/>
      <c r="Z18" s="2"/>
      <c r="AA18" s="2"/>
    </row>
    <row r="19">
      <c r="A19" s="5"/>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5" t="s">
        <v>45</v>
      </c>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7" t="s">
        <v>3</v>
      </c>
      <c r="B21" s="7" t="s">
        <v>4</v>
      </c>
      <c r="C21" s="7" t="s">
        <v>11</v>
      </c>
      <c r="D21" s="7" t="s">
        <v>6</v>
      </c>
      <c r="E21" s="7" t="s">
        <v>7</v>
      </c>
      <c r="F21" s="7" t="s">
        <v>8</v>
      </c>
      <c r="G21" s="7" t="s">
        <v>9</v>
      </c>
      <c r="H21" s="2"/>
      <c r="I21" s="2"/>
      <c r="J21" s="2"/>
      <c r="K21" s="2"/>
      <c r="L21" s="2"/>
      <c r="M21" s="2"/>
      <c r="N21" s="2"/>
      <c r="O21" s="2"/>
      <c r="P21" s="2"/>
      <c r="Q21" s="2"/>
      <c r="R21" s="2"/>
      <c r="S21" s="2"/>
      <c r="T21" s="2"/>
      <c r="U21" s="2"/>
      <c r="V21" s="2"/>
      <c r="W21" s="2"/>
      <c r="X21" s="2"/>
      <c r="Y21" s="2"/>
      <c r="Z21" s="2"/>
      <c r="AA21" s="2"/>
    </row>
    <row r="22">
      <c r="A22" s="8"/>
      <c r="B22" s="20">
        <f>D35</f>
        <v>3.404</v>
      </c>
      <c r="C22" s="21" t="s">
        <v>29</v>
      </c>
      <c r="D22" s="22">
        <v>28.0</v>
      </c>
      <c r="E22" s="22" t="s">
        <v>12</v>
      </c>
      <c r="F22" s="22" t="s">
        <v>13</v>
      </c>
      <c r="G22" s="22" t="s">
        <v>14</v>
      </c>
      <c r="H22" s="2"/>
      <c r="I22" s="11" t="s">
        <v>15</v>
      </c>
      <c r="J22" s="2"/>
      <c r="K22" s="2"/>
      <c r="L22" s="2"/>
      <c r="M22" s="2"/>
      <c r="N22" s="2"/>
      <c r="O22" s="2"/>
      <c r="P22" s="2"/>
      <c r="Q22" s="2"/>
      <c r="R22" s="2"/>
      <c r="S22" s="2"/>
      <c r="T22" s="2"/>
      <c r="U22" s="2"/>
      <c r="V22" s="2"/>
      <c r="W22" s="2"/>
      <c r="X22" s="2"/>
      <c r="Y22" s="2"/>
      <c r="Z22" s="2"/>
      <c r="AA22" s="2"/>
    </row>
    <row r="23">
      <c r="A23" s="8"/>
      <c r="B23" s="20">
        <v>4.09</v>
      </c>
      <c r="C23" s="21" t="s">
        <v>46</v>
      </c>
      <c r="D23" s="21">
        <v>12.0</v>
      </c>
      <c r="E23" s="21" t="s">
        <v>47</v>
      </c>
      <c r="F23" s="21" t="s">
        <v>17</v>
      </c>
      <c r="G23" s="21" t="s">
        <v>18</v>
      </c>
      <c r="H23" s="2"/>
      <c r="I23" s="11" t="s">
        <v>19</v>
      </c>
      <c r="J23" s="2"/>
      <c r="K23" s="2"/>
      <c r="L23" s="2"/>
      <c r="M23" s="2"/>
      <c r="N23" s="2"/>
      <c r="O23" s="2"/>
      <c r="P23" s="2"/>
      <c r="Q23" s="2"/>
      <c r="R23" s="2"/>
      <c r="S23" s="2"/>
      <c r="T23" s="2"/>
      <c r="U23" s="2"/>
      <c r="V23" s="2"/>
      <c r="W23" s="2"/>
      <c r="X23" s="2"/>
      <c r="Y23" s="2"/>
      <c r="Z23" s="2"/>
      <c r="AA23" s="2"/>
    </row>
    <row r="24">
      <c r="A24" s="8"/>
      <c r="B24" s="20">
        <v>4.15</v>
      </c>
      <c r="C24" s="22" t="s">
        <v>48</v>
      </c>
      <c r="D24" s="21">
        <v>12.0</v>
      </c>
      <c r="E24" s="21" t="s">
        <v>49</v>
      </c>
      <c r="F24" s="21" t="s">
        <v>21</v>
      </c>
      <c r="G24" s="21" t="s">
        <v>22</v>
      </c>
      <c r="H24" s="2"/>
      <c r="I24" s="11" t="s">
        <v>23</v>
      </c>
      <c r="J24" s="2"/>
      <c r="K24" s="2"/>
      <c r="L24" s="2"/>
      <c r="M24" s="2"/>
      <c r="N24" s="2"/>
      <c r="O24" s="2"/>
      <c r="P24" s="2"/>
      <c r="Q24" s="2"/>
      <c r="R24" s="2"/>
      <c r="S24" s="2"/>
      <c r="T24" s="2"/>
      <c r="U24" s="2"/>
      <c r="V24" s="2"/>
      <c r="W24" s="2"/>
      <c r="X24" s="2"/>
      <c r="Y24" s="2"/>
      <c r="Z24" s="2"/>
      <c r="AA24" s="2"/>
    </row>
    <row r="25">
      <c r="A25" s="8"/>
      <c r="B25" s="20">
        <v>5.26</v>
      </c>
      <c r="C25" s="21" t="s">
        <v>50</v>
      </c>
      <c r="D25" s="21">
        <v>12.0</v>
      </c>
      <c r="E25" s="21" t="s">
        <v>16</v>
      </c>
      <c r="F25" s="21" t="s">
        <v>24</v>
      </c>
      <c r="G25" s="23" t="s">
        <v>25</v>
      </c>
      <c r="H25" s="2"/>
      <c r="I25" s="11" t="s">
        <v>26</v>
      </c>
      <c r="J25" s="2"/>
      <c r="K25" s="2"/>
      <c r="L25" s="2"/>
      <c r="M25" s="2"/>
      <c r="N25" s="2"/>
      <c r="O25" s="2"/>
      <c r="P25" s="2"/>
      <c r="Q25" s="2"/>
      <c r="R25" s="2"/>
      <c r="S25" s="2"/>
      <c r="T25" s="2"/>
      <c r="U25" s="2"/>
      <c r="V25" s="2"/>
      <c r="W25" s="2"/>
      <c r="X25" s="2"/>
      <c r="Y25" s="2"/>
      <c r="Z25" s="2"/>
      <c r="AA25" s="2"/>
    </row>
    <row r="26">
      <c r="A26" s="11"/>
      <c r="B26" s="24">
        <v>2.35</v>
      </c>
      <c r="C26" s="25" t="s">
        <v>30</v>
      </c>
      <c r="D26" s="25">
        <v>16.0</v>
      </c>
      <c r="E26" s="25" t="s">
        <v>12</v>
      </c>
      <c r="F26" s="25" t="s">
        <v>31</v>
      </c>
      <c r="G26" s="25" t="s">
        <v>14</v>
      </c>
      <c r="H26" s="2"/>
      <c r="I26" s="11" t="s">
        <v>32</v>
      </c>
      <c r="J26" s="2"/>
      <c r="K26" s="2"/>
      <c r="L26" s="2"/>
      <c r="M26" s="2"/>
      <c r="N26" s="2"/>
      <c r="O26" s="2"/>
      <c r="P26" s="2"/>
      <c r="Q26" s="2"/>
      <c r="R26" s="2"/>
      <c r="S26" s="2"/>
      <c r="T26" s="2"/>
      <c r="U26" s="2"/>
      <c r="V26" s="2"/>
      <c r="W26" s="2"/>
      <c r="X26" s="2"/>
      <c r="Y26" s="2"/>
      <c r="Z26" s="2"/>
      <c r="AA26" s="2"/>
    </row>
    <row r="27">
      <c r="A27" s="11"/>
      <c r="B27" s="26">
        <v>2.6</v>
      </c>
      <c r="C27" s="25" t="s">
        <v>33</v>
      </c>
      <c r="D27" s="25">
        <v>12.0</v>
      </c>
      <c r="E27" s="25" t="s">
        <v>34</v>
      </c>
      <c r="F27" s="25" t="s">
        <v>35</v>
      </c>
      <c r="G27" s="25" t="s">
        <v>36</v>
      </c>
      <c r="H27" s="2"/>
      <c r="I27" s="11" t="s">
        <v>37</v>
      </c>
      <c r="J27" s="2"/>
      <c r="K27" s="2"/>
      <c r="L27" s="2"/>
      <c r="M27" s="2"/>
      <c r="N27" s="2"/>
      <c r="O27" s="2"/>
      <c r="P27" s="2"/>
      <c r="Q27" s="2"/>
      <c r="R27" s="2"/>
      <c r="S27" s="2"/>
      <c r="T27" s="2"/>
      <c r="U27" s="2"/>
      <c r="V27" s="2"/>
      <c r="W27" s="2"/>
      <c r="X27" s="2"/>
      <c r="Y27" s="2"/>
      <c r="Z27" s="2"/>
      <c r="AA27" s="2"/>
    </row>
    <row r="28">
      <c r="A28" s="11"/>
      <c r="B28" s="26">
        <v>3.13</v>
      </c>
      <c r="C28" s="25" t="s">
        <v>38</v>
      </c>
      <c r="D28" s="25">
        <v>22.0</v>
      </c>
      <c r="E28" s="25" t="s">
        <v>39</v>
      </c>
      <c r="F28" s="25" t="s">
        <v>31</v>
      </c>
      <c r="G28" s="25" t="s">
        <v>14</v>
      </c>
      <c r="H28" s="2"/>
      <c r="I28" s="11" t="s">
        <v>40</v>
      </c>
      <c r="J28" s="2"/>
      <c r="K28" s="2"/>
      <c r="L28" s="2"/>
      <c r="M28" s="2"/>
      <c r="N28" s="2"/>
      <c r="O28" s="2"/>
      <c r="P28" s="2"/>
      <c r="Q28" s="2"/>
      <c r="R28" s="2"/>
      <c r="S28" s="2"/>
      <c r="T28" s="2"/>
      <c r="U28" s="2"/>
      <c r="V28" s="2"/>
      <c r="W28" s="2"/>
      <c r="X28" s="2"/>
      <c r="Y28" s="2"/>
      <c r="Z28" s="2"/>
      <c r="AA28" s="2"/>
    </row>
    <row r="29">
      <c r="A29" s="11"/>
      <c r="B29" s="26">
        <v>3.34</v>
      </c>
      <c r="C29" s="25" t="s">
        <v>41</v>
      </c>
      <c r="D29" s="25">
        <v>12.0</v>
      </c>
      <c r="E29" s="25" t="s">
        <v>39</v>
      </c>
      <c r="F29" s="25" t="s">
        <v>42</v>
      </c>
      <c r="G29" s="25" t="s">
        <v>14</v>
      </c>
      <c r="H29" s="2"/>
      <c r="I29" s="11" t="s">
        <v>43</v>
      </c>
      <c r="J29" s="2"/>
      <c r="K29" s="2"/>
      <c r="L29" s="2"/>
      <c r="M29" s="2"/>
      <c r="N29" s="2"/>
      <c r="O29" s="2"/>
      <c r="P29" s="2"/>
      <c r="Q29" s="2"/>
      <c r="R29" s="2"/>
      <c r="S29" s="2"/>
      <c r="T29" s="2"/>
      <c r="U29" s="2"/>
      <c r="V29" s="2"/>
      <c r="W29" s="2"/>
      <c r="X29" s="2"/>
      <c r="Y29" s="2"/>
      <c r="Z29" s="2"/>
      <c r="AA29" s="2"/>
    </row>
    <row r="30">
      <c r="A30" s="5" t="s">
        <v>44</v>
      </c>
      <c r="B30" s="16">
        <v>45117.0</v>
      </c>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7" t="s">
        <v>51</v>
      </c>
      <c r="F32" s="2"/>
      <c r="G32" s="2"/>
      <c r="H32" s="2"/>
      <c r="I32" s="2"/>
      <c r="J32" s="2"/>
      <c r="K32" s="2"/>
      <c r="L32" s="2"/>
      <c r="M32" s="2"/>
      <c r="N32" s="2"/>
      <c r="O32" s="2"/>
      <c r="P32" s="2"/>
      <c r="Q32" s="2"/>
      <c r="R32" s="2"/>
      <c r="S32" s="2"/>
      <c r="T32" s="2"/>
      <c r="U32" s="2"/>
      <c r="V32" s="2"/>
      <c r="W32" s="2"/>
      <c r="X32" s="2"/>
      <c r="Y32" s="2"/>
      <c r="Z32" s="2"/>
      <c r="AA32" s="2"/>
    </row>
    <row r="33">
      <c r="A33" s="6" t="s">
        <v>52</v>
      </c>
      <c r="B33" s="6">
        <v>1.618</v>
      </c>
      <c r="C33" s="6" t="s">
        <v>53</v>
      </c>
      <c r="D33" s="2"/>
      <c r="F33" s="27" t="s">
        <v>54</v>
      </c>
      <c r="G33" s="2"/>
      <c r="J33" s="2"/>
      <c r="K33" s="2"/>
      <c r="L33" s="2"/>
      <c r="M33" s="2"/>
      <c r="N33" s="2"/>
      <c r="O33" s="2"/>
      <c r="P33" s="2"/>
      <c r="Q33" s="2"/>
      <c r="R33" s="2"/>
      <c r="S33" s="2"/>
      <c r="T33" s="2"/>
      <c r="U33" s="2"/>
      <c r="V33" s="2"/>
      <c r="W33" s="2"/>
      <c r="X33" s="2"/>
      <c r="Y33" s="2"/>
      <c r="Z33" s="2"/>
      <c r="AA33" s="2"/>
    </row>
    <row r="34">
      <c r="A34" s="27" t="s">
        <v>55</v>
      </c>
      <c r="B34" s="27" t="s">
        <v>56</v>
      </c>
      <c r="C34" s="6" t="s">
        <v>57</v>
      </c>
      <c r="D34" s="27" t="s">
        <v>58</v>
      </c>
      <c r="E34" s="27" t="s">
        <v>59</v>
      </c>
      <c r="F34" s="28" t="s">
        <v>60</v>
      </c>
      <c r="G34" s="27" t="s">
        <v>61</v>
      </c>
      <c r="H34" s="27"/>
      <c r="J34" s="2"/>
      <c r="K34" s="2"/>
      <c r="L34" s="2"/>
      <c r="M34" s="2"/>
      <c r="N34" s="2"/>
      <c r="O34" s="2"/>
      <c r="P34" s="2"/>
      <c r="Q34" s="2"/>
      <c r="R34" s="2"/>
      <c r="S34" s="2"/>
      <c r="T34" s="2"/>
      <c r="U34" s="2"/>
      <c r="V34" s="2"/>
      <c r="W34" s="2"/>
      <c r="X34" s="2"/>
      <c r="Y34" s="2"/>
      <c r="Z34" s="2"/>
      <c r="AA34" s="2"/>
    </row>
    <row r="35">
      <c r="A35" s="29">
        <v>0.0</v>
      </c>
      <c r="B35" s="29">
        <v>0.0</v>
      </c>
      <c r="C35" s="5" t="s">
        <v>62</v>
      </c>
      <c r="D35" s="30">
        <f>2.96*1.15</f>
        <v>3.404</v>
      </c>
      <c r="E35" s="30">
        <f t="shared" ref="E35:E42" si="2">D35*8</f>
        <v>27.232</v>
      </c>
      <c r="G35" s="2"/>
      <c r="J35" s="6"/>
      <c r="K35" s="6"/>
      <c r="L35" s="6"/>
      <c r="M35" s="6"/>
      <c r="N35" s="2"/>
      <c r="O35" s="2"/>
      <c r="P35" s="2"/>
      <c r="Q35" s="2"/>
      <c r="R35" s="2"/>
      <c r="S35" s="2"/>
      <c r="T35" s="2"/>
      <c r="U35" s="2"/>
      <c r="V35" s="2"/>
      <c r="W35" s="2"/>
      <c r="X35" s="2"/>
      <c r="Y35" s="2"/>
      <c r="Z35" s="2"/>
      <c r="AA35" s="2"/>
    </row>
    <row r="36">
      <c r="A36" s="31">
        <v>0.02</v>
      </c>
      <c r="B36" s="29">
        <v>0.02</v>
      </c>
      <c r="C36" s="30" t="s">
        <v>63</v>
      </c>
      <c r="D36" s="30">
        <f t="shared" ref="D36:D42" si="3">$D$35*(1-B36)</f>
        <v>3.33592</v>
      </c>
      <c r="E36" s="30">
        <f t="shared" si="2"/>
        <v>26.68736</v>
      </c>
      <c r="G36" s="2"/>
      <c r="J36" s="2"/>
      <c r="K36" s="2"/>
      <c r="L36" s="2"/>
      <c r="M36" s="2"/>
      <c r="N36" s="2"/>
      <c r="O36" s="2"/>
      <c r="P36" s="2"/>
      <c r="Q36" s="2"/>
      <c r="R36" s="2"/>
      <c r="S36" s="2"/>
      <c r="T36" s="2"/>
      <c r="U36" s="2"/>
      <c r="V36" s="2"/>
      <c r="W36" s="2"/>
      <c r="X36" s="2"/>
      <c r="Y36" s="2"/>
      <c r="Z36" s="2"/>
      <c r="AA36" s="2"/>
    </row>
    <row r="37">
      <c r="A37" s="31">
        <v>0.05</v>
      </c>
      <c r="B37" s="29">
        <v>0.05</v>
      </c>
      <c r="C37" s="5" t="s">
        <v>64</v>
      </c>
      <c r="D37" s="30">
        <f t="shared" si="3"/>
        <v>3.2338</v>
      </c>
      <c r="E37" s="30">
        <f t="shared" si="2"/>
        <v>25.8704</v>
      </c>
      <c r="F37" s="32">
        <f t="shared" ref="F37:F42" si="4">E37*730</f>
        <v>18885.392</v>
      </c>
      <c r="G37" s="33">
        <f>E37*730*1</f>
        <v>18885.392</v>
      </c>
      <c r="J37" s="2"/>
      <c r="K37" s="2"/>
      <c r="L37" s="2"/>
      <c r="M37" s="2"/>
      <c r="N37" s="2"/>
      <c r="O37" s="2"/>
      <c r="P37" s="2"/>
      <c r="Q37" s="2"/>
      <c r="R37" s="2"/>
      <c r="S37" s="2"/>
      <c r="T37" s="2"/>
      <c r="U37" s="2"/>
      <c r="V37" s="2"/>
      <c r="W37" s="2"/>
      <c r="X37" s="2"/>
      <c r="Y37" s="2"/>
      <c r="Z37" s="2"/>
      <c r="AA37" s="2"/>
    </row>
    <row r="38">
      <c r="A38" s="34">
        <f t="shared" ref="A38:A42" si="5">A37*$B$45</f>
        <v>0.0809</v>
      </c>
      <c r="B38" s="29">
        <v>0.08</v>
      </c>
      <c r="C38" s="5" t="s">
        <v>65</v>
      </c>
      <c r="D38" s="30">
        <f t="shared" si="3"/>
        <v>3.13168</v>
      </c>
      <c r="E38" s="30">
        <f t="shared" si="2"/>
        <v>25.05344</v>
      </c>
      <c r="F38" s="32">
        <f t="shared" si="4"/>
        <v>18289.0112</v>
      </c>
      <c r="G38" s="33">
        <f>E38*730*3</f>
        <v>54867.0336</v>
      </c>
      <c r="H38" s="35" t="s">
        <v>66</v>
      </c>
      <c r="I38" s="36">
        <v>52224.0</v>
      </c>
      <c r="J38" s="2"/>
      <c r="K38" s="2"/>
      <c r="L38" s="2"/>
      <c r="M38" s="2"/>
      <c r="N38" s="2"/>
      <c r="O38" s="2"/>
      <c r="P38" s="2"/>
      <c r="Q38" s="2"/>
      <c r="R38" s="2"/>
      <c r="S38" s="2"/>
      <c r="T38" s="2"/>
      <c r="U38" s="2"/>
      <c r="V38" s="2"/>
      <c r="W38" s="2"/>
      <c r="X38" s="2"/>
      <c r="Y38" s="2"/>
      <c r="Z38" s="2"/>
      <c r="AA38" s="2"/>
    </row>
    <row r="39">
      <c r="A39" s="34">
        <f t="shared" si="5"/>
        <v>0.1308962</v>
      </c>
      <c r="B39" s="29">
        <v>0.13</v>
      </c>
      <c r="C39" s="5" t="s">
        <v>67</v>
      </c>
      <c r="D39" s="30">
        <f t="shared" si="3"/>
        <v>2.96148</v>
      </c>
      <c r="E39" s="30">
        <f t="shared" si="2"/>
        <v>23.69184</v>
      </c>
      <c r="F39" s="32">
        <f t="shared" si="4"/>
        <v>17295.0432</v>
      </c>
      <c r="G39" s="33">
        <f>E39*730*6</f>
        <v>103770.2592</v>
      </c>
      <c r="H39" s="35" t="s">
        <v>68</v>
      </c>
      <c r="I39" s="36">
        <v>105266.0</v>
      </c>
      <c r="J39" s="2"/>
      <c r="K39" s="2"/>
      <c r="L39" s="2"/>
      <c r="M39" s="2"/>
      <c r="N39" s="2"/>
      <c r="O39" s="2"/>
      <c r="P39" s="2"/>
      <c r="Q39" s="2"/>
      <c r="R39" s="2"/>
      <c r="S39" s="2"/>
      <c r="T39" s="2"/>
      <c r="U39" s="2"/>
      <c r="V39" s="2"/>
      <c r="W39" s="2"/>
      <c r="X39" s="2"/>
      <c r="Y39" s="2"/>
      <c r="Z39" s="2"/>
      <c r="AA39" s="2"/>
    </row>
    <row r="40">
      <c r="A40" s="34">
        <f t="shared" si="5"/>
        <v>0.2117900516</v>
      </c>
      <c r="B40" s="29">
        <v>0.21</v>
      </c>
      <c r="C40" s="5" t="s">
        <v>69</v>
      </c>
      <c r="D40" s="30">
        <f t="shared" si="3"/>
        <v>2.68916</v>
      </c>
      <c r="E40" s="30">
        <f t="shared" si="2"/>
        <v>21.51328</v>
      </c>
      <c r="F40" s="32">
        <f t="shared" si="4"/>
        <v>15704.6944</v>
      </c>
      <c r="G40" s="33">
        <f>E40*730*12</f>
        <v>188456.3328</v>
      </c>
      <c r="J40" s="2"/>
      <c r="K40" s="2"/>
      <c r="L40" s="2"/>
      <c r="M40" s="2"/>
      <c r="N40" s="2"/>
      <c r="O40" s="2"/>
      <c r="P40" s="2"/>
      <c r="Q40" s="2"/>
      <c r="R40" s="2"/>
      <c r="S40" s="2"/>
      <c r="T40" s="2"/>
      <c r="U40" s="2"/>
      <c r="V40" s="2"/>
      <c r="W40" s="2"/>
      <c r="X40" s="2"/>
      <c r="Y40" s="2"/>
      <c r="Z40" s="2"/>
      <c r="AA40" s="2"/>
    </row>
    <row r="41">
      <c r="A41" s="34">
        <f t="shared" si="5"/>
        <v>0.3426763035</v>
      </c>
      <c r="B41" s="29">
        <v>0.34</v>
      </c>
      <c r="C41" s="5" t="s">
        <v>70</v>
      </c>
      <c r="D41" s="30">
        <f t="shared" si="3"/>
        <v>2.24664</v>
      </c>
      <c r="E41" s="30">
        <f t="shared" si="2"/>
        <v>17.97312</v>
      </c>
      <c r="F41" s="32">
        <f t="shared" si="4"/>
        <v>13120.3776</v>
      </c>
      <c r="G41" s="33">
        <f>E41*730*24</f>
        <v>314889.0624</v>
      </c>
      <c r="H41" s="5" t="s">
        <v>71</v>
      </c>
      <c r="J41" s="2"/>
      <c r="K41" s="2"/>
      <c r="L41" s="2"/>
      <c r="M41" s="2"/>
      <c r="N41" s="2"/>
      <c r="O41" s="2"/>
      <c r="P41" s="2"/>
      <c r="Q41" s="2"/>
      <c r="R41" s="2"/>
      <c r="S41" s="2"/>
      <c r="T41" s="2"/>
      <c r="U41" s="2"/>
      <c r="V41" s="2"/>
      <c r="W41" s="2"/>
      <c r="X41" s="2"/>
      <c r="Y41" s="2"/>
      <c r="Z41" s="2"/>
      <c r="AA41" s="2"/>
    </row>
    <row r="42">
      <c r="A42" s="34">
        <f t="shared" si="5"/>
        <v>0.554450259</v>
      </c>
      <c r="B42" s="29">
        <v>0.55</v>
      </c>
      <c r="C42" s="5" t="s">
        <v>72</v>
      </c>
      <c r="D42" s="30">
        <f t="shared" si="3"/>
        <v>1.5318</v>
      </c>
      <c r="E42" s="30">
        <f t="shared" si="2"/>
        <v>12.2544</v>
      </c>
      <c r="F42" s="32">
        <f t="shared" si="4"/>
        <v>8945.712</v>
      </c>
      <c r="G42" s="33">
        <f>E42*730*36</f>
        <v>322045.632</v>
      </c>
      <c r="H42" s="5" t="s">
        <v>73</v>
      </c>
      <c r="J42" s="2"/>
      <c r="K42" s="2"/>
      <c r="L42" s="2"/>
      <c r="M42" s="2"/>
      <c r="N42" s="2"/>
      <c r="O42" s="2"/>
      <c r="P42" s="2"/>
      <c r="Q42" s="2"/>
      <c r="R42" s="2"/>
      <c r="S42" s="2"/>
      <c r="T42" s="2"/>
      <c r="U42" s="2"/>
      <c r="V42" s="2"/>
      <c r="W42" s="2"/>
      <c r="X42" s="2"/>
      <c r="Y42" s="2"/>
      <c r="Z42" s="2"/>
      <c r="AA42" s="2"/>
    </row>
    <row r="43">
      <c r="A43" s="2"/>
      <c r="C43" s="37" t="s">
        <v>74</v>
      </c>
      <c r="D43" s="35">
        <v>2.29</v>
      </c>
      <c r="E43" s="2"/>
      <c r="F43" s="2"/>
      <c r="G43" s="2"/>
      <c r="H43" s="2"/>
      <c r="I43" s="2"/>
      <c r="J43" s="2"/>
      <c r="K43" s="2"/>
      <c r="L43" s="2"/>
      <c r="M43" s="2"/>
      <c r="N43" s="2"/>
      <c r="O43" s="2"/>
      <c r="P43" s="2"/>
      <c r="Q43" s="2"/>
      <c r="R43" s="2"/>
      <c r="S43" s="2"/>
      <c r="T43" s="2"/>
      <c r="U43" s="2"/>
      <c r="V43" s="2"/>
      <c r="W43" s="2"/>
      <c r="X43" s="2"/>
      <c r="Y43" s="2"/>
      <c r="Z43" s="2"/>
      <c r="AA43" s="2"/>
    </row>
    <row r="44">
      <c r="A44" s="2"/>
      <c r="B44" s="2"/>
      <c r="C44" s="34"/>
      <c r="D44" s="27" t="s">
        <v>75</v>
      </c>
      <c r="E44" s="27" t="s">
        <v>76</v>
      </c>
      <c r="F44" s="2"/>
      <c r="G44" s="2"/>
      <c r="H44" s="2"/>
      <c r="I44" s="2"/>
      <c r="J44" s="2"/>
      <c r="K44" s="2"/>
      <c r="L44" s="2"/>
      <c r="M44" s="2"/>
      <c r="N44" s="2"/>
      <c r="O44" s="2"/>
      <c r="P44" s="2"/>
      <c r="Q44" s="2"/>
      <c r="R44" s="2"/>
      <c r="S44" s="2"/>
      <c r="T44" s="2"/>
      <c r="U44" s="2"/>
      <c r="V44" s="2"/>
      <c r="W44" s="2"/>
      <c r="X44" s="2"/>
      <c r="Y44" s="2"/>
      <c r="Z44" s="2"/>
      <c r="AA44" s="2"/>
    </row>
    <row r="45">
      <c r="A45" s="6" t="s">
        <v>52</v>
      </c>
      <c r="B45" s="6">
        <v>1.618</v>
      </c>
      <c r="C45" s="6" t="s">
        <v>77</v>
      </c>
      <c r="F45" s="33"/>
      <c r="G45" s="33"/>
      <c r="H45" s="33"/>
      <c r="I45" s="2"/>
      <c r="J45" s="2"/>
      <c r="K45" s="2"/>
      <c r="L45" s="2"/>
      <c r="M45" s="2"/>
      <c r="N45" s="2"/>
      <c r="O45" s="2"/>
      <c r="P45" s="2"/>
      <c r="Q45" s="2"/>
      <c r="R45" s="2"/>
      <c r="S45" s="2"/>
      <c r="T45" s="2"/>
      <c r="U45" s="2"/>
      <c r="V45" s="2"/>
      <c r="W45" s="2"/>
      <c r="X45" s="2"/>
      <c r="Y45" s="2"/>
      <c r="Z45" s="2"/>
      <c r="AA45" s="2"/>
    </row>
    <row r="46">
      <c r="A46" s="6" t="s">
        <v>55</v>
      </c>
      <c r="B46" s="6" t="s">
        <v>56</v>
      </c>
      <c r="C46" s="6" t="s">
        <v>57</v>
      </c>
      <c r="D46" s="27" t="s">
        <v>58</v>
      </c>
      <c r="E46" s="27" t="s">
        <v>78</v>
      </c>
      <c r="F46" s="38" t="s">
        <v>79</v>
      </c>
      <c r="G46" s="27" t="s">
        <v>61</v>
      </c>
      <c r="H46" s="27"/>
      <c r="J46" s="2"/>
      <c r="K46" s="2"/>
      <c r="L46" s="2"/>
      <c r="M46" s="2"/>
      <c r="N46" s="2"/>
      <c r="O46" s="2"/>
      <c r="P46" s="2"/>
      <c r="Q46" s="2"/>
      <c r="R46" s="2"/>
      <c r="S46" s="2"/>
      <c r="T46" s="2"/>
      <c r="U46" s="2"/>
      <c r="V46" s="2"/>
      <c r="W46" s="2"/>
      <c r="X46" s="2"/>
      <c r="Y46" s="2"/>
      <c r="Z46" s="2"/>
      <c r="AA46" s="2"/>
    </row>
    <row r="47">
      <c r="A47" s="29">
        <v>0.0</v>
      </c>
      <c r="B47" s="29">
        <v>0.0</v>
      </c>
      <c r="C47" s="5" t="s">
        <v>62</v>
      </c>
      <c r="D47" s="30">
        <f>4.43*1.15</f>
        <v>5.0945</v>
      </c>
      <c r="E47" s="33">
        <f t="shared" ref="E47:E54" si="6">D47*8</f>
        <v>40.756</v>
      </c>
      <c r="F47" s="32">
        <f t="shared" ref="F47:F54" si="7">E47*730</f>
        <v>29751.88</v>
      </c>
      <c r="H47" s="33"/>
      <c r="J47" s="2"/>
      <c r="K47" s="2"/>
      <c r="L47" s="2"/>
      <c r="M47" s="2"/>
      <c r="N47" s="2"/>
      <c r="O47" s="2"/>
      <c r="P47" s="2"/>
      <c r="Q47" s="2"/>
      <c r="R47" s="2"/>
      <c r="S47" s="2"/>
      <c r="T47" s="2"/>
      <c r="U47" s="2"/>
      <c r="V47" s="2"/>
      <c r="W47" s="2"/>
      <c r="X47" s="2"/>
      <c r="Y47" s="2"/>
      <c r="Z47" s="2"/>
      <c r="AA47" s="2"/>
    </row>
    <row r="48">
      <c r="A48" s="31">
        <v>0.02</v>
      </c>
      <c r="B48" s="29">
        <v>0.02</v>
      </c>
      <c r="C48" s="30" t="s">
        <v>63</v>
      </c>
      <c r="D48" s="30">
        <f t="shared" ref="D48:D54" si="8">$D$47*(1-B48)</f>
        <v>4.99261</v>
      </c>
      <c r="E48" s="33">
        <f t="shared" si="6"/>
        <v>39.94088</v>
      </c>
      <c r="F48" s="32">
        <f t="shared" si="7"/>
        <v>29156.8424</v>
      </c>
      <c r="G48" s="33"/>
      <c r="H48" s="33"/>
      <c r="J48" s="2"/>
      <c r="K48" s="2"/>
      <c r="L48" s="2"/>
      <c r="M48" s="2"/>
      <c r="N48" s="2"/>
      <c r="O48" s="2"/>
      <c r="P48" s="2"/>
      <c r="Q48" s="2"/>
      <c r="R48" s="2"/>
      <c r="S48" s="2"/>
      <c r="T48" s="2"/>
      <c r="U48" s="2"/>
      <c r="V48" s="2"/>
      <c r="W48" s="2"/>
      <c r="X48" s="2"/>
      <c r="Y48" s="2"/>
      <c r="Z48" s="2"/>
      <c r="AA48" s="2"/>
    </row>
    <row r="49">
      <c r="A49" s="31">
        <v>0.05</v>
      </c>
      <c r="B49" s="29">
        <v>0.05</v>
      </c>
      <c r="C49" s="5" t="s">
        <v>64</v>
      </c>
      <c r="D49" s="30">
        <f t="shared" si="8"/>
        <v>4.839775</v>
      </c>
      <c r="E49" s="33">
        <f t="shared" si="6"/>
        <v>38.7182</v>
      </c>
      <c r="F49" s="32">
        <f t="shared" si="7"/>
        <v>28264.286</v>
      </c>
      <c r="G49" s="33">
        <f>E49*730*1</f>
        <v>28264.286</v>
      </c>
      <c r="H49" s="33"/>
      <c r="J49" s="2"/>
      <c r="K49" s="2"/>
      <c r="L49" s="2"/>
      <c r="M49" s="2"/>
      <c r="N49" s="2"/>
      <c r="O49" s="2"/>
      <c r="P49" s="2"/>
      <c r="Q49" s="2"/>
      <c r="R49" s="2"/>
      <c r="S49" s="2"/>
      <c r="T49" s="2"/>
      <c r="U49" s="2"/>
      <c r="V49" s="2"/>
      <c r="W49" s="2"/>
      <c r="X49" s="2"/>
      <c r="Y49" s="2"/>
      <c r="Z49" s="2"/>
      <c r="AA49" s="2"/>
    </row>
    <row r="50">
      <c r="A50" s="34">
        <f t="shared" ref="A50:A54" si="9">A49*$B$45</f>
        <v>0.0809</v>
      </c>
      <c r="B50" s="29">
        <v>0.08</v>
      </c>
      <c r="C50" s="5" t="s">
        <v>65</v>
      </c>
      <c r="D50" s="30">
        <f t="shared" si="8"/>
        <v>4.68694</v>
      </c>
      <c r="E50" s="33">
        <f t="shared" si="6"/>
        <v>37.49552</v>
      </c>
      <c r="F50" s="32">
        <f t="shared" si="7"/>
        <v>27371.7296</v>
      </c>
      <c r="G50" s="33">
        <f>E50*730*3</f>
        <v>82115.1888</v>
      </c>
      <c r="H50" s="30"/>
      <c r="J50" s="2"/>
      <c r="K50" s="2"/>
      <c r="L50" s="2"/>
      <c r="M50" s="2"/>
      <c r="N50" s="2"/>
      <c r="O50" s="2"/>
      <c r="P50" s="2"/>
      <c r="Q50" s="2"/>
      <c r="R50" s="2"/>
      <c r="S50" s="2"/>
      <c r="T50" s="2"/>
      <c r="U50" s="2"/>
      <c r="V50" s="2"/>
      <c r="W50" s="2"/>
      <c r="X50" s="2"/>
      <c r="Y50" s="2"/>
      <c r="Z50" s="2"/>
      <c r="AA50" s="2"/>
    </row>
    <row r="51">
      <c r="A51" s="34">
        <f t="shared" si="9"/>
        <v>0.1308962</v>
      </c>
      <c r="B51" s="29">
        <v>0.13</v>
      </c>
      <c r="C51" s="5" t="s">
        <v>67</v>
      </c>
      <c r="D51" s="30">
        <f t="shared" si="8"/>
        <v>4.432215</v>
      </c>
      <c r="E51" s="33">
        <f t="shared" si="6"/>
        <v>35.45772</v>
      </c>
      <c r="F51" s="32">
        <f t="shared" si="7"/>
        <v>25884.1356</v>
      </c>
      <c r="G51" s="33">
        <f>E51*730*6</f>
        <v>155304.8136</v>
      </c>
      <c r="H51" s="33"/>
      <c r="J51" s="2"/>
      <c r="K51" s="2"/>
      <c r="L51" s="2"/>
      <c r="M51" s="2"/>
      <c r="N51" s="2"/>
      <c r="O51" s="2"/>
      <c r="P51" s="2"/>
      <c r="Q51" s="2"/>
      <c r="R51" s="2"/>
      <c r="S51" s="2"/>
      <c r="T51" s="2"/>
      <c r="U51" s="2"/>
      <c r="V51" s="2"/>
      <c r="W51" s="2"/>
      <c r="X51" s="2"/>
      <c r="Y51" s="2"/>
      <c r="Z51" s="2"/>
      <c r="AA51" s="2"/>
    </row>
    <row r="52">
      <c r="A52" s="34">
        <f t="shared" si="9"/>
        <v>0.2117900516</v>
      </c>
      <c r="B52" s="29">
        <v>0.21</v>
      </c>
      <c r="C52" s="5" t="s">
        <v>69</v>
      </c>
      <c r="D52" s="30">
        <f t="shared" si="8"/>
        <v>4.024655</v>
      </c>
      <c r="E52" s="33">
        <f t="shared" si="6"/>
        <v>32.19724</v>
      </c>
      <c r="F52" s="32">
        <f t="shared" si="7"/>
        <v>23503.9852</v>
      </c>
      <c r="G52" s="33">
        <f>E52*730*12</f>
        <v>282047.8224</v>
      </c>
      <c r="H52" s="2"/>
      <c r="J52" s="2"/>
      <c r="K52" s="2"/>
      <c r="L52" s="2"/>
      <c r="M52" s="2"/>
      <c r="N52" s="2"/>
      <c r="O52" s="2"/>
      <c r="P52" s="2"/>
      <c r="Q52" s="2"/>
      <c r="R52" s="2"/>
      <c r="S52" s="2"/>
      <c r="T52" s="2"/>
      <c r="U52" s="2"/>
      <c r="V52" s="2"/>
      <c r="W52" s="2"/>
      <c r="X52" s="2"/>
      <c r="Y52" s="2"/>
      <c r="Z52" s="2"/>
      <c r="AA52" s="2"/>
    </row>
    <row r="53">
      <c r="A53" s="34">
        <f t="shared" si="9"/>
        <v>0.3426763035</v>
      </c>
      <c r="B53" s="29">
        <v>0.34</v>
      </c>
      <c r="C53" s="5" t="s">
        <v>70</v>
      </c>
      <c r="D53" s="30">
        <f t="shared" si="8"/>
        <v>3.36237</v>
      </c>
      <c r="E53" s="33">
        <f t="shared" si="6"/>
        <v>26.89896</v>
      </c>
      <c r="F53" s="32">
        <f t="shared" si="7"/>
        <v>19636.2408</v>
      </c>
      <c r="G53" s="33">
        <f>E53*730*24</f>
        <v>471269.7792</v>
      </c>
      <c r="H53" s="5" t="s">
        <v>71</v>
      </c>
      <c r="J53" s="2"/>
      <c r="K53" s="2"/>
      <c r="L53" s="2"/>
      <c r="M53" s="2"/>
      <c r="N53" s="2"/>
      <c r="O53" s="2"/>
      <c r="P53" s="2"/>
      <c r="Q53" s="2"/>
      <c r="R53" s="2"/>
      <c r="S53" s="2"/>
      <c r="T53" s="2"/>
      <c r="U53" s="2"/>
      <c r="V53" s="2"/>
      <c r="W53" s="2"/>
      <c r="X53" s="2"/>
      <c r="Y53" s="2"/>
      <c r="Z53" s="2"/>
      <c r="AA53" s="2"/>
    </row>
    <row r="54">
      <c r="A54" s="34">
        <f t="shared" si="9"/>
        <v>0.554450259</v>
      </c>
      <c r="B54" s="29">
        <v>0.55</v>
      </c>
      <c r="C54" s="5" t="s">
        <v>72</v>
      </c>
      <c r="D54" s="30">
        <f t="shared" si="8"/>
        <v>2.292525</v>
      </c>
      <c r="E54" s="33">
        <f t="shared" si="6"/>
        <v>18.3402</v>
      </c>
      <c r="F54" s="32">
        <f t="shared" si="7"/>
        <v>13388.346</v>
      </c>
      <c r="G54" s="33">
        <f>E54*730*48</f>
        <v>642640.608</v>
      </c>
      <c r="H54" s="5" t="s">
        <v>73</v>
      </c>
      <c r="J54" s="2"/>
      <c r="K54" s="2"/>
      <c r="L54" s="2"/>
      <c r="M54" s="2"/>
      <c r="N54" s="2"/>
      <c r="O54" s="2"/>
      <c r="P54" s="2"/>
      <c r="Q54" s="2"/>
      <c r="R54" s="2"/>
      <c r="S54" s="2"/>
      <c r="T54" s="2"/>
      <c r="U54" s="2"/>
      <c r="V54" s="2"/>
      <c r="W54" s="2"/>
      <c r="X54" s="2"/>
      <c r="Y54" s="2"/>
      <c r="Z54" s="2"/>
      <c r="AA54" s="2"/>
    </row>
    <row r="55">
      <c r="A55" s="2"/>
      <c r="B55" s="2"/>
      <c r="C55" s="39" t="s">
        <v>74</v>
      </c>
      <c r="D55" s="5">
        <v>3.56</v>
      </c>
      <c r="E55" s="2"/>
      <c r="F55" s="2"/>
      <c r="G55" s="2"/>
      <c r="H55" s="2"/>
      <c r="I55" s="2"/>
      <c r="J55" s="2"/>
      <c r="K55" s="2"/>
      <c r="L55" s="2"/>
      <c r="M55" s="2"/>
      <c r="N55" s="2"/>
      <c r="O55" s="2"/>
      <c r="P55" s="2"/>
      <c r="Q55" s="2"/>
      <c r="R55" s="2"/>
      <c r="S55" s="2"/>
      <c r="T55" s="2"/>
      <c r="U55" s="2"/>
      <c r="V55" s="2"/>
      <c r="W55" s="2"/>
      <c r="X55" s="2"/>
      <c r="Y55" s="2"/>
      <c r="Z55" s="2"/>
      <c r="AA55" s="2"/>
    </row>
    <row r="56">
      <c r="A56" s="2"/>
      <c r="B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s>
  <sheetData>
    <row r="1">
      <c r="A1" s="35" t="s">
        <v>77</v>
      </c>
      <c r="B1" s="35" t="s">
        <v>75</v>
      </c>
      <c r="C1" s="35" t="s">
        <v>76</v>
      </c>
      <c r="D1" s="32"/>
      <c r="E1" s="32"/>
    </row>
    <row r="2">
      <c r="A2" s="35" t="s">
        <v>57</v>
      </c>
      <c r="B2" s="35" t="s">
        <v>58</v>
      </c>
      <c r="C2" s="35" t="s">
        <v>78</v>
      </c>
      <c r="D2" s="35" t="s">
        <v>79</v>
      </c>
      <c r="E2" s="35" t="s">
        <v>61</v>
      </c>
    </row>
    <row r="3">
      <c r="A3" s="35" t="s">
        <v>62</v>
      </c>
      <c r="B3" s="36">
        <v>6.0</v>
      </c>
      <c r="C3" s="32">
        <f>B3*8</f>
        <v>48</v>
      </c>
      <c r="F3" s="40">
        <v>0.8</v>
      </c>
      <c r="G3" s="41">
        <f>6*8*730*0.8</f>
        <v>28032</v>
      </c>
    </row>
    <row r="4">
      <c r="A4" s="36" t="s">
        <v>63</v>
      </c>
      <c r="B4" s="36">
        <v>4.341399999999999</v>
      </c>
      <c r="C4" s="32">
        <v>34.731199999999994</v>
      </c>
      <c r="E4" s="32"/>
    </row>
    <row r="5">
      <c r="A5" s="35" t="s">
        <v>64</v>
      </c>
      <c r="B5" s="36">
        <v>4.2085</v>
      </c>
      <c r="C5" s="32">
        <v>33.668</v>
      </c>
      <c r="D5" s="32">
        <v>24577.64</v>
      </c>
      <c r="E5" s="32">
        <v>24577.64</v>
      </c>
    </row>
    <row r="6">
      <c r="A6" s="35" t="s">
        <v>65</v>
      </c>
      <c r="B6" s="36">
        <v>4.0756</v>
      </c>
      <c r="C6" s="32">
        <v>32.6048</v>
      </c>
      <c r="D6" s="32">
        <v>23801.503999999997</v>
      </c>
      <c r="E6" s="32">
        <v>71404.51199999999</v>
      </c>
    </row>
    <row r="7">
      <c r="A7" s="35" t="s">
        <v>67</v>
      </c>
      <c r="B7" s="36">
        <v>3.8541</v>
      </c>
      <c r="C7" s="32">
        <v>30.8328</v>
      </c>
      <c r="D7" s="32">
        <v>22507.944</v>
      </c>
      <c r="E7" s="32">
        <v>135047.664</v>
      </c>
    </row>
    <row r="8">
      <c r="A8" s="35" t="s">
        <v>69</v>
      </c>
      <c r="B8" s="36">
        <v>3.4997</v>
      </c>
      <c r="C8" s="32">
        <v>27.9976</v>
      </c>
      <c r="D8" s="32">
        <v>20438.248</v>
      </c>
      <c r="E8" s="32">
        <v>245258.976</v>
      </c>
      <c r="F8" s="32">
        <f>E8*0.1</f>
        <v>24525.8976</v>
      </c>
    </row>
    <row r="9">
      <c r="A9" s="35" t="s">
        <v>70</v>
      </c>
      <c r="B9" s="36">
        <v>2.9237999999999995</v>
      </c>
      <c r="C9" s="32">
        <v>23.390399999999996</v>
      </c>
      <c r="D9" s="32">
        <v>17074.992</v>
      </c>
      <c r="E9" s="32">
        <v>409799.80799999996</v>
      </c>
    </row>
    <row r="10">
      <c r="A10" s="35" t="s">
        <v>72</v>
      </c>
      <c r="B10" s="36">
        <v>1.9934999999999996</v>
      </c>
      <c r="C10" s="32">
        <v>15.947999999999997</v>
      </c>
      <c r="D10" s="32">
        <v>11642.039999999997</v>
      </c>
      <c r="E10" s="32">
        <v>558817.9199999999</v>
      </c>
    </row>
    <row r="13">
      <c r="A13" s="42" t="s">
        <v>80</v>
      </c>
    </row>
    <row r="14">
      <c r="A14" s="38" t="s">
        <v>81</v>
      </c>
      <c r="B14" s="38" t="s">
        <v>82</v>
      </c>
      <c r="C14" s="38" t="s">
        <v>83</v>
      </c>
      <c r="D14" s="38" t="s">
        <v>84</v>
      </c>
      <c r="E14" s="38" t="s">
        <v>85</v>
      </c>
    </row>
    <row r="15">
      <c r="A15" s="35" t="s">
        <v>86</v>
      </c>
      <c r="B15" s="32">
        <f>'GoD Pricing Comparison'!F50</f>
        <v>27371.7296</v>
      </c>
      <c r="C15" s="32">
        <f>'GoD Pricing Comparison'!F51</f>
        <v>25884.1356</v>
      </c>
      <c r="D15" s="32">
        <f>'GoD Pricing Comparison'!F52</f>
        <v>23503.9852</v>
      </c>
      <c r="E15" s="32">
        <f>'GoD Pricing Comparison'!F53</f>
        <v>19636.2408</v>
      </c>
    </row>
    <row r="16">
      <c r="A16" s="35" t="s">
        <v>86</v>
      </c>
      <c r="B16" s="32">
        <f>'GoD Pricing Comparison'!F50</f>
        <v>27371.7296</v>
      </c>
      <c r="C16" s="32">
        <f>'GoD Pricing Comparison'!F51</f>
        <v>25884.1356</v>
      </c>
      <c r="D16" s="32">
        <f>'GoD Pricing Comparison'!F52</f>
        <v>23503.9852</v>
      </c>
      <c r="E16" s="32">
        <f>'GoD Pricing Comparison'!F53</f>
        <v>19636.2408</v>
      </c>
    </row>
    <row r="17">
      <c r="A17" s="35" t="s">
        <v>86</v>
      </c>
      <c r="B17" s="32">
        <f>'GoD Pricing Comparison'!F50</f>
        <v>27371.7296</v>
      </c>
      <c r="C17" s="32">
        <f>'GoD Pricing Comparison'!F51</f>
        <v>25884.1356</v>
      </c>
      <c r="D17" s="32">
        <f>'GoD Pricing Comparison'!F52</f>
        <v>23503.9852</v>
      </c>
      <c r="E17" s="32">
        <f>'GoD Pricing Comparison'!F53</f>
        <v>19636.2408</v>
      </c>
    </row>
    <row r="18">
      <c r="A18" s="38" t="s">
        <v>87</v>
      </c>
      <c r="B18" s="43">
        <f t="shared" ref="B18:E18" si="1">SUM(B15:B17)</f>
        <v>82115.1888</v>
      </c>
      <c r="C18" s="43">
        <f t="shared" si="1"/>
        <v>77652.4068</v>
      </c>
      <c r="D18" s="43">
        <f t="shared" si="1"/>
        <v>70511.9556</v>
      </c>
      <c r="E18" s="43">
        <f t="shared" si="1"/>
        <v>58908.7224</v>
      </c>
    </row>
    <row r="19">
      <c r="A19" s="35"/>
    </row>
    <row r="20">
      <c r="A20" s="38" t="s">
        <v>88</v>
      </c>
      <c r="B20" s="38" t="s">
        <v>89</v>
      </c>
    </row>
    <row r="21">
      <c r="A21" s="35" t="s">
        <v>90</v>
      </c>
      <c r="B21" s="32">
        <f>B3*730*0.8*8</f>
        <v>28032</v>
      </c>
      <c r="C21" s="32">
        <f t="shared" ref="C21:E21" si="2">B21</f>
        <v>28032</v>
      </c>
      <c r="D21" s="32">
        <f t="shared" si="2"/>
        <v>28032</v>
      </c>
      <c r="E21" s="32">
        <f t="shared" si="2"/>
        <v>28032</v>
      </c>
    </row>
    <row r="22">
      <c r="A22" s="35" t="s">
        <v>91</v>
      </c>
      <c r="B22" s="32">
        <f>C3*0.8*730</f>
        <v>28032</v>
      </c>
      <c r="C22" s="32">
        <f t="shared" ref="C22:E22" si="3">B22</f>
        <v>28032</v>
      </c>
      <c r="D22" s="32">
        <f t="shared" si="3"/>
        <v>28032</v>
      </c>
      <c r="E22" s="32">
        <f t="shared" si="3"/>
        <v>28032</v>
      </c>
    </row>
    <row r="23">
      <c r="A23" s="35" t="s">
        <v>92</v>
      </c>
      <c r="B23" s="32">
        <f t="shared" ref="B23:E23" si="4">B17</f>
        <v>27371.7296</v>
      </c>
      <c r="C23" s="32">
        <f t="shared" si="4"/>
        <v>25884.1356</v>
      </c>
      <c r="D23" s="32">
        <f t="shared" si="4"/>
        <v>23503.9852</v>
      </c>
      <c r="E23" s="32">
        <f t="shared" si="4"/>
        <v>19636.2408</v>
      </c>
    </row>
    <row r="24">
      <c r="A24" s="38" t="s">
        <v>87</v>
      </c>
      <c r="B24" s="43">
        <f t="shared" ref="B24:E24" si="5">SUM(B21:B23)</f>
        <v>83435.7296</v>
      </c>
      <c r="C24" s="43">
        <f t="shared" si="5"/>
        <v>81948.1356</v>
      </c>
      <c r="D24" s="43">
        <f t="shared" si="5"/>
        <v>79567.9852</v>
      </c>
      <c r="E24" s="43">
        <f t="shared" si="5"/>
        <v>75700.2408</v>
      </c>
    </row>
    <row r="26">
      <c r="A26" s="38" t="s">
        <v>93</v>
      </c>
      <c r="B26" s="38" t="s">
        <v>89</v>
      </c>
    </row>
    <row r="27">
      <c r="A27" s="35" t="s">
        <v>90</v>
      </c>
      <c r="B27" s="32">
        <f t="shared" ref="B27:B28" si="7">B21</f>
        <v>28032</v>
      </c>
      <c r="C27" s="32">
        <f t="shared" ref="C27:E27" si="6">B27</f>
        <v>28032</v>
      </c>
      <c r="D27" s="32">
        <f t="shared" si="6"/>
        <v>28032</v>
      </c>
      <c r="E27" s="32">
        <f t="shared" si="6"/>
        <v>28032</v>
      </c>
    </row>
    <row r="28">
      <c r="A28" s="35" t="s">
        <v>91</v>
      </c>
      <c r="B28" s="32">
        <f t="shared" si="7"/>
        <v>28032</v>
      </c>
      <c r="C28" s="32">
        <f t="shared" ref="C28:E28" si="8">B28</f>
        <v>28032</v>
      </c>
      <c r="D28" s="32">
        <f t="shared" si="8"/>
        <v>28032</v>
      </c>
      <c r="E28" s="32">
        <f t="shared" si="8"/>
        <v>28032</v>
      </c>
    </row>
    <row r="29">
      <c r="A29" s="35" t="s">
        <v>91</v>
      </c>
      <c r="B29" s="32">
        <f>B22</f>
        <v>28032</v>
      </c>
      <c r="C29" s="32">
        <f t="shared" ref="C29:E29" si="9">B29</f>
        <v>28032</v>
      </c>
      <c r="D29" s="32">
        <f t="shared" si="9"/>
        <v>28032</v>
      </c>
      <c r="E29" s="32">
        <f t="shared" si="9"/>
        <v>28032</v>
      </c>
      <c r="Z29" s="32"/>
    </row>
    <row r="30">
      <c r="A30" s="38" t="s">
        <v>87</v>
      </c>
      <c r="B30" s="43">
        <f t="shared" ref="B30:E30" si="10">SUM(B27:B29)</f>
        <v>84096</v>
      </c>
      <c r="C30" s="43">
        <f t="shared" si="10"/>
        <v>84096</v>
      </c>
      <c r="D30" s="43">
        <f t="shared" si="10"/>
        <v>84096</v>
      </c>
      <c r="E30" s="43">
        <f t="shared" si="10"/>
        <v>84096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20.38"/>
    <col customWidth="1" min="3" max="3" width="17.0"/>
    <col customWidth="1" min="4" max="4" width="25.5"/>
    <col customWidth="1" min="5" max="5" width="17.13"/>
    <col customWidth="1" min="6" max="6" width="13.25"/>
    <col customWidth="1" min="7" max="7" width="11.5"/>
    <col customWidth="1" min="8" max="8" width="8.88"/>
    <col customWidth="1" min="9" max="9" width="16.38"/>
    <col customWidth="1" min="10" max="10" width="18.25"/>
    <col customWidth="1" min="11" max="16" width="18.88"/>
    <col customWidth="1" min="17" max="17" width="12.88"/>
    <col customWidth="1" min="18" max="18" width="10.88"/>
    <col customWidth="1" min="19" max="19" width="15.75"/>
    <col customWidth="1" min="20" max="21" width="33.13"/>
    <col customWidth="1" min="22" max="22" width="25.5"/>
    <col customWidth="1" min="23" max="23" width="21.88"/>
    <col customWidth="1" min="24" max="24" width="39.5"/>
    <col customWidth="1" min="25" max="26" width="28.0"/>
    <col customWidth="1" min="27" max="27" width="14.38"/>
    <col customWidth="1" min="28" max="28" width="15.25"/>
    <col customWidth="1" min="29" max="29" width="17.38"/>
    <col customWidth="1" min="30" max="31" width="33.13"/>
    <col customWidth="1" min="32" max="32" width="13.88"/>
    <col customWidth="1" min="33" max="33" width="86.75"/>
    <col customWidth="1" min="34" max="34" width="27.63"/>
  </cols>
  <sheetData>
    <row r="1">
      <c r="A1" s="44" t="s">
        <v>94</v>
      </c>
      <c r="B1" s="44" t="s">
        <v>95</v>
      </c>
      <c r="C1" s="44" t="s">
        <v>96</v>
      </c>
      <c r="D1" s="44" t="s">
        <v>97</v>
      </c>
      <c r="E1" s="44" t="s">
        <v>98</v>
      </c>
      <c r="F1" s="44" t="s">
        <v>99</v>
      </c>
      <c r="G1" s="44" t="s">
        <v>100</v>
      </c>
      <c r="H1" s="45" t="s">
        <v>101</v>
      </c>
      <c r="I1" s="44" t="s">
        <v>62</v>
      </c>
      <c r="J1" s="44" t="s">
        <v>102</v>
      </c>
      <c r="K1" s="44" t="s">
        <v>103</v>
      </c>
      <c r="L1" s="44" t="s">
        <v>104</v>
      </c>
      <c r="M1" s="44" t="s">
        <v>105</v>
      </c>
      <c r="N1" s="44" t="s">
        <v>106</v>
      </c>
      <c r="O1" s="46" t="s">
        <v>107</v>
      </c>
      <c r="P1" s="44" t="s">
        <v>108</v>
      </c>
      <c r="Q1" s="44" t="s">
        <v>5</v>
      </c>
      <c r="R1" s="44" t="s">
        <v>6</v>
      </c>
      <c r="S1" s="44" t="s">
        <v>109</v>
      </c>
      <c r="T1" s="44" t="s">
        <v>110</v>
      </c>
      <c r="U1" s="44" t="s">
        <v>111</v>
      </c>
      <c r="V1" s="44" t="s">
        <v>112</v>
      </c>
      <c r="W1" s="44" t="s">
        <v>113</v>
      </c>
      <c r="X1" s="44" t="s">
        <v>114</v>
      </c>
      <c r="Y1" s="44" t="s">
        <v>115</v>
      </c>
      <c r="Z1" s="44" t="s">
        <v>116</v>
      </c>
      <c r="AA1" s="44" t="s">
        <v>117</v>
      </c>
      <c r="AB1" s="44" t="s">
        <v>118</v>
      </c>
      <c r="AC1" s="44" t="s">
        <v>119</v>
      </c>
      <c r="AD1" s="44" t="s">
        <v>120</v>
      </c>
      <c r="AE1" s="44" t="s">
        <v>121</v>
      </c>
      <c r="AF1" s="47" t="s">
        <v>122</v>
      </c>
      <c r="AG1" s="47" t="s">
        <v>123</v>
      </c>
      <c r="AH1" s="47" t="s">
        <v>124</v>
      </c>
      <c r="AK1" s="35" t="s">
        <v>125</v>
      </c>
    </row>
    <row r="2">
      <c r="A2" s="48" t="s">
        <v>126</v>
      </c>
      <c r="B2" s="49" t="s">
        <v>127</v>
      </c>
      <c r="C2" s="50"/>
      <c r="D2" s="50"/>
      <c r="E2" s="49" t="s">
        <v>128</v>
      </c>
      <c r="F2" s="49" t="s">
        <v>129</v>
      </c>
      <c r="G2" s="49">
        <v>1.0</v>
      </c>
      <c r="H2" s="51" t="s">
        <v>129</v>
      </c>
      <c r="I2" s="52">
        <v>1.5</v>
      </c>
      <c r="J2" s="52">
        <v>1000.0</v>
      </c>
      <c r="K2" s="49"/>
      <c r="L2" s="49"/>
      <c r="M2" s="49"/>
      <c r="N2" s="49"/>
      <c r="O2" s="49"/>
      <c r="P2" s="49"/>
      <c r="Q2" s="49" t="s">
        <v>130</v>
      </c>
      <c r="R2" s="50"/>
      <c r="S2" s="49" t="s">
        <v>131</v>
      </c>
      <c r="T2" s="49"/>
      <c r="U2" s="49"/>
      <c r="V2" s="49" t="s">
        <v>132</v>
      </c>
      <c r="W2" s="50"/>
      <c r="X2" s="50"/>
      <c r="Y2" s="49" t="s">
        <v>133</v>
      </c>
      <c r="Z2" s="50"/>
      <c r="AA2" s="53" t="s">
        <v>134</v>
      </c>
      <c r="AB2" s="50"/>
      <c r="AC2" s="50"/>
      <c r="AD2" s="50"/>
      <c r="AE2" s="50"/>
      <c r="AF2" s="50"/>
      <c r="AG2" s="50"/>
      <c r="AH2" s="50"/>
    </row>
    <row r="3">
      <c r="A3" s="49" t="s">
        <v>126</v>
      </c>
      <c r="B3" s="49" t="s">
        <v>127</v>
      </c>
      <c r="C3" s="50"/>
      <c r="D3" s="50"/>
      <c r="E3" s="49" t="s">
        <v>135</v>
      </c>
      <c r="F3" s="49" t="s">
        <v>129</v>
      </c>
      <c r="G3" s="49">
        <v>1.0</v>
      </c>
      <c r="H3" s="51" t="s">
        <v>129</v>
      </c>
      <c r="I3" s="52" t="s">
        <v>136</v>
      </c>
      <c r="J3" s="50"/>
      <c r="K3" s="50"/>
      <c r="L3" s="50"/>
      <c r="M3" s="50"/>
      <c r="N3" s="50"/>
      <c r="O3" s="50"/>
      <c r="P3" s="50"/>
      <c r="Q3" s="50"/>
      <c r="R3" s="50"/>
      <c r="S3" s="50"/>
      <c r="T3" s="50"/>
      <c r="U3" s="50"/>
      <c r="V3" s="50"/>
      <c r="W3" s="50"/>
      <c r="X3" s="50"/>
      <c r="Y3" s="49" t="s">
        <v>133</v>
      </c>
      <c r="Z3" s="50"/>
      <c r="AA3" s="53" t="s">
        <v>134</v>
      </c>
      <c r="AB3" s="50"/>
      <c r="AC3" s="50"/>
      <c r="AD3" s="50"/>
      <c r="AE3" s="50"/>
      <c r="AF3" s="50"/>
      <c r="AG3" s="50"/>
      <c r="AH3" s="50"/>
    </row>
    <row r="4">
      <c r="A4" s="49" t="s">
        <v>137</v>
      </c>
      <c r="B4" s="49" t="s">
        <v>127</v>
      </c>
      <c r="C4" s="54" t="s">
        <v>138</v>
      </c>
      <c r="D4" s="55" t="s">
        <v>139</v>
      </c>
      <c r="E4" s="49" t="s">
        <v>140</v>
      </c>
      <c r="F4" s="49"/>
      <c r="G4" s="49"/>
      <c r="H4" s="51"/>
      <c r="I4" s="52"/>
      <c r="J4" s="56"/>
      <c r="K4" s="56"/>
      <c r="L4" s="56"/>
      <c r="M4" s="56"/>
      <c r="N4" s="56"/>
      <c r="O4" s="56"/>
      <c r="P4" s="50"/>
      <c r="Q4" s="50"/>
      <c r="R4" s="50"/>
      <c r="S4" s="50"/>
      <c r="T4" s="57"/>
      <c r="U4" s="50"/>
      <c r="V4" s="50"/>
      <c r="W4" s="50"/>
      <c r="X4" s="50"/>
      <c r="Y4" s="50"/>
      <c r="Z4" s="50"/>
      <c r="AA4" s="50"/>
      <c r="AB4" s="50"/>
      <c r="AC4" s="50"/>
      <c r="AD4" s="50"/>
      <c r="AE4" s="50"/>
      <c r="AF4" s="50"/>
      <c r="AG4" s="50"/>
      <c r="AH4" s="50"/>
      <c r="AI4" s="58"/>
    </row>
    <row r="5">
      <c r="A5" s="49" t="s">
        <v>141</v>
      </c>
      <c r="B5" s="49" t="s">
        <v>127</v>
      </c>
      <c r="C5" s="49"/>
      <c r="D5" s="49" t="s">
        <v>142</v>
      </c>
      <c r="E5" s="49" t="s">
        <v>143</v>
      </c>
      <c r="F5" s="49" t="s">
        <v>129</v>
      </c>
      <c r="G5" s="49">
        <v>1.0</v>
      </c>
      <c r="H5" s="51" t="s">
        <v>129</v>
      </c>
      <c r="I5" s="52" t="s">
        <v>136</v>
      </c>
      <c r="J5" s="56"/>
      <c r="K5" s="50"/>
      <c r="L5" s="50"/>
      <c r="M5" s="50"/>
      <c r="N5" s="50"/>
      <c r="O5" s="50"/>
      <c r="P5" s="50"/>
      <c r="Q5" s="50"/>
      <c r="R5" s="50"/>
      <c r="S5" s="50"/>
      <c r="T5" s="50"/>
      <c r="U5" s="50"/>
      <c r="V5" s="50"/>
      <c r="W5" s="50"/>
      <c r="X5" s="50"/>
      <c r="Y5" s="50"/>
      <c r="Z5" s="50"/>
      <c r="AA5" s="50"/>
      <c r="AB5" s="50"/>
      <c r="AC5" s="50"/>
      <c r="AD5" s="50"/>
      <c r="AE5" s="50"/>
      <c r="AF5" s="50"/>
      <c r="AG5" s="50"/>
      <c r="AH5" s="50"/>
    </row>
    <row r="6">
      <c r="A6" s="49" t="s">
        <v>144</v>
      </c>
      <c r="B6" s="49" t="s">
        <v>127</v>
      </c>
      <c r="C6" s="54"/>
      <c r="D6" s="55" t="s">
        <v>145</v>
      </c>
      <c r="E6" s="49" t="s">
        <v>146</v>
      </c>
      <c r="F6" s="49" t="s">
        <v>147</v>
      </c>
      <c r="G6" s="49">
        <v>8.0</v>
      </c>
      <c r="H6" s="51">
        <v>80.0</v>
      </c>
      <c r="I6" s="52">
        <v>1.8</v>
      </c>
      <c r="J6" s="56">
        <f t="shared" ref="J6:J7" si="1">I6*8*24*30</f>
        <v>10368</v>
      </c>
      <c r="K6" s="49"/>
      <c r="L6" s="49"/>
      <c r="M6" s="49"/>
      <c r="N6" s="49"/>
      <c r="O6" s="49"/>
      <c r="P6" s="49" t="s">
        <v>148</v>
      </c>
      <c r="Q6" s="50"/>
      <c r="R6" s="49">
        <v>224.0</v>
      </c>
      <c r="S6" s="49" t="s">
        <v>149</v>
      </c>
      <c r="T6" s="50"/>
      <c r="U6" s="50"/>
      <c r="V6" s="49" t="s">
        <v>150</v>
      </c>
      <c r="W6" s="49" t="s">
        <v>151</v>
      </c>
      <c r="X6" s="50"/>
      <c r="Y6" s="50"/>
      <c r="Z6" s="50"/>
      <c r="AA6" s="50"/>
      <c r="AB6" s="50"/>
      <c r="AC6" s="50"/>
      <c r="AD6" s="50"/>
      <c r="AE6" s="50"/>
      <c r="AF6" s="50"/>
      <c r="AG6" s="50"/>
      <c r="AH6" s="50"/>
    </row>
    <row r="7">
      <c r="A7" s="49" t="s">
        <v>144</v>
      </c>
      <c r="B7" s="49" t="s">
        <v>127</v>
      </c>
      <c r="C7" s="54"/>
      <c r="D7" s="55" t="s">
        <v>145</v>
      </c>
      <c r="E7" s="49" t="s">
        <v>146</v>
      </c>
      <c r="F7" s="49" t="s">
        <v>147</v>
      </c>
      <c r="G7" s="49">
        <v>8.0</v>
      </c>
      <c r="H7" s="51">
        <v>80.0</v>
      </c>
      <c r="I7" s="52">
        <v>2.0</v>
      </c>
      <c r="J7" s="56">
        <f t="shared" si="1"/>
        <v>11520</v>
      </c>
      <c r="K7" s="49"/>
      <c r="L7" s="49"/>
      <c r="M7" s="49"/>
      <c r="N7" s="49"/>
      <c r="O7" s="49"/>
      <c r="P7" s="49" t="s">
        <v>152</v>
      </c>
      <c r="Q7" s="49"/>
      <c r="R7" s="49">
        <v>224.0</v>
      </c>
      <c r="S7" s="49" t="s">
        <v>149</v>
      </c>
      <c r="T7" s="49"/>
      <c r="U7" s="49"/>
      <c r="V7" s="49"/>
      <c r="W7" s="49"/>
      <c r="X7" s="50"/>
      <c r="Y7" s="50"/>
      <c r="Z7" s="50"/>
      <c r="AA7" s="50"/>
      <c r="AB7" s="50"/>
      <c r="AC7" s="50"/>
      <c r="AD7" s="50"/>
      <c r="AE7" s="50"/>
      <c r="AF7" s="50"/>
      <c r="AG7" s="50"/>
      <c r="AH7" s="50"/>
      <c r="AI7" s="58"/>
      <c r="AJ7" s="58"/>
      <c r="AK7" s="58"/>
      <c r="AL7" s="58"/>
      <c r="AM7" s="58"/>
      <c r="AN7" s="58"/>
      <c r="AO7" s="58"/>
      <c r="AP7" s="58"/>
      <c r="AQ7" s="58"/>
      <c r="AR7" s="58"/>
      <c r="AS7" s="58"/>
      <c r="AT7" s="58"/>
    </row>
    <row r="8">
      <c r="A8" s="59" t="s">
        <v>19</v>
      </c>
      <c r="B8" s="59" t="s">
        <v>153</v>
      </c>
      <c r="C8" s="60" t="s">
        <v>138</v>
      </c>
      <c r="D8" s="61" t="s">
        <v>154</v>
      </c>
      <c r="E8" s="59" t="s">
        <v>140</v>
      </c>
      <c r="F8" s="49" t="s">
        <v>155</v>
      </c>
      <c r="G8" s="59">
        <v>8.0</v>
      </c>
      <c r="H8" s="51">
        <v>80.0</v>
      </c>
      <c r="I8" s="62">
        <v>4.68</v>
      </c>
      <c r="J8" s="63"/>
      <c r="K8" s="62"/>
      <c r="L8" s="62">
        <v>3.0</v>
      </c>
      <c r="M8" s="62"/>
      <c r="N8" s="62">
        <v>1.81</v>
      </c>
      <c r="O8" s="62"/>
      <c r="P8" s="59" t="s">
        <v>17</v>
      </c>
      <c r="Q8" s="59">
        <v>144.0</v>
      </c>
      <c r="R8" s="59">
        <v>12.0</v>
      </c>
      <c r="S8" s="59">
        <v>1000.0</v>
      </c>
      <c r="T8" s="60" t="s">
        <v>156</v>
      </c>
      <c r="U8" s="61" t="s">
        <v>157</v>
      </c>
      <c r="V8" s="59" t="s">
        <v>158</v>
      </c>
      <c r="W8" s="64"/>
      <c r="X8" s="65"/>
      <c r="Y8" s="65"/>
      <c r="Z8" s="65"/>
      <c r="AA8" s="53" t="s">
        <v>134</v>
      </c>
      <c r="AB8" s="65"/>
      <c r="AC8" s="65"/>
      <c r="AD8" s="61" t="s">
        <v>159</v>
      </c>
      <c r="AE8" s="65"/>
      <c r="AF8" s="50"/>
      <c r="AG8" s="50"/>
      <c r="AH8" s="50"/>
    </row>
    <row r="9">
      <c r="A9" s="59" t="s">
        <v>19</v>
      </c>
      <c r="B9" s="59" t="s">
        <v>153</v>
      </c>
      <c r="C9" s="60" t="s">
        <v>138</v>
      </c>
      <c r="D9" s="61" t="s">
        <v>160</v>
      </c>
      <c r="E9" s="59" t="s">
        <v>140</v>
      </c>
      <c r="F9" s="49" t="s">
        <v>155</v>
      </c>
      <c r="G9" s="59">
        <v>8.0</v>
      </c>
      <c r="H9" s="51">
        <v>40.0</v>
      </c>
      <c r="I9" s="66">
        <v>4.1</v>
      </c>
      <c r="J9" s="67"/>
      <c r="K9" s="66"/>
      <c r="L9" s="66">
        <v>2.4</v>
      </c>
      <c r="M9" s="66"/>
      <c r="N9" s="66">
        <v>1.44</v>
      </c>
      <c r="O9" s="62"/>
      <c r="P9" s="59" t="s">
        <v>17</v>
      </c>
      <c r="Q9" s="59">
        <v>144.0</v>
      </c>
      <c r="R9" s="59">
        <v>12.0</v>
      </c>
      <c r="S9" s="59">
        <v>1000.0</v>
      </c>
      <c r="T9" s="60" t="s">
        <v>156</v>
      </c>
      <c r="U9" s="61" t="s">
        <v>161</v>
      </c>
      <c r="V9" s="59" t="s">
        <v>158</v>
      </c>
      <c r="W9" s="64"/>
      <c r="X9" s="65"/>
      <c r="Y9" s="65"/>
      <c r="Z9" s="65"/>
      <c r="AA9" s="53" t="s">
        <v>134</v>
      </c>
      <c r="AB9" s="65"/>
      <c r="AC9" s="65"/>
      <c r="AD9" s="61" t="s">
        <v>162</v>
      </c>
      <c r="AE9" s="65"/>
      <c r="AF9" s="50"/>
      <c r="AG9" s="50"/>
      <c r="AH9" s="50"/>
    </row>
    <row r="10">
      <c r="A10" s="59" t="s">
        <v>19</v>
      </c>
      <c r="B10" s="59" t="s">
        <v>153</v>
      </c>
      <c r="C10" s="60" t="s">
        <v>138</v>
      </c>
      <c r="D10" s="61" t="s">
        <v>163</v>
      </c>
      <c r="E10" s="49" t="s">
        <v>146</v>
      </c>
      <c r="F10" s="49" t="s">
        <v>147</v>
      </c>
      <c r="G10" s="49">
        <v>8.0</v>
      </c>
      <c r="H10" s="51">
        <v>80.0</v>
      </c>
      <c r="I10" s="62">
        <f>12.29*8</f>
        <v>98.32</v>
      </c>
      <c r="J10" s="68">
        <f>I10*730</f>
        <v>71773.6</v>
      </c>
      <c r="K10" s="68">
        <f>J10*6</f>
        <v>430641.6</v>
      </c>
      <c r="L10" s="68">
        <f>J10*12</f>
        <v>861283.2</v>
      </c>
      <c r="M10" s="59"/>
      <c r="N10" s="59"/>
      <c r="O10" s="59"/>
      <c r="P10" s="59" t="s">
        <v>164</v>
      </c>
      <c r="Q10" s="59">
        <v>2048.0</v>
      </c>
      <c r="R10" s="59">
        <v>192.0</v>
      </c>
      <c r="S10" s="59" t="s">
        <v>165</v>
      </c>
      <c r="T10" s="60"/>
      <c r="U10" s="60"/>
      <c r="V10" s="59"/>
      <c r="W10" s="64"/>
      <c r="X10" s="65"/>
      <c r="Y10" s="65"/>
      <c r="Z10" s="65"/>
      <c r="AA10" s="53"/>
      <c r="AB10" s="65"/>
      <c r="AC10" s="65"/>
      <c r="AD10" s="60"/>
      <c r="AE10" s="65"/>
      <c r="AF10" s="50"/>
      <c r="AG10" s="50"/>
      <c r="AH10" s="50"/>
    </row>
    <row r="11">
      <c r="A11" s="48" t="s">
        <v>19</v>
      </c>
      <c r="B11" s="59" t="s">
        <v>153</v>
      </c>
      <c r="C11" s="60" t="s">
        <v>138</v>
      </c>
      <c r="D11" s="49" t="s">
        <v>166</v>
      </c>
      <c r="E11" s="49" t="s">
        <v>143</v>
      </c>
      <c r="F11" s="49" t="s">
        <v>129</v>
      </c>
      <c r="G11" s="49">
        <v>1.0</v>
      </c>
      <c r="H11" s="51">
        <v>16.0</v>
      </c>
      <c r="I11" s="52">
        <v>3.06</v>
      </c>
      <c r="J11" s="56">
        <f t="shared" ref="J11:J12" si="2">I11*24*30</f>
        <v>2203.2</v>
      </c>
      <c r="K11" s="49"/>
      <c r="L11" s="49"/>
      <c r="M11" s="49"/>
      <c r="N11" s="49"/>
      <c r="O11" s="49"/>
      <c r="P11" s="49"/>
      <c r="Q11" s="49" t="s">
        <v>167</v>
      </c>
      <c r="R11" s="49" t="s">
        <v>168</v>
      </c>
      <c r="S11" s="50"/>
      <c r="T11" s="50"/>
      <c r="U11" s="50"/>
      <c r="V11" s="50"/>
      <c r="W11" s="50"/>
      <c r="X11" s="50"/>
      <c r="Y11" s="50"/>
      <c r="Z11" s="50"/>
      <c r="AA11" s="53" t="s">
        <v>134</v>
      </c>
      <c r="AB11" s="50"/>
      <c r="AC11" s="50"/>
      <c r="AD11" s="50"/>
      <c r="AE11" s="50"/>
      <c r="AF11" s="50"/>
      <c r="AG11" s="50"/>
      <c r="AH11" s="50"/>
    </row>
    <row r="12">
      <c r="A12" s="48" t="s">
        <v>19</v>
      </c>
      <c r="B12" s="59" t="s">
        <v>153</v>
      </c>
      <c r="C12" s="60" t="s">
        <v>138</v>
      </c>
      <c r="D12" s="49" t="s">
        <v>166</v>
      </c>
      <c r="E12" s="49" t="s">
        <v>143</v>
      </c>
      <c r="F12" s="49" t="s">
        <v>129</v>
      </c>
      <c r="G12" s="49">
        <v>1.0</v>
      </c>
      <c r="H12" s="51">
        <v>32.0</v>
      </c>
      <c r="I12" s="52">
        <v>3.9</v>
      </c>
      <c r="J12" s="56">
        <f t="shared" si="2"/>
        <v>2808</v>
      </c>
      <c r="K12" s="49"/>
      <c r="L12" s="49"/>
      <c r="M12" s="49"/>
      <c r="N12" s="49"/>
      <c r="O12" s="49"/>
      <c r="P12" s="49"/>
      <c r="Q12" s="49" t="s">
        <v>169</v>
      </c>
      <c r="R12" s="49" t="s">
        <v>170</v>
      </c>
      <c r="S12" s="50"/>
      <c r="T12" s="50"/>
      <c r="U12" s="50"/>
      <c r="V12" s="50"/>
      <c r="W12" s="50"/>
      <c r="X12" s="50"/>
      <c r="Y12" s="50"/>
      <c r="Z12" s="50"/>
      <c r="AA12" s="53" t="s">
        <v>134</v>
      </c>
      <c r="AB12" s="50"/>
      <c r="AC12" s="50"/>
      <c r="AD12" s="50"/>
      <c r="AE12" s="50"/>
      <c r="AF12" s="50"/>
      <c r="AG12" s="50"/>
      <c r="AH12" s="50"/>
    </row>
    <row r="13" hidden="1">
      <c r="A13" s="48" t="s">
        <v>23</v>
      </c>
      <c r="B13" s="59" t="s">
        <v>153</v>
      </c>
      <c r="C13" s="60" t="s">
        <v>138</v>
      </c>
      <c r="D13" s="55" t="s">
        <v>171</v>
      </c>
      <c r="E13" s="49" t="s">
        <v>140</v>
      </c>
      <c r="F13" s="49" t="s">
        <v>172</v>
      </c>
      <c r="G13" s="69">
        <v>44930.0</v>
      </c>
      <c r="H13" s="51">
        <v>80.0</v>
      </c>
      <c r="I13" s="52">
        <v>3.72</v>
      </c>
      <c r="J13" s="52">
        <v>3.72</v>
      </c>
      <c r="K13" s="62"/>
      <c r="L13" s="62">
        <v>3.1</v>
      </c>
      <c r="M13" s="62"/>
      <c r="N13" s="62">
        <v>2.3</v>
      </c>
      <c r="O13" s="62">
        <v>1.21</v>
      </c>
      <c r="P13" s="59"/>
      <c r="Q13" s="59">
        <v>220.0</v>
      </c>
      <c r="R13" s="59">
        <v>24.0</v>
      </c>
      <c r="S13" s="59">
        <v>958.0</v>
      </c>
      <c r="T13" s="49"/>
      <c r="U13" s="49" t="s">
        <v>173</v>
      </c>
      <c r="V13" s="49" t="s">
        <v>174</v>
      </c>
      <c r="W13" s="49" t="s">
        <v>175</v>
      </c>
      <c r="X13" s="50"/>
      <c r="Y13" s="50"/>
      <c r="Z13" s="50"/>
      <c r="AA13" s="53" t="s">
        <v>134</v>
      </c>
      <c r="AB13" s="50"/>
      <c r="AC13" s="50"/>
      <c r="AD13" s="49" t="s">
        <v>173</v>
      </c>
      <c r="AE13" s="49"/>
      <c r="AF13" s="50"/>
      <c r="AG13" s="50"/>
      <c r="AH13" s="50"/>
    </row>
    <row r="14">
      <c r="A14" s="48" t="s">
        <v>23</v>
      </c>
      <c r="B14" s="59" t="s">
        <v>153</v>
      </c>
      <c r="C14" s="60" t="s">
        <v>138</v>
      </c>
      <c r="D14" s="55" t="s">
        <v>176</v>
      </c>
      <c r="E14" s="49" t="s">
        <v>146</v>
      </c>
      <c r="F14" s="49" t="s">
        <v>147</v>
      </c>
      <c r="G14" s="49">
        <v>8.0</v>
      </c>
      <c r="H14" s="51">
        <v>80.0</v>
      </c>
      <c r="I14" s="52" t="s">
        <v>129</v>
      </c>
      <c r="J14" s="52" t="s">
        <v>129</v>
      </c>
      <c r="K14" s="52"/>
      <c r="L14" s="52"/>
      <c r="M14" s="52"/>
      <c r="N14" s="52"/>
      <c r="O14" s="52"/>
      <c r="P14" s="52" t="s">
        <v>129</v>
      </c>
      <c r="Q14" s="52" t="s">
        <v>129</v>
      </c>
      <c r="R14" s="52" t="s">
        <v>129</v>
      </c>
      <c r="S14" s="52" t="s">
        <v>129</v>
      </c>
      <c r="T14" s="49"/>
      <c r="U14" s="49"/>
      <c r="V14" s="49"/>
      <c r="W14" s="49"/>
      <c r="X14" s="50"/>
      <c r="Y14" s="50"/>
      <c r="Z14" s="50"/>
      <c r="AA14" s="53"/>
      <c r="AB14" s="50"/>
      <c r="AC14" s="50"/>
      <c r="AD14" s="49"/>
      <c r="AE14" s="49"/>
      <c r="AF14" s="50"/>
      <c r="AG14" s="50"/>
      <c r="AH14" s="50"/>
    </row>
    <row r="15">
      <c r="A15" s="48" t="s">
        <v>23</v>
      </c>
      <c r="B15" s="59" t="s">
        <v>153</v>
      </c>
      <c r="C15" s="60" t="s">
        <v>138</v>
      </c>
      <c r="D15" s="55" t="s">
        <v>177</v>
      </c>
      <c r="E15" s="49" t="s">
        <v>140</v>
      </c>
      <c r="F15" s="49" t="s">
        <v>155</v>
      </c>
      <c r="G15" s="49">
        <v>8.0</v>
      </c>
      <c r="H15" s="70" t="s">
        <v>178</v>
      </c>
      <c r="I15" s="71">
        <v>3.45</v>
      </c>
      <c r="J15" s="71">
        <v>3.45</v>
      </c>
      <c r="K15" s="66"/>
      <c r="L15" s="66">
        <v>2.87</v>
      </c>
      <c r="M15" s="66"/>
      <c r="N15" s="66">
        <v>1.73</v>
      </c>
      <c r="O15" s="62">
        <v>1.04</v>
      </c>
      <c r="P15" s="59"/>
      <c r="Q15" s="49">
        <v>112.5</v>
      </c>
      <c r="R15" s="59">
        <v>12.0</v>
      </c>
      <c r="S15" s="59">
        <v>812.5</v>
      </c>
      <c r="T15" s="49"/>
      <c r="U15" s="49" t="s">
        <v>173</v>
      </c>
      <c r="V15" s="49" t="s">
        <v>174</v>
      </c>
      <c r="W15" s="49" t="s">
        <v>175</v>
      </c>
      <c r="X15" s="50"/>
      <c r="Y15" s="50"/>
      <c r="Z15" s="50"/>
      <c r="AA15" s="53" t="s">
        <v>134</v>
      </c>
      <c r="AB15" s="50"/>
      <c r="AC15" s="50"/>
      <c r="AD15" s="49" t="s">
        <v>173</v>
      </c>
      <c r="AE15" s="49"/>
      <c r="AF15" s="50"/>
      <c r="AG15" s="50"/>
      <c r="AH15" s="50"/>
    </row>
    <row r="16">
      <c r="A16" s="48" t="s">
        <v>23</v>
      </c>
      <c r="B16" s="59" t="s">
        <v>153</v>
      </c>
      <c r="C16" s="60" t="s">
        <v>138</v>
      </c>
      <c r="D16" s="55" t="s">
        <v>179</v>
      </c>
      <c r="E16" s="49" t="s">
        <v>140</v>
      </c>
      <c r="F16" s="49" t="s">
        <v>155</v>
      </c>
      <c r="G16" s="49">
        <v>8.0</v>
      </c>
      <c r="H16" s="51">
        <v>80.0</v>
      </c>
      <c r="I16" s="52">
        <v>4.15</v>
      </c>
      <c r="J16" s="52">
        <v>4.15</v>
      </c>
      <c r="K16" s="62"/>
      <c r="L16" s="62">
        <v>3.58</v>
      </c>
      <c r="M16" s="62"/>
      <c r="N16" s="62">
        <v>2.16</v>
      </c>
      <c r="O16" s="62">
        <v>0.96</v>
      </c>
      <c r="P16" s="59"/>
      <c r="Q16" s="59">
        <v>237.5</v>
      </c>
      <c r="R16" s="59">
        <v>12.0</v>
      </c>
      <c r="S16" s="59">
        <v>800.0</v>
      </c>
      <c r="T16" s="49"/>
      <c r="U16" s="49" t="s">
        <v>173</v>
      </c>
      <c r="V16" s="49" t="s">
        <v>174</v>
      </c>
      <c r="W16" s="49" t="s">
        <v>175</v>
      </c>
      <c r="X16" s="50"/>
      <c r="Y16" s="50"/>
      <c r="Z16" s="50"/>
      <c r="AA16" s="53" t="s">
        <v>134</v>
      </c>
      <c r="AB16" s="50"/>
      <c r="AC16" s="50"/>
      <c r="AD16" s="49" t="s">
        <v>173</v>
      </c>
      <c r="AE16" s="49"/>
      <c r="AF16" s="50"/>
      <c r="AG16" s="50"/>
      <c r="AH16" s="50"/>
    </row>
    <row r="17">
      <c r="A17" s="48" t="s">
        <v>23</v>
      </c>
      <c r="B17" s="59" t="s">
        <v>153</v>
      </c>
      <c r="C17" s="54"/>
      <c r="D17" s="54" t="s">
        <v>180</v>
      </c>
      <c r="E17" s="49" t="s">
        <v>143</v>
      </c>
      <c r="F17" s="49" t="s">
        <v>129</v>
      </c>
      <c r="G17" s="49">
        <v>1.0</v>
      </c>
      <c r="H17" s="51">
        <v>32.0</v>
      </c>
      <c r="I17" s="52">
        <v>2.75</v>
      </c>
      <c r="J17" s="52">
        <v>2010.0</v>
      </c>
      <c r="K17" s="49"/>
      <c r="L17" s="49"/>
      <c r="M17" s="49"/>
      <c r="N17" s="49"/>
      <c r="O17" s="49"/>
      <c r="P17" s="49"/>
      <c r="Q17" s="49" t="s">
        <v>181</v>
      </c>
      <c r="R17" s="49" t="s">
        <v>182</v>
      </c>
      <c r="S17" s="49"/>
      <c r="T17" s="49"/>
      <c r="U17" s="49"/>
      <c r="V17" s="49"/>
      <c r="W17" s="50"/>
      <c r="X17" s="50"/>
      <c r="Y17" s="50"/>
      <c r="Z17" s="50"/>
      <c r="AA17" s="53" t="s">
        <v>134</v>
      </c>
      <c r="AB17" s="50"/>
      <c r="AC17" s="50"/>
      <c r="AD17" s="49" t="s">
        <v>173</v>
      </c>
      <c r="AE17" s="49"/>
      <c r="AF17" s="50"/>
      <c r="AG17" s="50"/>
      <c r="AH17" s="50"/>
    </row>
    <row r="18" hidden="1">
      <c r="A18" s="49" t="s">
        <v>183</v>
      </c>
      <c r="B18" s="49" t="s">
        <v>127</v>
      </c>
      <c r="C18" s="49" t="s">
        <v>129</v>
      </c>
      <c r="D18" s="72" t="s">
        <v>184</v>
      </c>
      <c r="E18" s="49" t="s">
        <v>146</v>
      </c>
      <c r="F18" s="49" t="s">
        <v>129</v>
      </c>
      <c r="G18" s="49" t="s">
        <v>129</v>
      </c>
      <c r="H18" s="51" t="s">
        <v>129</v>
      </c>
      <c r="I18" s="49" t="s">
        <v>185</v>
      </c>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row>
    <row r="19" hidden="1">
      <c r="A19" s="49" t="s">
        <v>186</v>
      </c>
      <c r="B19" s="49" t="s">
        <v>127</v>
      </c>
      <c r="C19" s="54"/>
      <c r="D19" s="55" t="s">
        <v>187</v>
      </c>
      <c r="E19" s="49" t="s">
        <v>146</v>
      </c>
      <c r="F19" s="49" t="s">
        <v>147</v>
      </c>
      <c r="G19" s="49" t="s">
        <v>188</v>
      </c>
      <c r="H19" s="51">
        <v>80.0</v>
      </c>
      <c r="I19" s="52">
        <v>4.28</v>
      </c>
      <c r="J19" s="56">
        <f>I19*8*24*30</f>
        <v>24652.8</v>
      </c>
      <c r="K19" s="49"/>
      <c r="L19" s="49"/>
      <c r="M19" s="49"/>
      <c r="N19" s="49"/>
      <c r="O19" s="49"/>
      <c r="P19" s="49" t="s">
        <v>189</v>
      </c>
      <c r="Q19" s="49" t="s">
        <v>39</v>
      </c>
      <c r="R19" s="49" t="s">
        <v>190</v>
      </c>
      <c r="S19" s="49" t="s">
        <v>191</v>
      </c>
      <c r="T19" s="49" t="s">
        <v>192</v>
      </c>
      <c r="U19" s="50"/>
      <c r="V19" s="49" t="s">
        <v>193</v>
      </c>
      <c r="W19" s="50"/>
      <c r="X19" s="50"/>
      <c r="Y19" s="50"/>
      <c r="Z19" s="50"/>
      <c r="AA19" s="50"/>
      <c r="AB19" s="50"/>
      <c r="AC19" s="50"/>
      <c r="AD19" s="50"/>
      <c r="AE19" s="50"/>
      <c r="AF19" s="50"/>
      <c r="AG19" s="50"/>
      <c r="AH19" s="50"/>
    </row>
    <row r="20">
      <c r="A20" s="49" t="s">
        <v>186</v>
      </c>
      <c r="B20" s="49" t="s">
        <v>127</v>
      </c>
      <c r="C20" s="54" t="s">
        <v>138</v>
      </c>
      <c r="D20" s="55" t="s">
        <v>187</v>
      </c>
      <c r="E20" s="49" t="s">
        <v>194</v>
      </c>
      <c r="F20" s="49" t="s">
        <v>147</v>
      </c>
      <c r="G20" s="49">
        <v>8.0</v>
      </c>
      <c r="H20" s="51">
        <v>80.0</v>
      </c>
      <c r="I20" s="52">
        <v>4.28</v>
      </c>
      <c r="J20" s="49">
        <v>4.34</v>
      </c>
      <c r="K20" s="49">
        <v>3.91</v>
      </c>
      <c r="L20" s="49">
        <v>3.47</v>
      </c>
      <c r="M20" s="49"/>
      <c r="N20" s="49"/>
      <c r="O20" s="49"/>
      <c r="P20" s="49"/>
      <c r="Q20" s="49">
        <v>250.0</v>
      </c>
      <c r="R20" s="49" t="s">
        <v>195</v>
      </c>
      <c r="S20" s="49" t="s">
        <v>196</v>
      </c>
      <c r="T20" s="50"/>
      <c r="U20" s="50"/>
      <c r="V20" s="50"/>
      <c r="W20" s="50"/>
      <c r="X20" s="50"/>
      <c r="Y20" s="50"/>
      <c r="Z20" s="50"/>
      <c r="AA20" s="50"/>
      <c r="AB20" s="50"/>
      <c r="AC20" s="50"/>
      <c r="AD20" s="50"/>
      <c r="AE20" s="50"/>
      <c r="AF20" s="50"/>
      <c r="AG20" s="50"/>
      <c r="AH20" s="50"/>
    </row>
    <row r="21" hidden="1">
      <c r="A21" s="49" t="s">
        <v>186</v>
      </c>
      <c r="B21" s="49" t="s">
        <v>127</v>
      </c>
      <c r="C21" s="54" t="s">
        <v>138</v>
      </c>
      <c r="D21" s="55" t="s">
        <v>187</v>
      </c>
      <c r="E21" s="49" t="s">
        <v>194</v>
      </c>
      <c r="F21" s="49" t="s">
        <v>147</v>
      </c>
      <c r="G21" s="49" t="s">
        <v>197</v>
      </c>
      <c r="H21" s="51">
        <v>80.0</v>
      </c>
      <c r="I21" s="52">
        <v>2.49</v>
      </c>
      <c r="J21" s="50"/>
      <c r="K21" s="49"/>
      <c r="L21" s="49"/>
      <c r="M21" s="49"/>
      <c r="N21" s="49"/>
      <c r="O21" s="49"/>
      <c r="P21" s="49"/>
      <c r="Q21" s="49">
        <v>250.0</v>
      </c>
      <c r="R21" s="49" t="s">
        <v>195</v>
      </c>
      <c r="S21" s="49" t="s">
        <v>196</v>
      </c>
      <c r="T21" s="50"/>
      <c r="U21" s="50"/>
      <c r="V21" s="49" t="s">
        <v>151</v>
      </c>
      <c r="W21" s="50"/>
      <c r="X21" s="50"/>
      <c r="Y21" s="50"/>
      <c r="Z21" s="50"/>
      <c r="AA21" s="50"/>
      <c r="AB21" s="50"/>
      <c r="AC21" s="50"/>
      <c r="AD21" s="50"/>
      <c r="AE21" s="50"/>
      <c r="AF21" s="50"/>
      <c r="AG21" s="50"/>
      <c r="AH21" s="50"/>
    </row>
    <row r="22">
      <c r="A22" s="49" t="s">
        <v>186</v>
      </c>
      <c r="B22" s="49" t="s">
        <v>127</v>
      </c>
      <c r="C22" s="54" t="s">
        <v>138</v>
      </c>
      <c r="D22" s="55" t="s">
        <v>187</v>
      </c>
      <c r="E22" s="49" t="s">
        <v>198</v>
      </c>
      <c r="F22" s="49" t="s">
        <v>147</v>
      </c>
      <c r="G22" s="49">
        <v>8.0</v>
      </c>
      <c r="H22" s="51">
        <v>80.0</v>
      </c>
      <c r="I22" s="52">
        <v>3.25</v>
      </c>
      <c r="J22" s="49">
        <v>3.3</v>
      </c>
      <c r="K22" s="49">
        <v>2.97</v>
      </c>
      <c r="L22" s="49">
        <v>2.64</v>
      </c>
      <c r="M22" s="49"/>
      <c r="N22" s="49"/>
      <c r="O22" s="49"/>
      <c r="P22" s="49" t="s">
        <v>189</v>
      </c>
      <c r="Q22" s="49">
        <v>125.0</v>
      </c>
      <c r="R22" s="49" t="s">
        <v>199</v>
      </c>
      <c r="S22" s="49" t="s">
        <v>200</v>
      </c>
      <c r="T22" s="50"/>
      <c r="U22" s="50"/>
      <c r="V22" s="50"/>
      <c r="W22" s="50"/>
      <c r="X22" s="50"/>
      <c r="Y22" s="50"/>
      <c r="Z22" s="50"/>
      <c r="AA22" s="50"/>
      <c r="AB22" s="50"/>
      <c r="AC22" s="50"/>
      <c r="AD22" s="50"/>
      <c r="AE22" s="50"/>
      <c r="AF22" s="50"/>
      <c r="AG22" s="50"/>
      <c r="AH22" s="50"/>
    </row>
    <row r="23" hidden="1">
      <c r="A23" s="49" t="s">
        <v>186</v>
      </c>
      <c r="B23" s="49" t="s">
        <v>127</v>
      </c>
      <c r="C23" s="54" t="s">
        <v>138</v>
      </c>
      <c r="D23" s="55" t="s">
        <v>187</v>
      </c>
      <c r="E23" s="49" t="s">
        <v>198</v>
      </c>
      <c r="F23" s="49" t="s">
        <v>147</v>
      </c>
      <c r="G23" s="49">
        <v>4.0</v>
      </c>
      <c r="H23" s="51">
        <v>80.0</v>
      </c>
      <c r="I23" s="52">
        <v>3.43</v>
      </c>
      <c r="J23" s="49"/>
      <c r="K23" s="49"/>
      <c r="L23" s="49"/>
      <c r="M23" s="49"/>
      <c r="N23" s="49"/>
      <c r="O23" s="49"/>
      <c r="P23" s="49"/>
      <c r="Q23" s="49"/>
      <c r="R23" s="49"/>
      <c r="S23" s="49"/>
      <c r="T23" s="50"/>
      <c r="U23" s="50"/>
      <c r="V23" s="50"/>
      <c r="W23" s="50"/>
      <c r="X23" s="50"/>
      <c r="Y23" s="50"/>
      <c r="Z23" s="50"/>
      <c r="AA23" s="50"/>
      <c r="AB23" s="50"/>
      <c r="AC23" s="50"/>
      <c r="AD23" s="50"/>
      <c r="AE23" s="50"/>
      <c r="AF23" s="50"/>
      <c r="AG23" s="50"/>
      <c r="AH23" s="50"/>
    </row>
    <row r="24">
      <c r="A24" s="73" t="s">
        <v>40</v>
      </c>
      <c r="B24" s="49" t="s">
        <v>127</v>
      </c>
      <c r="C24" s="60" t="s">
        <v>138</v>
      </c>
      <c r="D24" s="55" t="s">
        <v>201</v>
      </c>
      <c r="E24" s="49" t="s">
        <v>146</v>
      </c>
      <c r="F24" s="49" t="s">
        <v>147</v>
      </c>
      <c r="G24" s="49">
        <v>1.0</v>
      </c>
      <c r="H24" s="51">
        <v>80.0</v>
      </c>
      <c r="I24" s="52">
        <v>4.76</v>
      </c>
      <c r="J24" s="56">
        <f>I24*24*30</f>
        <v>3427.2</v>
      </c>
      <c r="K24" s="49"/>
      <c r="L24" s="49"/>
      <c r="M24" s="49"/>
      <c r="N24" s="49"/>
      <c r="O24" s="49"/>
      <c r="P24" s="49" t="s">
        <v>202</v>
      </c>
      <c r="Q24" s="49" t="s">
        <v>203</v>
      </c>
      <c r="R24" s="49" t="s">
        <v>203</v>
      </c>
      <c r="S24" s="49" t="s">
        <v>203</v>
      </c>
      <c r="T24" s="54"/>
      <c r="U24" s="54"/>
      <c r="V24" s="55" t="s">
        <v>204</v>
      </c>
      <c r="W24" s="49" t="s">
        <v>205</v>
      </c>
      <c r="X24" s="59" t="s">
        <v>206</v>
      </c>
      <c r="Y24" s="49" t="s">
        <v>133</v>
      </c>
      <c r="Z24" s="49"/>
      <c r="AA24" s="49" t="s">
        <v>207</v>
      </c>
      <c r="AB24" s="49"/>
      <c r="AC24" s="49"/>
      <c r="AD24" s="50"/>
      <c r="AE24" s="50"/>
      <c r="AF24" s="50"/>
      <c r="AG24" s="50"/>
      <c r="AH24" s="50"/>
    </row>
    <row r="25">
      <c r="A25" s="74" t="s">
        <v>40</v>
      </c>
      <c r="B25" s="49" t="s">
        <v>127</v>
      </c>
      <c r="C25" s="60" t="s">
        <v>138</v>
      </c>
      <c r="D25" s="55" t="s">
        <v>201</v>
      </c>
      <c r="E25" s="49" t="s">
        <v>146</v>
      </c>
      <c r="F25" s="49" t="s">
        <v>155</v>
      </c>
      <c r="G25" s="49">
        <v>1.0</v>
      </c>
      <c r="H25" s="51">
        <v>40.0</v>
      </c>
      <c r="I25" s="52">
        <f>4.76+(0.005*180)+(0.01*12)</f>
        <v>5.78</v>
      </c>
      <c r="J25" s="56"/>
      <c r="K25" s="49"/>
      <c r="L25" s="49"/>
      <c r="M25" s="49"/>
      <c r="N25" s="49"/>
      <c r="O25" s="49"/>
      <c r="P25" s="49" t="s">
        <v>202</v>
      </c>
      <c r="Q25" s="49">
        <v>180.0</v>
      </c>
      <c r="R25" s="49">
        <v>12.0</v>
      </c>
      <c r="S25" s="49">
        <v>0.0</v>
      </c>
      <c r="T25" s="50"/>
      <c r="U25" s="50"/>
      <c r="V25" s="50"/>
      <c r="W25" s="50"/>
      <c r="X25" s="50"/>
      <c r="Y25" s="49" t="s">
        <v>133</v>
      </c>
      <c r="Z25" s="50"/>
      <c r="AA25" s="49" t="s">
        <v>207</v>
      </c>
      <c r="AB25" s="50"/>
      <c r="AC25" s="50"/>
      <c r="AD25" s="50"/>
      <c r="AE25" s="50"/>
      <c r="AF25" s="50"/>
      <c r="AG25" s="50"/>
      <c r="AH25" s="50"/>
    </row>
    <row r="26">
      <c r="A26" s="73" t="s">
        <v>40</v>
      </c>
      <c r="B26" s="49" t="s">
        <v>127</v>
      </c>
      <c r="C26" s="60" t="s">
        <v>138</v>
      </c>
      <c r="D26" s="55" t="s">
        <v>201</v>
      </c>
      <c r="E26" s="49" t="s">
        <v>146</v>
      </c>
      <c r="F26" s="49" t="s">
        <v>172</v>
      </c>
      <c r="G26" s="49">
        <v>1.0</v>
      </c>
      <c r="H26" s="51">
        <v>40.0</v>
      </c>
      <c r="I26" s="52">
        <f>4.25+(0.005*180)+(0.01*12)</f>
        <v>5.27</v>
      </c>
      <c r="J26" s="50"/>
      <c r="K26" s="49"/>
      <c r="L26" s="49"/>
      <c r="M26" s="49"/>
      <c r="N26" s="49"/>
      <c r="O26" s="49"/>
      <c r="P26" s="49" t="s">
        <v>202</v>
      </c>
      <c r="Q26" s="49">
        <v>180.0</v>
      </c>
      <c r="R26" s="49">
        <v>12.0</v>
      </c>
      <c r="S26" s="49">
        <v>0.0</v>
      </c>
      <c r="T26" s="50"/>
      <c r="U26" s="50"/>
      <c r="V26" s="50"/>
      <c r="W26" s="50"/>
      <c r="X26" s="50"/>
      <c r="Y26" s="49" t="s">
        <v>133</v>
      </c>
      <c r="Z26" s="50"/>
      <c r="AA26" s="49" t="s">
        <v>207</v>
      </c>
      <c r="AB26" s="50"/>
      <c r="AC26" s="50"/>
      <c r="AD26" s="50"/>
      <c r="AE26" s="50"/>
      <c r="AF26" s="50"/>
      <c r="AG26" s="55" t="s">
        <v>208</v>
      </c>
      <c r="AH26" s="50"/>
    </row>
    <row r="27">
      <c r="A27" s="73" t="s">
        <v>40</v>
      </c>
      <c r="B27" s="49" t="s">
        <v>127</v>
      </c>
      <c r="C27" s="60" t="s">
        <v>138</v>
      </c>
      <c r="D27" s="55" t="s">
        <v>201</v>
      </c>
      <c r="E27" s="49" t="s">
        <v>146</v>
      </c>
      <c r="F27" s="49" t="s">
        <v>172</v>
      </c>
      <c r="G27" s="49">
        <v>1.0</v>
      </c>
      <c r="H27" s="51">
        <v>80.0</v>
      </c>
      <c r="I27" s="52">
        <v>4.25</v>
      </c>
      <c r="J27" s="56">
        <f>I27*24*30</f>
        <v>3060</v>
      </c>
      <c r="K27" s="49"/>
      <c r="L27" s="49"/>
      <c r="M27" s="49"/>
      <c r="N27" s="49"/>
      <c r="O27" s="49"/>
      <c r="P27" s="49" t="s">
        <v>202</v>
      </c>
      <c r="Q27" s="49" t="s">
        <v>203</v>
      </c>
      <c r="R27" s="49" t="s">
        <v>203</v>
      </c>
      <c r="S27" s="49" t="s">
        <v>203</v>
      </c>
      <c r="T27" s="54"/>
      <c r="U27" s="54"/>
      <c r="V27" s="55" t="s">
        <v>204</v>
      </c>
      <c r="W27" s="50"/>
      <c r="X27" s="59" t="s">
        <v>206</v>
      </c>
      <c r="Y27" s="49" t="s">
        <v>133</v>
      </c>
      <c r="Z27" s="49"/>
      <c r="AA27" s="49" t="s">
        <v>207</v>
      </c>
      <c r="AB27" s="49"/>
      <c r="AC27" s="49"/>
      <c r="AD27" s="50"/>
      <c r="AE27" s="50"/>
      <c r="AF27" s="50"/>
      <c r="AG27" s="50"/>
      <c r="AH27" s="50"/>
    </row>
    <row r="28">
      <c r="A28" s="74" t="s">
        <v>40</v>
      </c>
      <c r="B28" s="49" t="s">
        <v>127</v>
      </c>
      <c r="C28" s="60" t="s">
        <v>138</v>
      </c>
      <c r="D28" s="55" t="s">
        <v>201</v>
      </c>
      <c r="E28" s="49" t="s">
        <v>140</v>
      </c>
      <c r="F28" s="49" t="s">
        <v>172</v>
      </c>
      <c r="G28" s="49">
        <v>1.0</v>
      </c>
      <c r="H28" s="51">
        <v>80.0</v>
      </c>
      <c r="I28" s="52">
        <f t="shared" ref="I28:I29" si="3">2.21+(0.005*180)+(0.01*12)</f>
        <v>3.23</v>
      </c>
      <c r="J28" s="56"/>
      <c r="K28" s="52"/>
      <c r="L28" s="52"/>
      <c r="M28" s="52"/>
      <c r="N28" s="52"/>
      <c r="O28" s="52"/>
      <c r="P28" s="49" t="s">
        <v>202</v>
      </c>
      <c r="Q28" s="49">
        <v>180.0</v>
      </c>
      <c r="R28" s="49">
        <v>12.0</v>
      </c>
      <c r="S28" s="49">
        <v>0.0</v>
      </c>
      <c r="T28" s="75" t="s">
        <v>192</v>
      </c>
      <c r="U28" s="49"/>
      <c r="V28" s="55" t="s">
        <v>204</v>
      </c>
      <c r="W28" s="49" t="s">
        <v>175</v>
      </c>
      <c r="X28" s="59" t="s">
        <v>206</v>
      </c>
      <c r="Y28" s="49" t="s">
        <v>133</v>
      </c>
      <c r="Z28" s="50"/>
      <c r="AA28" s="49"/>
      <c r="AB28" s="50"/>
      <c r="AC28" s="50"/>
      <c r="AD28" s="49"/>
      <c r="AE28" s="49"/>
      <c r="AF28" s="50"/>
      <c r="AG28" s="50"/>
      <c r="AH28" s="50"/>
    </row>
    <row r="29">
      <c r="A29" s="74" t="s">
        <v>40</v>
      </c>
      <c r="B29" s="49" t="s">
        <v>127</v>
      </c>
      <c r="C29" s="60" t="s">
        <v>138</v>
      </c>
      <c r="D29" s="55" t="s">
        <v>201</v>
      </c>
      <c r="E29" s="49" t="s">
        <v>140</v>
      </c>
      <c r="F29" s="49" t="s">
        <v>147</v>
      </c>
      <c r="G29" s="49">
        <v>1.0</v>
      </c>
      <c r="H29" s="51">
        <v>80.0</v>
      </c>
      <c r="I29" s="52">
        <f t="shared" si="3"/>
        <v>3.23</v>
      </c>
      <c r="J29" s="56"/>
      <c r="K29" s="52"/>
      <c r="L29" s="52"/>
      <c r="M29" s="52"/>
      <c r="N29" s="52"/>
      <c r="O29" s="52"/>
      <c r="P29" s="49" t="s">
        <v>202</v>
      </c>
      <c r="Q29" s="49">
        <v>120.0</v>
      </c>
      <c r="R29" s="49">
        <v>12.0</v>
      </c>
      <c r="S29" s="49">
        <v>0.0</v>
      </c>
      <c r="T29" s="75" t="s">
        <v>192</v>
      </c>
      <c r="U29" s="49" t="s">
        <v>209</v>
      </c>
      <c r="V29" s="55" t="s">
        <v>204</v>
      </c>
      <c r="W29" s="49" t="s">
        <v>151</v>
      </c>
      <c r="X29" s="59" t="s">
        <v>206</v>
      </c>
      <c r="Y29" s="49" t="s">
        <v>133</v>
      </c>
      <c r="Z29" s="50"/>
      <c r="AA29" s="49" t="s">
        <v>207</v>
      </c>
      <c r="AB29" s="50"/>
      <c r="AC29" s="50"/>
      <c r="AD29" s="49" t="s">
        <v>209</v>
      </c>
      <c r="AE29" s="49"/>
      <c r="AF29" s="50"/>
      <c r="AG29" s="50"/>
      <c r="AH29" s="50"/>
    </row>
    <row r="30">
      <c r="A30" s="76" t="s">
        <v>15</v>
      </c>
      <c r="B30" s="49" t="s">
        <v>127</v>
      </c>
      <c r="C30" s="60" t="s">
        <v>138</v>
      </c>
      <c r="D30" s="55" t="s">
        <v>210</v>
      </c>
      <c r="E30" s="49" t="s">
        <v>140</v>
      </c>
      <c r="F30" s="49" t="s">
        <v>147</v>
      </c>
      <c r="G30" s="49">
        <v>1.0</v>
      </c>
      <c r="H30" s="51">
        <v>80.0</v>
      </c>
      <c r="I30" s="52">
        <v>2.96</v>
      </c>
      <c r="J30" s="52">
        <v>1679.96</v>
      </c>
      <c r="K30" s="52"/>
      <c r="L30" s="52"/>
      <c r="M30" s="52"/>
      <c r="N30" s="52"/>
      <c r="O30" s="52"/>
      <c r="P30" s="49" t="s">
        <v>211</v>
      </c>
      <c r="Q30" s="49">
        <v>192.0</v>
      </c>
      <c r="R30" s="49">
        <v>28.0</v>
      </c>
      <c r="S30" s="49">
        <v>4000.0</v>
      </c>
      <c r="T30" s="49" t="s">
        <v>192</v>
      </c>
      <c r="U30" s="50"/>
      <c r="V30" s="49" t="s">
        <v>212</v>
      </c>
      <c r="W30" s="49" t="s">
        <v>213</v>
      </c>
      <c r="X30" s="77" t="s">
        <v>214</v>
      </c>
      <c r="Y30" s="50"/>
      <c r="Z30" s="50"/>
      <c r="AA30" s="49" t="s">
        <v>207</v>
      </c>
      <c r="AB30" s="50"/>
      <c r="AC30" s="50"/>
      <c r="AD30" s="50"/>
      <c r="AE30" s="50"/>
      <c r="AF30" s="50"/>
      <c r="AG30" s="50"/>
      <c r="AH30" s="50"/>
    </row>
    <row r="31">
      <c r="A31" s="59" t="s">
        <v>215</v>
      </c>
      <c r="B31" s="59" t="s">
        <v>127</v>
      </c>
      <c r="C31" s="60"/>
      <c r="D31" s="61" t="s">
        <v>216</v>
      </c>
      <c r="E31" s="49" t="s">
        <v>146</v>
      </c>
      <c r="F31" s="49" t="s">
        <v>147</v>
      </c>
      <c r="G31" s="49">
        <v>8.0</v>
      </c>
      <c r="H31" s="51">
        <v>80.0</v>
      </c>
      <c r="I31" s="62" t="s">
        <v>217</v>
      </c>
      <c r="J31" s="62" t="s">
        <v>217</v>
      </c>
      <c r="K31" s="59"/>
      <c r="L31" s="59"/>
      <c r="M31" s="59"/>
      <c r="N31" s="59"/>
      <c r="O31" s="59"/>
      <c r="P31" s="59" t="s">
        <v>164</v>
      </c>
      <c r="Q31" s="59" t="s">
        <v>218</v>
      </c>
      <c r="R31" s="59">
        <v>176.0</v>
      </c>
      <c r="S31" s="49" t="s">
        <v>219</v>
      </c>
      <c r="T31" s="65"/>
      <c r="U31" s="65"/>
      <c r="V31" s="59"/>
      <c r="W31" s="59"/>
      <c r="X31" s="77"/>
      <c r="Y31" s="65"/>
      <c r="Z31" s="65"/>
      <c r="AA31" s="65"/>
      <c r="AB31" s="65"/>
      <c r="AC31" s="65"/>
      <c r="AD31" s="65"/>
      <c r="AE31" s="65"/>
      <c r="AF31" s="50"/>
      <c r="AG31" s="54"/>
      <c r="AH31" s="78"/>
    </row>
    <row r="32">
      <c r="A32" s="59" t="s">
        <v>215</v>
      </c>
      <c r="B32" s="59" t="s">
        <v>127</v>
      </c>
      <c r="C32" s="60"/>
      <c r="D32" s="61" t="s">
        <v>220</v>
      </c>
      <c r="E32" s="49" t="s">
        <v>146</v>
      </c>
      <c r="F32" s="49" t="s">
        <v>147</v>
      </c>
      <c r="G32" s="49">
        <v>8.0</v>
      </c>
      <c r="H32" s="51">
        <v>80.0</v>
      </c>
      <c r="I32" s="62" t="s">
        <v>217</v>
      </c>
      <c r="J32" s="62" t="s">
        <v>217</v>
      </c>
      <c r="K32" s="59"/>
      <c r="L32" s="59"/>
      <c r="M32" s="59"/>
      <c r="N32" s="59"/>
      <c r="O32" s="59"/>
      <c r="P32" s="59" t="s">
        <v>148</v>
      </c>
      <c r="Q32" s="59" t="s">
        <v>218</v>
      </c>
      <c r="R32" s="59">
        <v>176.0</v>
      </c>
      <c r="S32" s="49" t="s">
        <v>219</v>
      </c>
      <c r="T32" s="65"/>
      <c r="U32" s="65"/>
      <c r="V32" s="59"/>
      <c r="W32" s="59"/>
      <c r="X32" s="77"/>
      <c r="Y32" s="65"/>
      <c r="Z32" s="65"/>
      <c r="AA32" s="65"/>
      <c r="AB32" s="65"/>
      <c r="AC32" s="65"/>
      <c r="AD32" s="65"/>
      <c r="AE32" s="65"/>
      <c r="AF32" s="50"/>
      <c r="AG32" s="54"/>
      <c r="AH32" s="78"/>
    </row>
    <row r="33">
      <c r="A33" s="59" t="s">
        <v>215</v>
      </c>
      <c r="B33" s="59" t="s">
        <v>127</v>
      </c>
      <c r="C33" s="60"/>
      <c r="D33" s="61" t="s">
        <v>221</v>
      </c>
      <c r="E33" s="59" t="s">
        <v>140</v>
      </c>
      <c r="F33" s="49" t="s">
        <v>147</v>
      </c>
      <c r="G33" s="59">
        <v>8.0</v>
      </c>
      <c r="H33" s="51">
        <v>80.0</v>
      </c>
      <c r="I33" s="62">
        <f>1.95*G33</f>
        <v>15.6</v>
      </c>
      <c r="J33" s="63"/>
      <c r="K33" s="63"/>
      <c r="L33" s="63"/>
      <c r="M33" s="63"/>
      <c r="N33" s="62">
        <v>1.27</v>
      </c>
      <c r="O33" s="63"/>
      <c r="P33" s="65" t="s">
        <v>222</v>
      </c>
      <c r="Q33" s="59">
        <v>960.0</v>
      </c>
      <c r="R33" s="59">
        <v>96.0</v>
      </c>
      <c r="S33" s="49">
        <v>8000.0</v>
      </c>
      <c r="T33" s="65"/>
      <c r="U33" s="65"/>
      <c r="V33" s="59"/>
      <c r="W33" s="59"/>
      <c r="X33" s="77"/>
      <c r="Y33" s="65"/>
      <c r="Z33" s="65"/>
      <c r="AA33" s="65"/>
      <c r="AB33" s="65"/>
      <c r="AC33" s="65"/>
      <c r="AD33" s="65"/>
      <c r="AE33" s="65"/>
      <c r="AF33" s="50"/>
      <c r="AG33" s="54"/>
      <c r="AH33" s="78"/>
    </row>
    <row r="34">
      <c r="A34" s="59" t="s">
        <v>215</v>
      </c>
      <c r="B34" s="59" t="s">
        <v>127</v>
      </c>
      <c r="C34" s="60"/>
      <c r="D34" s="61" t="s">
        <v>223</v>
      </c>
      <c r="E34" s="59" t="s">
        <v>140</v>
      </c>
      <c r="F34" s="49" t="s">
        <v>172</v>
      </c>
      <c r="G34" s="59">
        <v>1.0</v>
      </c>
      <c r="H34" s="51">
        <v>80.0</v>
      </c>
      <c r="I34" s="62">
        <v>1.65</v>
      </c>
      <c r="J34" s="62" t="s">
        <v>136</v>
      </c>
      <c r="K34" s="63"/>
      <c r="L34" s="63"/>
      <c r="M34" s="63"/>
      <c r="N34" s="62">
        <v>1.07</v>
      </c>
      <c r="O34" s="63"/>
      <c r="P34" s="65" t="s">
        <v>222</v>
      </c>
      <c r="Q34" s="59">
        <v>120.0</v>
      </c>
      <c r="R34" s="59">
        <v>12.0</v>
      </c>
      <c r="S34" s="49">
        <v>1000.0</v>
      </c>
      <c r="T34" s="65"/>
      <c r="U34" s="65"/>
      <c r="V34" s="59" t="s">
        <v>224</v>
      </c>
      <c r="W34" s="59" t="s">
        <v>175</v>
      </c>
      <c r="X34" s="77" t="s">
        <v>214</v>
      </c>
      <c r="Y34" s="65"/>
      <c r="Z34" s="65"/>
      <c r="AA34" s="65"/>
      <c r="AB34" s="65"/>
      <c r="AC34" s="65"/>
      <c r="AD34" s="65"/>
      <c r="AE34" s="65"/>
      <c r="AF34" s="50"/>
      <c r="AG34" s="55" t="s">
        <v>225</v>
      </c>
      <c r="AH34" s="78" t="s">
        <v>226</v>
      </c>
    </row>
    <row r="35">
      <c r="A35" s="49" t="s">
        <v>227</v>
      </c>
      <c r="B35" s="59" t="s">
        <v>127</v>
      </c>
      <c r="C35" s="54"/>
      <c r="D35" s="55" t="s">
        <v>228</v>
      </c>
      <c r="E35" s="49" t="s">
        <v>146</v>
      </c>
      <c r="F35" s="49" t="s">
        <v>147</v>
      </c>
      <c r="G35" s="49">
        <v>8.0</v>
      </c>
      <c r="H35" s="51">
        <v>80.0</v>
      </c>
      <c r="I35" s="52">
        <v>1.87</v>
      </c>
      <c r="J35" s="56">
        <f>I35*8*24*30</f>
        <v>10771.2</v>
      </c>
      <c r="K35" s="49"/>
      <c r="L35" s="49"/>
      <c r="M35" s="49"/>
      <c r="N35" s="49"/>
      <c r="O35" s="49"/>
      <c r="P35" s="49" t="s">
        <v>152</v>
      </c>
      <c r="Q35" s="49"/>
      <c r="R35" s="49"/>
      <c r="S35" s="49"/>
      <c r="T35" s="50"/>
      <c r="U35" s="50"/>
      <c r="V35" s="50"/>
      <c r="W35" s="49"/>
      <c r="X35" s="49"/>
      <c r="Y35" s="50"/>
      <c r="Z35" s="50"/>
      <c r="AA35" s="53"/>
      <c r="AB35" s="49"/>
      <c r="AC35" s="50"/>
      <c r="AD35" s="50"/>
      <c r="AE35" s="50"/>
      <c r="AF35" s="65"/>
      <c r="AG35" s="65"/>
      <c r="AH35" s="50"/>
    </row>
    <row r="36">
      <c r="A36" s="49" t="s">
        <v>227</v>
      </c>
      <c r="B36" s="59" t="s">
        <v>127</v>
      </c>
      <c r="C36" s="54"/>
      <c r="D36" s="55" t="s">
        <v>228</v>
      </c>
      <c r="E36" s="49" t="s">
        <v>146</v>
      </c>
      <c r="F36" s="49" t="s">
        <v>147</v>
      </c>
      <c r="G36" s="49">
        <v>8.0</v>
      </c>
      <c r="H36" s="51">
        <v>80.0</v>
      </c>
      <c r="I36" s="52">
        <v>3.5</v>
      </c>
      <c r="J36" s="79"/>
      <c r="K36" s="49"/>
      <c r="L36" s="49"/>
      <c r="M36" s="49"/>
      <c r="N36" s="49"/>
      <c r="O36" s="49"/>
      <c r="P36" s="49" t="s">
        <v>164</v>
      </c>
      <c r="Q36" s="49">
        <v>190.0</v>
      </c>
      <c r="R36" s="49">
        <v>45.0</v>
      </c>
      <c r="S36" s="49"/>
      <c r="T36" s="50"/>
      <c r="U36" s="50"/>
      <c r="V36" s="50"/>
      <c r="W36" s="49"/>
      <c r="X36" s="49"/>
      <c r="Y36" s="50"/>
      <c r="Z36" s="50"/>
      <c r="AA36" s="53"/>
      <c r="AB36" s="49"/>
      <c r="AC36" s="50"/>
      <c r="AD36" s="50"/>
      <c r="AE36" s="50"/>
      <c r="AF36" s="65"/>
      <c r="AG36" s="65"/>
      <c r="AH36" s="50"/>
    </row>
    <row r="37">
      <c r="A37" s="49" t="s">
        <v>227</v>
      </c>
      <c r="B37" s="59" t="s">
        <v>127</v>
      </c>
      <c r="C37" s="54"/>
      <c r="D37" s="55" t="s">
        <v>228</v>
      </c>
      <c r="E37" s="49" t="s">
        <v>146</v>
      </c>
      <c r="F37" s="49" t="s">
        <v>147</v>
      </c>
      <c r="G37" s="49">
        <v>8.0</v>
      </c>
      <c r="H37" s="51">
        <v>80.0</v>
      </c>
      <c r="I37" s="52">
        <v>2.82</v>
      </c>
      <c r="J37" s="56">
        <f>I37*8*24*30</f>
        <v>16243.2</v>
      </c>
      <c r="K37" s="49"/>
      <c r="L37" s="49"/>
      <c r="M37" s="49"/>
      <c r="N37" s="49"/>
      <c r="O37" s="49"/>
      <c r="P37" s="49" t="s">
        <v>229</v>
      </c>
      <c r="Q37" s="49"/>
      <c r="R37" s="49"/>
      <c r="S37" s="49"/>
      <c r="T37" s="50"/>
      <c r="U37" s="50"/>
      <c r="V37" s="50"/>
      <c r="W37" s="49"/>
      <c r="X37" s="49"/>
      <c r="Y37" s="50"/>
      <c r="Z37" s="50"/>
      <c r="AA37" s="53"/>
      <c r="AB37" s="49"/>
      <c r="AC37" s="50"/>
      <c r="AD37" s="50"/>
      <c r="AE37" s="50"/>
      <c r="AF37" s="65"/>
      <c r="AG37" s="65"/>
      <c r="AH37" s="50"/>
    </row>
    <row r="38" hidden="1">
      <c r="A38" s="49" t="s">
        <v>227</v>
      </c>
      <c r="B38" s="59" t="s">
        <v>127</v>
      </c>
      <c r="C38" s="54"/>
      <c r="D38" s="55" t="s">
        <v>230</v>
      </c>
      <c r="E38" s="49" t="s">
        <v>146</v>
      </c>
      <c r="F38" s="49" t="s">
        <v>147</v>
      </c>
      <c r="G38" s="49" t="s">
        <v>231</v>
      </c>
      <c r="H38" s="51">
        <v>80.0</v>
      </c>
      <c r="I38" s="52">
        <v>3.5</v>
      </c>
      <c r="J38" s="79"/>
      <c r="K38" s="49">
        <v>2.82</v>
      </c>
      <c r="L38" s="49"/>
      <c r="M38" s="49">
        <v>1.87</v>
      </c>
      <c r="N38" s="49"/>
      <c r="O38" s="49"/>
      <c r="P38" s="49"/>
      <c r="Q38" s="49">
        <v>190.0</v>
      </c>
      <c r="R38" s="49">
        <v>45.0</v>
      </c>
      <c r="S38" s="49" t="s">
        <v>129</v>
      </c>
      <c r="T38" s="50"/>
      <c r="U38" s="50"/>
      <c r="V38" s="50"/>
      <c r="W38" s="49"/>
      <c r="X38" s="49"/>
      <c r="Y38" s="50"/>
      <c r="Z38" s="50"/>
      <c r="AA38" s="53"/>
      <c r="AB38" s="49"/>
      <c r="AC38" s="50"/>
      <c r="AD38" s="50"/>
      <c r="AE38" s="50"/>
      <c r="AF38" s="65"/>
      <c r="AG38" s="65"/>
      <c r="AH38" s="50"/>
    </row>
    <row r="39">
      <c r="A39" s="49" t="s">
        <v>227</v>
      </c>
      <c r="B39" s="59" t="s">
        <v>127</v>
      </c>
      <c r="C39" s="54"/>
      <c r="D39" s="55" t="s">
        <v>232</v>
      </c>
      <c r="E39" s="49" t="s">
        <v>140</v>
      </c>
      <c r="F39" s="49" t="s">
        <v>147</v>
      </c>
      <c r="G39" s="49">
        <v>1.0</v>
      </c>
      <c r="H39" s="51">
        <v>80.0</v>
      </c>
      <c r="I39" s="52">
        <v>2.2</v>
      </c>
      <c r="J39" s="80"/>
      <c r="K39" s="52">
        <v>1.77</v>
      </c>
      <c r="L39" s="52"/>
      <c r="M39" s="52">
        <v>1.18</v>
      </c>
      <c r="N39" s="52"/>
      <c r="O39" s="52"/>
      <c r="P39" s="49" t="s">
        <v>233</v>
      </c>
      <c r="Q39" s="49">
        <v>120.0</v>
      </c>
      <c r="R39" s="49">
        <v>22.0</v>
      </c>
      <c r="S39" s="49" t="s">
        <v>234</v>
      </c>
      <c r="T39" s="50"/>
      <c r="U39" s="50"/>
      <c r="V39" s="50"/>
      <c r="W39" s="49" t="s">
        <v>235</v>
      </c>
      <c r="X39" s="49" t="s">
        <v>236</v>
      </c>
      <c r="Y39" s="50"/>
      <c r="Z39" s="50"/>
      <c r="AA39" s="53" t="s">
        <v>134</v>
      </c>
      <c r="AB39" s="49" t="s">
        <v>192</v>
      </c>
      <c r="AC39" s="50"/>
      <c r="AD39" s="50"/>
      <c r="AE39" s="50"/>
      <c r="AF39" s="65"/>
      <c r="AG39" s="65"/>
      <c r="AH39" s="50"/>
    </row>
    <row r="40">
      <c r="A40" s="48" t="s">
        <v>237</v>
      </c>
      <c r="B40" s="59" t="s">
        <v>127</v>
      </c>
      <c r="C40" s="54" t="s">
        <v>238</v>
      </c>
      <c r="D40" s="55" t="s">
        <v>239</v>
      </c>
      <c r="E40" s="49" t="s">
        <v>140</v>
      </c>
      <c r="F40" s="49" t="s">
        <v>172</v>
      </c>
      <c r="G40" s="49">
        <v>1.0</v>
      </c>
      <c r="H40" s="51">
        <v>80.0</v>
      </c>
      <c r="I40" s="52">
        <v>2.17</v>
      </c>
      <c r="J40" s="52">
        <v>3.35</v>
      </c>
      <c r="K40" s="52">
        <v>3.35</v>
      </c>
      <c r="L40" s="80">
        <v>2.9</v>
      </c>
      <c r="M40" s="80"/>
      <c r="N40" s="80"/>
      <c r="O40" s="80"/>
      <c r="P40" s="79" t="s">
        <v>240</v>
      </c>
      <c r="Q40" s="49">
        <v>150.0</v>
      </c>
      <c r="R40" s="49">
        <v>20.0</v>
      </c>
      <c r="S40" s="49">
        <v>2000.0</v>
      </c>
      <c r="T40" s="50"/>
      <c r="U40" s="50"/>
      <c r="V40" s="49"/>
      <c r="W40" s="49"/>
      <c r="X40" s="50"/>
      <c r="Y40" s="50"/>
      <c r="Z40" s="50"/>
      <c r="AA40" s="53"/>
      <c r="AB40" s="49"/>
      <c r="AC40" s="50"/>
      <c r="AD40" s="50"/>
      <c r="AE40" s="50"/>
      <c r="AF40" s="50"/>
      <c r="AG40" s="50"/>
      <c r="AH40" s="50"/>
    </row>
    <row r="41" hidden="1">
      <c r="A41" s="48" t="s">
        <v>237</v>
      </c>
      <c r="B41" s="59" t="s">
        <v>127</v>
      </c>
      <c r="C41" s="54" t="s">
        <v>238</v>
      </c>
      <c r="D41" s="55" t="s">
        <v>239</v>
      </c>
      <c r="E41" s="49" t="s">
        <v>140</v>
      </c>
      <c r="F41" s="49" t="s">
        <v>147</v>
      </c>
      <c r="G41" s="49">
        <v>4.0</v>
      </c>
      <c r="H41" s="51">
        <v>80.0</v>
      </c>
      <c r="I41" s="52">
        <v>2.5</v>
      </c>
      <c r="J41" s="52">
        <v>2.5</v>
      </c>
      <c r="K41" s="80">
        <v>2.4</v>
      </c>
      <c r="L41" s="80">
        <v>2.3</v>
      </c>
      <c r="M41" s="80"/>
      <c r="N41" s="80"/>
      <c r="O41" s="80"/>
      <c r="P41" s="79" t="s">
        <v>240</v>
      </c>
      <c r="Q41" s="49">
        <v>125.0</v>
      </c>
      <c r="R41" s="49">
        <v>16.0</v>
      </c>
      <c r="S41" s="49">
        <v>500.0</v>
      </c>
      <c r="T41" s="50"/>
      <c r="U41" s="50"/>
      <c r="V41" s="49" t="s">
        <v>204</v>
      </c>
      <c r="W41" s="49" t="s">
        <v>241</v>
      </c>
      <c r="X41" s="50"/>
      <c r="Y41" s="50"/>
      <c r="Z41" s="50"/>
      <c r="AA41" s="53" t="s">
        <v>134</v>
      </c>
      <c r="AB41" s="49" t="s">
        <v>192</v>
      </c>
      <c r="AC41" s="50"/>
      <c r="AD41" s="50"/>
      <c r="AE41" s="50"/>
      <c r="AF41" s="50"/>
      <c r="AG41" s="50"/>
      <c r="AH41" s="50"/>
    </row>
    <row r="42">
      <c r="A42" s="48" t="s">
        <v>237</v>
      </c>
      <c r="B42" s="59" t="s">
        <v>127</v>
      </c>
      <c r="C42" s="54" t="s">
        <v>238</v>
      </c>
      <c r="D42" s="55" t="s">
        <v>239</v>
      </c>
      <c r="E42" s="49" t="s">
        <v>140</v>
      </c>
      <c r="F42" s="49" t="s">
        <v>147</v>
      </c>
      <c r="G42" s="49">
        <v>8.0</v>
      </c>
      <c r="H42" s="51">
        <v>80.0</v>
      </c>
      <c r="I42" s="52">
        <v>20.0</v>
      </c>
      <c r="J42" s="52">
        <v>2.5</v>
      </c>
      <c r="K42" s="80">
        <v>2.4</v>
      </c>
      <c r="L42" s="80">
        <v>2.3</v>
      </c>
      <c r="M42" s="80"/>
      <c r="N42" s="80"/>
      <c r="O42" s="80"/>
      <c r="P42" s="79" t="s">
        <v>240</v>
      </c>
      <c r="Q42" s="49">
        <v>1000.0</v>
      </c>
      <c r="R42" s="49">
        <v>128.0</v>
      </c>
      <c r="S42" s="49">
        <v>4000.0</v>
      </c>
      <c r="T42" s="50"/>
      <c r="U42" s="50"/>
      <c r="V42" s="50"/>
      <c r="W42" s="50"/>
      <c r="X42" s="50"/>
      <c r="Y42" s="50"/>
      <c r="Z42" s="50"/>
      <c r="AA42" s="49"/>
      <c r="AB42" s="50"/>
      <c r="AC42" s="50"/>
      <c r="AD42" s="50"/>
      <c r="AE42" s="50"/>
      <c r="AF42" s="50"/>
      <c r="AG42" s="50"/>
      <c r="AH42" s="50"/>
    </row>
    <row r="43" hidden="1">
      <c r="A43" s="48" t="s">
        <v>26</v>
      </c>
      <c r="B43" s="49" t="s">
        <v>153</v>
      </c>
      <c r="C43" s="60" t="s">
        <v>138</v>
      </c>
      <c r="D43" s="55" t="s">
        <v>242</v>
      </c>
      <c r="E43" s="49" t="s">
        <v>140</v>
      </c>
      <c r="F43" s="49" t="s">
        <v>147</v>
      </c>
      <c r="G43" s="49" t="s">
        <v>243</v>
      </c>
      <c r="H43" s="51">
        <v>80.0</v>
      </c>
      <c r="I43" s="71">
        <v>5.3</v>
      </c>
      <c r="J43" s="71">
        <v>3840.22</v>
      </c>
      <c r="K43" s="71"/>
      <c r="L43" s="71"/>
      <c r="M43" s="71"/>
      <c r="N43" s="71"/>
      <c r="O43" s="52"/>
      <c r="P43" s="49" t="s">
        <v>244</v>
      </c>
      <c r="Q43" s="49">
        <v>170.0</v>
      </c>
      <c r="R43" s="49">
        <v>12.0</v>
      </c>
      <c r="S43" s="49">
        <v>1000.0</v>
      </c>
      <c r="T43" s="75" t="s">
        <v>25</v>
      </c>
      <c r="U43" s="49" t="s">
        <v>25</v>
      </c>
      <c r="V43" s="50"/>
      <c r="W43" s="50"/>
      <c r="X43" s="50"/>
      <c r="Y43" s="50"/>
      <c r="Z43" s="50"/>
      <c r="AA43" s="49"/>
      <c r="AB43" s="50"/>
      <c r="AC43" s="50"/>
      <c r="AD43" s="49" t="s">
        <v>25</v>
      </c>
      <c r="AE43" s="50"/>
      <c r="AF43" s="50"/>
      <c r="AG43" s="50"/>
      <c r="AH43" s="50"/>
    </row>
    <row r="44">
      <c r="A44" s="48" t="s">
        <v>26</v>
      </c>
      <c r="B44" s="49" t="s">
        <v>153</v>
      </c>
      <c r="C44" s="60" t="s">
        <v>138</v>
      </c>
      <c r="D44" s="55" t="s">
        <v>245</v>
      </c>
      <c r="E44" s="49" t="s">
        <v>146</v>
      </c>
      <c r="F44" s="49" t="s">
        <v>147</v>
      </c>
      <c r="G44" s="49">
        <v>8.0</v>
      </c>
      <c r="H44" s="51">
        <v>80.0</v>
      </c>
      <c r="I44" s="49" t="s">
        <v>129</v>
      </c>
      <c r="J44" s="49" t="s">
        <v>129</v>
      </c>
      <c r="K44" s="49"/>
      <c r="L44" s="49"/>
      <c r="M44" s="49"/>
      <c r="N44" s="49"/>
      <c r="O44" s="49"/>
      <c r="P44" s="49" t="s">
        <v>129</v>
      </c>
      <c r="Q44" s="49" t="s">
        <v>129</v>
      </c>
      <c r="R44" s="49" t="s">
        <v>129</v>
      </c>
      <c r="S44" s="49">
        <v>2000.0</v>
      </c>
      <c r="T44" s="75"/>
      <c r="U44" s="49"/>
      <c r="V44" s="50"/>
      <c r="W44" s="50"/>
      <c r="X44" s="50"/>
      <c r="Y44" s="50"/>
      <c r="Z44" s="50"/>
      <c r="AA44" s="49"/>
      <c r="AB44" s="50"/>
      <c r="AC44" s="50"/>
      <c r="AD44" s="49"/>
      <c r="AE44" s="50"/>
      <c r="AF44" s="50"/>
      <c r="AG44" s="50"/>
      <c r="AH44" s="50"/>
    </row>
    <row r="45">
      <c r="A45" s="48" t="s">
        <v>26</v>
      </c>
      <c r="B45" s="49" t="s">
        <v>153</v>
      </c>
      <c r="C45" s="60" t="s">
        <v>138</v>
      </c>
      <c r="D45" s="55" t="s">
        <v>245</v>
      </c>
      <c r="E45" s="49" t="s">
        <v>140</v>
      </c>
      <c r="F45" s="49" t="s">
        <v>129</v>
      </c>
      <c r="G45" s="49">
        <v>1.0</v>
      </c>
      <c r="H45" s="51">
        <v>40.0</v>
      </c>
      <c r="I45" s="71">
        <v>3.91</v>
      </c>
      <c r="J45" s="71">
        <v>2851.57</v>
      </c>
      <c r="K45" s="71"/>
      <c r="L45" s="71"/>
      <c r="M45" s="71"/>
      <c r="N45" s="71"/>
      <c r="O45" s="52"/>
      <c r="P45" s="49"/>
      <c r="Q45" s="49">
        <v>85.0</v>
      </c>
      <c r="R45" s="49">
        <v>12.0</v>
      </c>
      <c r="S45" s="49">
        <v>1000.0</v>
      </c>
      <c r="T45" s="50"/>
      <c r="U45" s="50"/>
      <c r="V45" s="50"/>
      <c r="W45" s="50"/>
      <c r="X45" s="50"/>
      <c r="Y45" s="50"/>
      <c r="Z45" s="50"/>
      <c r="AA45" s="53" t="s">
        <v>134</v>
      </c>
      <c r="AB45" s="50"/>
      <c r="AC45" s="50"/>
      <c r="AD45" s="49" t="s">
        <v>25</v>
      </c>
      <c r="AE45" s="50"/>
      <c r="AF45" s="65"/>
      <c r="AG45" s="65"/>
      <c r="AH45" s="65"/>
    </row>
    <row r="46">
      <c r="A46" s="49" t="s">
        <v>246</v>
      </c>
      <c r="B46" s="49" t="s">
        <v>127</v>
      </c>
      <c r="C46" s="54"/>
      <c r="D46" s="55" t="s">
        <v>247</v>
      </c>
      <c r="E46" s="49" t="s">
        <v>248</v>
      </c>
      <c r="F46" s="49"/>
      <c r="G46" s="49">
        <v>1.0</v>
      </c>
      <c r="H46" s="51" t="s">
        <v>129</v>
      </c>
      <c r="I46" s="56"/>
      <c r="J46" s="56"/>
      <c r="K46" s="50"/>
      <c r="L46" s="50"/>
      <c r="M46" s="50"/>
      <c r="N46" s="50"/>
      <c r="O46" s="50"/>
      <c r="P46" s="50"/>
      <c r="Q46" s="50"/>
      <c r="R46" s="50"/>
      <c r="S46" s="50"/>
      <c r="T46" s="50"/>
      <c r="U46" s="50"/>
      <c r="V46" s="50"/>
      <c r="W46" s="50"/>
      <c r="X46" s="50"/>
      <c r="Y46" s="50"/>
      <c r="Z46" s="50"/>
      <c r="AA46" s="49" t="s">
        <v>249</v>
      </c>
      <c r="AB46" s="50"/>
      <c r="AC46" s="50"/>
      <c r="AD46" s="50"/>
      <c r="AE46" s="50"/>
      <c r="AF46" s="50"/>
      <c r="AG46" s="50"/>
      <c r="AH46" s="50"/>
    </row>
    <row r="47" hidden="1">
      <c r="A47" s="49" t="s">
        <v>250</v>
      </c>
      <c r="B47" s="49" t="s">
        <v>127</v>
      </c>
      <c r="C47" s="49" t="s">
        <v>251</v>
      </c>
      <c r="D47" s="49"/>
      <c r="E47" s="49" t="s">
        <v>129</v>
      </c>
      <c r="F47" s="49" t="s">
        <v>129</v>
      </c>
      <c r="G47" s="49" t="s">
        <v>129</v>
      </c>
      <c r="H47" s="51" t="s">
        <v>129</v>
      </c>
      <c r="I47" s="49" t="s">
        <v>129</v>
      </c>
      <c r="J47" s="49" t="s">
        <v>129</v>
      </c>
      <c r="K47" s="50"/>
      <c r="L47" s="50"/>
      <c r="M47" s="50"/>
      <c r="N47" s="50"/>
      <c r="O47" s="50"/>
      <c r="P47" s="50"/>
      <c r="Q47" s="50"/>
      <c r="R47" s="50"/>
      <c r="S47" s="50"/>
      <c r="T47" s="50"/>
      <c r="U47" s="50"/>
      <c r="V47" s="50"/>
      <c r="W47" s="50"/>
      <c r="X47" s="50"/>
      <c r="Y47" s="50"/>
      <c r="Z47" s="50"/>
      <c r="AA47" s="50"/>
      <c r="AB47" s="50"/>
      <c r="AC47" s="50"/>
      <c r="AD47" s="50"/>
      <c r="AE47" s="50"/>
      <c r="AF47" s="50"/>
      <c r="AG47" s="49"/>
      <c r="AH47" s="50"/>
    </row>
    <row r="48">
      <c r="A48" s="48" t="s">
        <v>252</v>
      </c>
      <c r="B48" s="49" t="s">
        <v>153</v>
      </c>
      <c r="C48" s="54"/>
      <c r="D48" s="55" t="s">
        <v>253</v>
      </c>
      <c r="E48" s="49" t="s">
        <v>143</v>
      </c>
      <c r="F48" s="49" t="s">
        <v>129</v>
      </c>
      <c r="G48" s="49">
        <v>1.0</v>
      </c>
      <c r="H48" s="51">
        <v>32.0</v>
      </c>
      <c r="I48" s="52">
        <v>1.78</v>
      </c>
      <c r="J48" s="52">
        <v>1545.56</v>
      </c>
      <c r="K48" s="49"/>
      <c r="L48" s="49"/>
      <c r="M48" s="49"/>
      <c r="N48" s="49"/>
      <c r="O48" s="49"/>
      <c r="P48" s="49"/>
      <c r="Q48" s="49" t="s">
        <v>130</v>
      </c>
      <c r="R48" s="49" t="s">
        <v>254</v>
      </c>
      <c r="S48" s="49" t="s">
        <v>255</v>
      </c>
      <c r="T48" s="49"/>
      <c r="U48" s="49"/>
      <c r="V48" s="49" t="s">
        <v>256</v>
      </c>
      <c r="W48" s="50"/>
      <c r="X48" s="50"/>
      <c r="Y48" s="50"/>
      <c r="Z48" s="50"/>
      <c r="AA48" s="50"/>
      <c r="AB48" s="50"/>
      <c r="AC48" s="50"/>
      <c r="AD48" s="49" t="s">
        <v>257</v>
      </c>
      <c r="AE48" s="49"/>
      <c r="AF48" s="50"/>
      <c r="AG48" s="50"/>
      <c r="AH48" s="50"/>
    </row>
    <row r="49">
      <c r="A49" s="48" t="s">
        <v>258</v>
      </c>
      <c r="B49" s="49" t="s">
        <v>127</v>
      </c>
      <c r="C49" s="54"/>
      <c r="D49" s="55" t="s">
        <v>259</v>
      </c>
      <c r="E49" s="49" t="s">
        <v>140</v>
      </c>
      <c r="F49" s="49" t="s">
        <v>129</v>
      </c>
      <c r="G49" s="49">
        <v>1.0</v>
      </c>
      <c r="H49" s="51">
        <v>40.0</v>
      </c>
      <c r="I49" s="52">
        <v>1.29</v>
      </c>
      <c r="J49" s="52"/>
      <c r="K49" s="52"/>
      <c r="L49" s="52"/>
      <c r="M49" s="52"/>
      <c r="N49" s="52"/>
      <c r="O49" s="52">
        <v>0.79</v>
      </c>
      <c r="P49" s="49"/>
      <c r="Q49" s="49"/>
      <c r="R49" s="49"/>
      <c r="S49" s="50"/>
      <c r="T49" s="50"/>
      <c r="U49" s="50"/>
      <c r="V49" s="50"/>
      <c r="W49" s="50"/>
      <c r="X49" s="50"/>
      <c r="Y49" s="50"/>
      <c r="Z49" s="50"/>
      <c r="AA49" s="49"/>
      <c r="AB49" s="50"/>
      <c r="AC49" s="50"/>
      <c r="AD49" s="50"/>
      <c r="AE49" s="50"/>
      <c r="AF49" s="50"/>
      <c r="AG49" s="50"/>
      <c r="AH49" s="50"/>
    </row>
    <row r="50" hidden="1">
      <c r="A50" s="48" t="s">
        <v>258</v>
      </c>
      <c r="B50" s="49" t="s">
        <v>127</v>
      </c>
      <c r="C50" s="54"/>
      <c r="D50" s="55" t="s">
        <v>259</v>
      </c>
      <c r="E50" s="49" t="s">
        <v>198</v>
      </c>
      <c r="F50" s="49" t="s">
        <v>147</v>
      </c>
      <c r="G50" s="81">
        <v>37988.0</v>
      </c>
      <c r="H50" s="51">
        <v>80.0</v>
      </c>
      <c r="J50" s="52">
        <v>2.0</v>
      </c>
      <c r="K50" s="49"/>
      <c r="L50" s="49"/>
      <c r="M50" s="49"/>
      <c r="N50" s="49"/>
      <c r="O50" s="49"/>
      <c r="P50" s="49"/>
      <c r="Q50" s="49">
        <v>115.0</v>
      </c>
      <c r="R50" s="49">
        <v>16.0</v>
      </c>
      <c r="S50" s="49">
        <v>1500.0</v>
      </c>
      <c r="T50" s="50"/>
      <c r="U50" s="50"/>
      <c r="V50" s="50"/>
      <c r="W50" s="50"/>
      <c r="X50" s="50"/>
      <c r="Y50" s="50"/>
      <c r="Z50" s="50"/>
      <c r="AA50" s="49" t="s">
        <v>260</v>
      </c>
      <c r="AB50" s="50"/>
      <c r="AC50" s="50"/>
      <c r="AD50" s="50"/>
      <c r="AE50" s="50"/>
      <c r="AF50" s="50"/>
      <c r="AG50" s="50"/>
      <c r="AH50" s="50"/>
    </row>
    <row r="51">
      <c r="A51" s="73" t="s">
        <v>261</v>
      </c>
      <c r="B51" s="49" t="s">
        <v>127</v>
      </c>
      <c r="C51" s="74" t="s">
        <v>138</v>
      </c>
      <c r="D51" s="73" t="s">
        <v>262</v>
      </c>
      <c r="E51" s="49" t="s">
        <v>146</v>
      </c>
      <c r="F51" s="49" t="s">
        <v>172</v>
      </c>
      <c r="G51" s="49">
        <v>1.0</v>
      </c>
      <c r="H51" s="51">
        <v>80.0</v>
      </c>
      <c r="I51" s="52">
        <v>1.99</v>
      </c>
      <c r="J51" s="49" t="s">
        <v>136</v>
      </c>
      <c r="K51" s="49"/>
      <c r="L51" s="49"/>
      <c r="M51" s="49"/>
      <c r="N51" s="49"/>
      <c r="O51" s="49"/>
      <c r="P51" s="49" t="s">
        <v>263</v>
      </c>
      <c r="Q51" s="49" t="s">
        <v>264</v>
      </c>
      <c r="R51" s="49">
        <v>26.0</v>
      </c>
      <c r="S51" s="49" t="s">
        <v>16</v>
      </c>
      <c r="T51" s="49" t="s">
        <v>192</v>
      </c>
      <c r="U51" s="49"/>
      <c r="V51" s="49"/>
      <c r="W51" s="49"/>
      <c r="X51" s="50"/>
      <c r="Y51" s="50"/>
      <c r="Z51" s="50"/>
      <c r="AA51" s="50"/>
      <c r="AB51" s="50"/>
      <c r="AC51" s="50"/>
      <c r="AD51" s="50"/>
      <c r="AE51" s="50"/>
      <c r="AF51" s="50"/>
      <c r="AG51" s="50"/>
      <c r="AH51" s="50"/>
    </row>
    <row r="52">
      <c r="A52" s="73" t="s">
        <v>261</v>
      </c>
      <c r="B52" s="49" t="s">
        <v>127</v>
      </c>
      <c r="C52" s="74" t="s">
        <v>138</v>
      </c>
      <c r="D52" s="73" t="s">
        <v>262</v>
      </c>
      <c r="E52" s="49" t="s">
        <v>146</v>
      </c>
      <c r="F52" s="49" t="s">
        <v>147</v>
      </c>
      <c r="G52" s="49">
        <v>8.0</v>
      </c>
      <c r="H52" s="51">
        <v>80.0</v>
      </c>
      <c r="I52" s="52">
        <v>2.59</v>
      </c>
      <c r="J52" s="49" t="s">
        <v>136</v>
      </c>
      <c r="K52" s="49"/>
      <c r="L52" s="49"/>
      <c r="M52" s="49"/>
      <c r="N52" s="49"/>
      <c r="O52" s="49"/>
      <c r="P52" s="49" t="s">
        <v>263</v>
      </c>
      <c r="Q52" s="49" t="s">
        <v>265</v>
      </c>
      <c r="R52" s="79">
        <v>220.0</v>
      </c>
      <c r="S52" s="49" t="s">
        <v>266</v>
      </c>
      <c r="T52" s="49" t="s">
        <v>192</v>
      </c>
      <c r="U52" s="50"/>
      <c r="V52" s="50"/>
      <c r="W52" s="50"/>
      <c r="X52" s="49"/>
      <c r="Y52" s="49"/>
      <c r="Z52" s="49"/>
      <c r="AA52" s="53" t="s">
        <v>134</v>
      </c>
      <c r="AB52" s="77" t="s">
        <v>192</v>
      </c>
      <c r="AC52" s="49"/>
      <c r="AD52" s="50"/>
      <c r="AE52" s="50"/>
      <c r="AF52" s="50"/>
      <c r="AG52" s="50"/>
      <c r="AH52" s="50"/>
      <c r="AI52" s="58"/>
      <c r="AJ52" s="82" t="s">
        <v>267</v>
      </c>
    </row>
    <row r="53" hidden="1">
      <c r="A53" s="73" t="s">
        <v>261</v>
      </c>
      <c r="B53" s="49" t="s">
        <v>127</v>
      </c>
      <c r="C53" s="74" t="s">
        <v>138</v>
      </c>
      <c r="D53" s="55" t="s">
        <v>268</v>
      </c>
      <c r="E53" s="49" t="s">
        <v>146</v>
      </c>
      <c r="F53" s="49" t="s">
        <v>147</v>
      </c>
      <c r="G53" s="49">
        <v>64.0</v>
      </c>
      <c r="H53" s="51">
        <v>80.0</v>
      </c>
      <c r="I53" s="52">
        <v>1.89</v>
      </c>
      <c r="J53" s="56">
        <f>I53*8*24*30</f>
        <v>10886.4</v>
      </c>
      <c r="K53" s="49"/>
      <c r="L53" s="49"/>
      <c r="M53" s="49"/>
      <c r="N53" s="49"/>
      <c r="O53" s="49"/>
      <c r="P53" s="49" t="s">
        <v>269</v>
      </c>
      <c r="Q53" s="49"/>
      <c r="R53" s="49">
        <v>200.0</v>
      </c>
      <c r="S53" s="49" t="s">
        <v>270</v>
      </c>
      <c r="T53" s="49" t="s">
        <v>192</v>
      </c>
      <c r="U53" s="49"/>
      <c r="V53" s="49"/>
      <c r="W53" s="49"/>
      <c r="X53" s="50"/>
      <c r="Y53" s="50"/>
      <c r="Z53" s="50"/>
      <c r="AA53" s="50"/>
      <c r="AB53" s="50"/>
      <c r="AC53" s="50"/>
      <c r="AD53" s="50"/>
      <c r="AE53" s="50"/>
      <c r="AF53" s="50"/>
      <c r="AG53" s="50"/>
      <c r="AH53" s="50"/>
    </row>
    <row r="54">
      <c r="A54" s="73" t="s">
        <v>261</v>
      </c>
      <c r="B54" s="49" t="s">
        <v>127</v>
      </c>
      <c r="C54" s="74" t="s">
        <v>138</v>
      </c>
      <c r="D54" s="73" t="s">
        <v>262</v>
      </c>
      <c r="E54" s="49" t="s">
        <v>140</v>
      </c>
      <c r="F54" s="49" t="s">
        <v>172</v>
      </c>
      <c r="G54" s="49">
        <v>1.0</v>
      </c>
      <c r="H54" s="51">
        <v>40.0</v>
      </c>
      <c r="I54" s="52">
        <v>1.1</v>
      </c>
      <c r="J54" s="56"/>
      <c r="K54" s="52"/>
      <c r="L54" s="52"/>
      <c r="M54" s="52"/>
      <c r="N54" s="52"/>
      <c r="O54" s="52"/>
      <c r="P54" s="49" t="s">
        <v>271</v>
      </c>
      <c r="Q54" s="49">
        <v>200.0</v>
      </c>
      <c r="R54" s="79">
        <v>30.0</v>
      </c>
      <c r="S54" s="49">
        <v>512.0</v>
      </c>
      <c r="T54" s="50"/>
      <c r="U54" s="50"/>
      <c r="V54" s="50"/>
      <c r="W54" s="50"/>
      <c r="X54" s="49"/>
      <c r="Y54" s="49"/>
      <c r="Z54" s="49"/>
      <c r="AA54" s="53" t="s">
        <v>134</v>
      </c>
      <c r="AB54" s="77" t="s">
        <v>192</v>
      </c>
      <c r="AC54" s="49"/>
      <c r="AD54" s="50"/>
      <c r="AE54" s="50"/>
      <c r="AF54" s="50"/>
      <c r="AG54" s="50"/>
      <c r="AH54" s="50"/>
    </row>
    <row r="55">
      <c r="A55" s="73" t="s">
        <v>261</v>
      </c>
      <c r="B55" s="49" t="s">
        <v>127</v>
      </c>
      <c r="C55" s="74" t="s">
        <v>138</v>
      </c>
      <c r="D55" s="73" t="s">
        <v>262</v>
      </c>
      <c r="E55" s="49" t="s">
        <v>272</v>
      </c>
      <c r="F55" s="49" t="s">
        <v>129</v>
      </c>
      <c r="G55" s="49">
        <v>1.0</v>
      </c>
      <c r="H55" s="51">
        <v>40.0</v>
      </c>
      <c r="I55" s="52">
        <v>0.8</v>
      </c>
      <c r="J55" s="56">
        <f>I55*24*30</f>
        <v>576</v>
      </c>
      <c r="K55" s="49"/>
      <c r="L55" s="49"/>
      <c r="M55" s="49"/>
      <c r="N55" s="49"/>
      <c r="O55" s="49"/>
      <c r="P55" s="49" t="s">
        <v>271</v>
      </c>
      <c r="Q55" s="49" t="s">
        <v>273</v>
      </c>
      <c r="R55" s="49" t="s">
        <v>274</v>
      </c>
      <c r="S55" s="49" t="s">
        <v>273</v>
      </c>
      <c r="T55" s="50"/>
      <c r="U55" s="50"/>
      <c r="V55" s="50"/>
      <c r="W55" s="50"/>
      <c r="X55" s="50"/>
      <c r="Y55" s="50"/>
      <c r="Z55" s="50"/>
      <c r="AA55" s="53" t="s">
        <v>134</v>
      </c>
      <c r="AB55" s="77" t="s">
        <v>192</v>
      </c>
      <c r="AC55" s="50"/>
      <c r="AD55" s="50"/>
      <c r="AE55" s="50"/>
      <c r="AF55" s="50"/>
      <c r="AG55" s="50"/>
      <c r="AH55" s="50"/>
    </row>
    <row r="56" hidden="1">
      <c r="A56" s="73" t="s">
        <v>261</v>
      </c>
      <c r="B56" s="49" t="s">
        <v>127</v>
      </c>
      <c r="C56" s="74" t="s">
        <v>138</v>
      </c>
      <c r="D56" s="55" t="s">
        <v>268</v>
      </c>
      <c r="E56" s="49" t="s">
        <v>146</v>
      </c>
      <c r="F56" s="49" t="s">
        <v>147</v>
      </c>
      <c r="G56" s="49">
        <v>64.0</v>
      </c>
      <c r="H56" s="51">
        <v>80.0</v>
      </c>
      <c r="I56" s="52">
        <v>2.04</v>
      </c>
      <c r="J56" s="56">
        <f>I56*8*24*30</f>
        <v>11750.4</v>
      </c>
      <c r="K56" s="49"/>
      <c r="L56" s="49"/>
      <c r="M56" s="49"/>
      <c r="N56" s="49"/>
      <c r="O56" s="49"/>
      <c r="P56" s="49" t="s">
        <v>275</v>
      </c>
      <c r="Q56" s="49"/>
      <c r="R56" s="49">
        <v>200.0</v>
      </c>
      <c r="S56" s="49" t="s">
        <v>270</v>
      </c>
      <c r="T56" s="49" t="s">
        <v>192</v>
      </c>
      <c r="U56" s="49"/>
      <c r="V56" s="49"/>
      <c r="W56" s="49"/>
      <c r="X56" s="50"/>
      <c r="Y56" s="50"/>
      <c r="Z56" s="50"/>
      <c r="AA56" s="50"/>
      <c r="AB56" s="50"/>
      <c r="AC56" s="50"/>
      <c r="AD56" s="50"/>
      <c r="AE56" s="50"/>
      <c r="AF56" s="50"/>
      <c r="AG56" s="50"/>
      <c r="AH56" s="50"/>
    </row>
    <row r="57">
      <c r="A57" s="73" t="s">
        <v>261</v>
      </c>
      <c r="B57" s="49" t="s">
        <v>127</v>
      </c>
      <c r="C57" s="74" t="s">
        <v>138</v>
      </c>
      <c r="D57" s="73" t="s">
        <v>262</v>
      </c>
      <c r="E57" s="49" t="s">
        <v>140</v>
      </c>
      <c r="F57" s="49" t="s">
        <v>147</v>
      </c>
      <c r="G57" s="49">
        <v>1.0</v>
      </c>
      <c r="H57" s="51">
        <v>40.0</v>
      </c>
      <c r="I57" s="52">
        <v>1.1</v>
      </c>
      <c r="J57" s="56"/>
      <c r="K57" s="52"/>
      <c r="L57" s="52"/>
      <c r="M57" s="52"/>
      <c r="N57" s="52"/>
      <c r="O57" s="52"/>
      <c r="P57" s="49" t="s">
        <v>271</v>
      </c>
      <c r="Q57" s="49">
        <v>200.0</v>
      </c>
      <c r="R57" s="79">
        <v>30.0</v>
      </c>
      <c r="S57" s="49">
        <v>512.0</v>
      </c>
      <c r="T57" s="50"/>
      <c r="U57" s="50"/>
      <c r="V57" s="49"/>
      <c r="W57" s="49"/>
      <c r="X57" s="77"/>
      <c r="Y57" s="77"/>
      <c r="Z57" s="77"/>
      <c r="AA57" s="53"/>
      <c r="AB57" s="77"/>
      <c r="AC57" s="77"/>
      <c r="AD57" s="50"/>
      <c r="AE57" s="50"/>
      <c r="AF57" s="50"/>
      <c r="AG57" s="50"/>
      <c r="AH57" s="50"/>
    </row>
    <row r="58">
      <c r="A58" s="73" t="s">
        <v>261</v>
      </c>
      <c r="B58" s="49" t="s">
        <v>127</v>
      </c>
      <c r="C58" s="74" t="s">
        <v>138</v>
      </c>
      <c r="D58" s="73" t="s">
        <v>262</v>
      </c>
      <c r="E58" s="49" t="s">
        <v>140</v>
      </c>
      <c r="F58" s="49" t="s">
        <v>147</v>
      </c>
      <c r="G58" s="49">
        <v>8.0</v>
      </c>
      <c r="H58" s="51">
        <v>80.0</v>
      </c>
      <c r="I58" s="52">
        <f>1.5*G58</f>
        <v>12</v>
      </c>
      <c r="J58" s="56"/>
      <c r="K58" s="52"/>
      <c r="L58" s="52"/>
      <c r="M58" s="52"/>
      <c r="N58" s="52"/>
      <c r="O58" s="52"/>
      <c r="P58" s="49" t="s">
        <v>271</v>
      </c>
      <c r="Q58" s="49">
        <v>225.0</v>
      </c>
      <c r="R58" s="79">
        <v>30.0</v>
      </c>
      <c r="S58" s="49">
        <v>2500.0</v>
      </c>
      <c r="T58" s="50"/>
      <c r="U58" s="50"/>
      <c r="V58" s="49" t="s">
        <v>204</v>
      </c>
      <c r="W58" s="49" t="s">
        <v>241</v>
      </c>
      <c r="X58" s="77" t="s">
        <v>276</v>
      </c>
      <c r="Y58" s="77"/>
      <c r="Z58" s="77" t="s">
        <v>277</v>
      </c>
      <c r="AA58" s="53" t="s">
        <v>134</v>
      </c>
      <c r="AB58" s="77" t="s">
        <v>192</v>
      </c>
      <c r="AC58" s="77" t="s">
        <v>278</v>
      </c>
      <c r="AD58" s="50"/>
      <c r="AE58" s="50"/>
      <c r="AF58" s="50"/>
      <c r="AG58" s="50"/>
      <c r="AH58" s="50"/>
    </row>
    <row r="59" hidden="1">
      <c r="A59" s="55" t="s">
        <v>279</v>
      </c>
      <c r="B59" s="49" t="s">
        <v>127</v>
      </c>
      <c r="C59" s="74"/>
      <c r="D59" s="55" t="s">
        <v>280</v>
      </c>
      <c r="E59" s="49" t="s">
        <v>146</v>
      </c>
      <c r="F59" s="49" t="s">
        <v>147</v>
      </c>
      <c r="G59" s="49">
        <v>4.0</v>
      </c>
      <c r="H59" s="51">
        <v>80.0</v>
      </c>
      <c r="I59" s="52">
        <v>2.99</v>
      </c>
      <c r="J59" s="52">
        <v>6111.0</v>
      </c>
      <c r="K59" s="49"/>
      <c r="L59" s="49"/>
      <c r="M59" s="49"/>
      <c r="N59" s="49"/>
      <c r="O59" s="49"/>
      <c r="P59" s="49" t="s">
        <v>281</v>
      </c>
      <c r="Q59" s="49" t="s">
        <v>282</v>
      </c>
      <c r="R59" s="49" t="s">
        <v>283</v>
      </c>
      <c r="S59" s="49" t="s">
        <v>284</v>
      </c>
      <c r="T59" s="49"/>
      <c r="U59" s="49"/>
      <c r="V59" s="49" t="s">
        <v>204</v>
      </c>
      <c r="W59" s="49" t="s">
        <v>241</v>
      </c>
      <c r="X59" s="50"/>
      <c r="Y59" s="50"/>
      <c r="Z59" s="50"/>
      <c r="AA59" s="50"/>
      <c r="AB59" s="50"/>
      <c r="AC59" s="50"/>
      <c r="AD59" s="50"/>
      <c r="AE59" s="50"/>
      <c r="AF59" s="50"/>
      <c r="AG59" s="50"/>
      <c r="AH59" s="50"/>
    </row>
    <row r="60">
      <c r="A60" s="55" t="s">
        <v>279</v>
      </c>
      <c r="B60" s="49" t="s">
        <v>127</v>
      </c>
      <c r="C60" s="54"/>
      <c r="D60" s="55" t="s">
        <v>280</v>
      </c>
      <c r="E60" s="49" t="s">
        <v>146</v>
      </c>
      <c r="F60" s="49" t="s">
        <v>147</v>
      </c>
      <c r="G60" s="49">
        <v>8.0</v>
      </c>
      <c r="H60" s="51">
        <v>80.0</v>
      </c>
      <c r="I60" s="52">
        <v>2.99</v>
      </c>
      <c r="J60" s="52">
        <v>12.223</v>
      </c>
      <c r="K60" s="49"/>
      <c r="L60" s="49"/>
      <c r="M60" s="49"/>
      <c r="N60" s="49"/>
      <c r="O60" s="49"/>
      <c r="P60" s="49" t="s">
        <v>281</v>
      </c>
      <c r="Q60" s="49" t="s">
        <v>285</v>
      </c>
      <c r="R60" s="49" t="s">
        <v>283</v>
      </c>
      <c r="S60" s="49" t="s">
        <v>286</v>
      </c>
      <c r="T60" s="50"/>
      <c r="U60" s="50"/>
      <c r="V60" s="49" t="s">
        <v>287</v>
      </c>
      <c r="W60" s="49" t="s">
        <v>288</v>
      </c>
      <c r="X60" s="50"/>
      <c r="Y60" s="50"/>
      <c r="Z60" s="50"/>
      <c r="AA60" s="50"/>
      <c r="AB60" s="50"/>
      <c r="AC60" s="50"/>
      <c r="AD60" s="50"/>
      <c r="AE60" s="50"/>
      <c r="AF60" s="50"/>
      <c r="AG60" s="50"/>
      <c r="AH60" s="50"/>
    </row>
    <row r="61">
      <c r="A61" s="55" t="s">
        <v>279</v>
      </c>
      <c r="B61" s="49" t="s">
        <v>127</v>
      </c>
      <c r="C61" s="54"/>
      <c r="D61" s="55" t="s">
        <v>280</v>
      </c>
      <c r="E61" s="49" t="s">
        <v>146</v>
      </c>
      <c r="F61" s="49" t="s">
        <v>147</v>
      </c>
      <c r="G61" s="49">
        <v>8.0</v>
      </c>
      <c r="H61" s="51">
        <v>80.0</v>
      </c>
      <c r="I61" s="52">
        <v>2.12</v>
      </c>
      <c r="J61" s="52">
        <v>12.223</v>
      </c>
      <c r="K61" s="49"/>
      <c r="L61" s="49"/>
      <c r="M61" s="49"/>
      <c r="N61" s="49"/>
      <c r="O61" s="49"/>
      <c r="P61" s="49"/>
      <c r="Q61" s="49" t="s">
        <v>285</v>
      </c>
      <c r="R61" s="49" t="s">
        <v>283</v>
      </c>
      <c r="S61" s="49" t="s">
        <v>286</v>
      </c>
      <c r="T61" s="50"/>
      <c r="U61" s="50"/>
      <c r="V61" s="49"/>
      <c r="W61" s="49"/>
      <c r="X61" s="50"/>
      <c r="Y61" s="50"/>
      <c r="Z61" s="50"/>
      <c r="AA61" s="50"/>
      <c r="AB61" s="50"/>
      <c r="AC61" s="50"/>
      <c r="AD61" s="50"/>
      <c r="AE61" s="50"/>
      <c r="AF61" s="50"/>
      <c r="AG61" s="50"/>
      <c r="AH61" s="50"/>
    </row>
    <row r="62" hidden="1">
      <c r="A62" s="55" t="s">
        <v>279</v>
      </c>
      <c r="B62" s="49" t="s">
        <v>127</v>
      </c>
      <c r="C62" s="54"/>
      <c r="D62" s="55" t="s">
        <v>280</v>
      </c>
      <c r="E62" s="49" t="s">
        <v>146</v>
      </c>
      <c r="F62" s="49" t="s">
        <v>147</v>
      </c>
      <c r="G62" s="49">
        <v>4.0</v>
      </c>
      <c r="H62" s="51">
        <v>80.0</v>
      </c>
      <c r="I62" s="52">
        <v>2.99</v>
      </c>
      <c r="J62" s="52">
        <v>6111.0</v>
      </c>
      <c r="K62" s="49"/>
      <c r="L62" s="49"/>
      <c r="M62" s="49"/>
      <c r="N62" s="49"/>
      <c r="O62" s="49"/>
      <c r="P62" s="49"/>
      <c r="Q62" s="49" t="s">
        <v>282</v>
      </c>
      <c r="R62" s="49" t="s">
        <v>283</v>
      </c>
      <c r="S62" s="49" t="s">
        <v>284</v>
      </c>
      <c r="T62" s="50"/>
      <c r="U62" s="50"/>
      <c r="V62" s="49"/>
      <c r="W62" s="49"/>
      <c r="X62" s="50"/>
      <c r="Y62" s="50"/>
      <c r="Z62" s="50"/>
      <c r="AA62" s="50"/>
      <c r="AB62" s="50"/>
      <c r="AC62" s="50"/>
      <c r="AD62" s="50"/>
      <c r="AE62" s="50"/>
      <c r="AF62" s="50"/>
      <c r="AG62" s="50"/>
      <c r="AH62" s="50"/>
    </row>
    <row r="63">
      <c r="A63" s="54" t="s">
        <v>289</v>
      </c>
      <c r="B63" s="49" t="s">
        <v>127</v>
      </c>
      <c r="C63" s="54"/>
      <c r="D63" s="55" t="s">
        <v>210</v>
      </c>
      <c r="E63" s="49"/>
      <c r="F63" s="49"/>
      <c r="G63" s="49"/>
      <c r="H63" s="51"/>
      <c r="I63" s="52"/>
      <c r="J63" s="50"/>
      <c r="K63" s="49"/>
      <c r="L63" s="49"/>
      <c r="M63" s="49"/>
      <c r="N63" s="49"/>
      <c r="O63" s="49"/>
      <c r="P63" s="49"/>
      <c r="Q63" s="49"/>
      <c r="R63" s="49"/>
      <c r="S63" s="49"/>
      <c r="T63" s="49"/>
      <c r="U63" s="49"/>
      <c r="V63" s="49"/>
      <c r="W63" s="49"/>
      <c r="X63" s="50"/>
      <c r="Y63" s="50"/>
      <c r="Z63" s="50"/>
      <c r="AA63" s="50"/>
      <c r="AB63" s="50"/>
      <c r="AC63" s="50"/>
      <c r="AD63" s="50"/>
      <c r="AE63" s="50"/>
      <c r="AF63" s="50"/>
      <c r="AG63" s="50"/>
      <c r="AH63" s="50"/>
    </row>
    <row r="64">
      <c r="A64" s="79" t="s">
        <v>290</v>
      </c>
      <c r="B64" s="49" t="s">
        <v>127</v>
      </c>
      <c r="C64" s="49" t="s">
        <v>251</v>
      </c>
      <c r="D64" s="55" t="s">
        <v>247</v>
      </c>
      <c r="E64" s="49" t="s">
        <v>140</v>
      </c>
      <c r="F64" s="49" t="s">
        <v>172</v>
      </c>
      <c r="G64" s="49">
        <v>1.0</v>
      </c>
      <c r="H64" s="51">
        <v>80.0</v>
      </c>
      <c r="I64" s="52">
        <v>2.41</v>
      </c>
      <c r="J64" s="56"/>
      <c r="K64" s="52"/>
      <c r="L64" s="52">
        <v>1.69</v>
      </c>
      <c r="M64" s="52">
        <v>1.33</v>
      </c>
      <c r="N64" s="52">
        <v>1.2</v>
      </c>
      <c r="O64" s="52"/>
      <c r="P64" s="49" t="s">
        <v>291</v>
      </c>
      <c r="Q64" s="49" t="s">
        <v>129</v>
      </c>
      <c r="R64" s="49" t="s">
        <v>129</v>
      </c>
      <c r="S64" s="49" t="s">
        <v>129</v>
      </c>
      <c r="T64" s="50"/>
      <c r="U64" s="50"/>
      <c r="V64" s="50"/>
      <c r="W64" s="50"/>
      <c r="X64" s="50"/>
      <c r="Y64" s="50"/>
      <c r="Z64" s="50"/>
      <c r="AA64" s="50"/>
      <c r="AB64" s="50"/>
      <c r="AC64" s="50"/>
      <c r="AD64" s="50"/>
      <c r="AE64" s="50"/>
      <c r="AF64" s="50"/>
      <c r="AG64" s="50"/>
      <c r="AH64" s="50"/>
    </row>
    <row r="65">
      <c r="A65" s="79" t="s">
        <v>290</v>
      </c>
      <c r="B65" s="49" t="s">
        <v>127</v>
      </c>
      <c r="C65" s="49" t="s">
        <v>251</v>
      </c>
      <c r="D65" s="55" t="s">
        <v>247</v>
      </c>
      <c r="E65" s="49" t="s">
        <v>146</v>
      </c>
      <c r="F65" s="49" t="s">
        <v>147</v>
      </c>
      <c r="G65" s="49">
        <v>1.0</v>
      </c>
      <c r="H65" s="51">
        <v>80.0</v>
      </c>
      <c r="I65" s="49" t="s">
        <v>292</v>
      </c>
      <c r="J65" s="50"/>
      <c r="K65" s="49"/>
      <c r="L65" s="49">
        <v>3.62</v>
      </c>
      <c r="M65" s="49">
        <v>2.85</v>
      </c>
      <c r="N65" s="49">
        <v>2.59</v>
      </c>
      <c r="O65" s="49"/>
      <c r="P65" s="49"/>
      <c r="Q65" s="49"/>
      <c r="R65" s="49"/>
      <c r="S65" s="49"/>
      <c r="T65" s="50"/>
      <c r="U65" s="50"/>
      <c r="V65" s="50"/>
      <c r="W65" s="50"/>
      <c r="X65" s="50"/>
      <c r="Y65" s="50"/>
      <c r="Z65" s="50"/>
      <c r="AA65" s="50"/>
      <c r="AB65" s="50"/>
      <c r="AC65" s="50"/>
      <c r="AD65" s="50"/>
      <c r="AE65" s="50"/>
      <c r="AF65" s="50"/>
      <c r="AG65" s="50"/>
      <c r="AH65" s="50"/>
    </row>
    <row r="66">
      <c r="A66" s="79" t="s">
        <v>290</v>
      </c>
      <c r="B66" s="49" t="s">
        <v>127</v>
      </c>
      <c r="C66" s="49" t="s">
        <v>138</v>
      </c>
      <c r="D66" s="55" t="s">
        <v>247</v>
      </c>
      <c r="E66" s="49" t="s">
        <v>140</v>
      </c>
      <c r="F66" s="49" t="s">
        <v>147</v>
      </c>
      <c r="G66" s="49">
        <v>1.0</v>
      </c>
      <c r="H66" s="51">
        <v>80.0</v>
      </c>
      <c r="I66" s="52">
        <v>3.99</v>
      </c>
      <c r="J66" s="56"/>
      <c r="K66" s="52"/>
      <c r="L66" s="52">
        <v>1.69</v>
      </c>
      <c r="M66" s="52">
        <v>1.33</v>
      </c>
      <c r="N66" s="52">
        <v>1.2</v>
      </c>
      <c r="O66" s="52"/>
      <c r="P66" s="49" t="s">
        <v>152</v>
      </c>
      <c r="Q66" s="49">
        <v>220.0</v>
      </c>
      <c r="R66" s="49">
        <v>24.0</v>
      </c>
      <c r="S66" s="49" t="s">
        <v>234</v>
      </c>
      <c r="T66" s="50"/>
      <c r="U66" s="50"/>
      <c r="V66" s="50"/>
      <c r="W66" s="50"/>
      <c r="X66" s="50"/>
      <c r="Y66" s="50"/>
      <c r="Z66" s="50"/>
      <c r="AA66" s="50"/>
      <c r="AB66" s="50"/>
      <c r="AC66" s="50"/>
      <c r="AD66" s="50"/>
      <c r="AE66" s="50"/>
      <c r="AF66" s="50"/>
      <c r="AG66" s="50"/>
      <c r="AH66" s="50"/>
    </row>
    <row r="67">
      <c r="A67" s="49" t="s">
        <v>293</v>
      </c>
      <c r="B67" s="49" t="s">
        <v>153</v>
      </c>
      <c r="C67" s="49" t="s">
        <v>138</v>
      </c>
      <c r="D67" s="55" t="s">
        <v>294</v>
      </c>
      <c r="E67" s="49" t="s">
        <v>140</v>
      </c>
      <c r="F67" s="49" t="s">
        <v>147</v>
      </c>
      <c r="G67" s="49">
        <v>8.0</v>
      </c>
      <c r="H67" s="51">
        <v>80.0</v>
      </c>
      <c r="I67" s="83">
        <v>4.0</v>
      </c>
      <c r="J67" s="56"/>
      <c r="K67" s="80"/>
      <c r="L67" s="80"/>
      <c r="M67" s="80"/>
      <c r="N67" s="80"/>
      <c r="O67" s="80"/>
      <c r="P67" s="79" t="s">
        <v>295</v>
      </c>
      <c r="Q67" s="49">
        <v>256.0</v>
      </c>
      <c r="R67" s="49">
        <v>16.0</v>
      </c>
      <c r="S67" s="49">
        <v>1700.0</v>
      </c>
      <c r="T67" s="54"/>
      <c r="U67" s="55" t="s">
        <v>296</v>
      </c>
      <c r="V67" s="50"/>
      <c r="W67" s="50"/>
      <c r="X67" s="50"/>
      <c r="Y67" s="50"/>
      <c r="Z67" s="50"/>
      <c r="AA67" s="50"/>
      <c r="AB67" s="49" t="s">
        <v>192</v>
      </c>
      <c r="AC67" s="50"/>
      <c r="AD67" s="55" t="s">
        <v>296</v>
      </c>
      <c r="AE67" s="50"/>
      <c r="AF67" s="50"/>
      <c r="AG67" s="50"/>
      <c r="AH67" s="50"/>
    </row>
    <row r="68">
      <c r="A68" s="49" t="s">
        <v>293</v>
      </c>
      <c r="B68" s="49" t="s">
        <v>153</v>
      </c>
      <c r="C68" s="49" t="s">
        <v>138</v>
      </c>
      <c r="D68" s="55" t="s">
        <v>294</v>
      </c>
      <c r="E68" s="49" t="s">
        <v>140</v>
      </c>
      <c r="F68" s="49" t="s">
        <v>147</v>
      </c>
      <c r="G68" s="49">
        <v>8.0</v>
      </c>
      <c r="H68" s="51">
        <v>40.0</v>
      </c>
      <c r="I68" s="84">
        <v>3.05</v>
      </c>
      <c r="J68" s="85"/>
      <c r="K68" s="86"/>
      <c r="L68" s="86"/>
      <c r="M68" s="86"/>
      <c r="N68" s="86"/>
      <c r="O68" s="80"/>
      <c r="P68" s="79" t="s">
        <v>295</v>
      </c>
      <c r="Q68" s="49">
        <v>256.0</v>
      </c>
      <c r="R68" s="49">
        <v>8.0</v>
      </c>
      <c r="S68" s="49">
        <v>1700.0</v>
      </c>
      <c r="T68" s="54"/>
      <c r="U68" s="54"/>
      <c r="V68" s="50"/>
      <c r="W68" s="50"/>
      <c r="X68" s="50"/>
      <c r="Y68" s="50"/>
      <c r="Z68" s="50"/>
      <c r="AA68" s="50"/>
      <c r="AB68" s="49"/>
      <c r="AC68" s="50"/>
      <c r="AD68" s="54"/>
      <c r="AE68" s="50"/>
      <c r="AF68" s="50"/>
      <c r="AG68" s="50"/>
      <c r="AH68" s="50"/>
    </row>
    <row r="69">
      <c r="A69" s="49" t="s">
        <v>297</v>
      </c>
      <c r="B69" s="49" t="s">
        <v>127</v>
      </c>
      <c r="C69" s="49"/>
      <c r="D69" s="49" t="s">
        <v>297</v>
      </c>
      <c r="E69" s="49" t="s">
        <v>143</v>
      </c>
      <c r="F69" s="49" t="s">
        <v>129</v>
      </c>
      <c r="G69" s="49">
        <v>1.0</v>
      </c>
      <c r="H69" s="51" t="s">
        <v>129</v>
      </c>
      <c r="I69" s="56"/>
      <c r="J69" s="50"/>
      <c r="K69" s="50"/>
      <c r="L69" s="50"/>
      <c r="M69" s="50"/>
      <c r="N69" s="50"/>
      <c r="O69" s="50"/>
      <c r="P69" s="50"/>
      <c r="Q69" s="50"/>
      <c r="R69" s="50"/>
      <c r="S69" s="50"/>
      <c r="T69" s="50"/>
      <c r="U69" s="50"/>
      <c r="V69" s="50"/>
      <c r="W69" s="50"/>
      <c r="X69" s="50"/>
      <c r="Y69" s="50"/>
      <c r="Z69" s="50"/>
      <c r="AA69" s="50"/>
      <c r="AB69" s="50"/>
      <c r="AC69" s="50"/>
      <c r="AD69" s="50"/>
      <c r="AE69" s="50"/>
      <c r="AF69" s="50"/>
      <c r="AG69" s="49"/>
      <c r="AH69" s="50"/>
    </row>
    <row r="70">
      <c r="A70" s="48" t="s">
        <v>43</v>
      </c>
      <c r="B70" s="49" t="s">
        <v>127</v>
      </c>
      <c r="C70" s="54"/>
      <c r="D70" s="55" t="s">
        <v>298</v>
      </c>
      <c r="E70" s="49" t="s">
        <v>140</v>
      </c>
      <c r="F70" s="49" t="s">
        <v>147</v>
      </c>
      <c r="G70" s="49">
        <v>1.0</v>
      </c>
      <c r="H70" s="51">
        <v>80.0</v>
      </c>
      <c r="I70" s="52">
        <v>3.36</v>
      </c>
      <c r="J70" s="52"/>
      <c r="K70" s="52"/>
      <c r="L70" s="52"/>
      <c r="M70" s="52"/>
      <c r="N70" s="52"/>
      <c r="O70" s="52"/>
      <c r="P70" s="49" t="s">
        <v>299</v>
      </c>
      <c r="Q70" s="49">
        <v>90.0</v>
      </c>
      <c r="R70" s="49">
        <v>12.0</v>
      </c>
      <c r="S70" s="49">
        <v>2000.0</v>
      </c>
      <c r="T70" s="75" t="s">
        <v>192</v>
      </c>
      <c r="U70" s="50"/>
      <c r="V70" s="50"/>
      <c r="W70" s="49" t="s">
        <v>241</v>
      </c>
      <c r="X70" s="77" t="s">
        <v>276</v>
      </c>
      <c r="Y70" s="50"/>
      <c r="Z70" s="50"/>
      <c r="AA70" s="49" t="s">
        <v>300</v>
      </c>
      <c r="AB70" s="49" t="s">
        <v>192</v>
      </c>
      <c r="AC70" s="50"/>
      <c r="AD70" s="50"/>
      <c r="AE70" s="50"/>
      <c r="AF70" s="50"/>
      <c r="AG70" s="50"/>
      <c r="AH70" s="50"/>
    </row>
    <row r="71">
      <c r="A71" s="48" t="s">
        <v>43</v>
      </c>
      <c r="B71" s="49" t="s">
        <v>127</v>
      </c>
      <c r="C71" s="54"/>
      <c r="D71" s="55" t="s">
        <v>298</v>
      </c>
      <c r="E71" s="49" t="s">
        <v>143</v>
      </c>
      <c r="F71" s="49" t="s">
        <v>129</v>
      </c>
      <c r="G71" s="49">
        <v>1.0</v>
      </c>
      <c r="H71" s="51">
        <v>32.0</v>
      </c>
      <c r="I71" s="52">
        <v>2.3</v>
      </c>
      <c r="J71" s="52">
        <v>1348.0</v>
      </c>
      <c r="K71" s="49"/>
      <c r="L71" s="49"/>
      <c r="M71" s="49"/>
      <c r="N71" s="49"/>
      <c r="O71" s="49"/>
      <c r="P71" s="49"/>
      <c r="Q71" s="49" t="s">
        <v>301</v>
      </c>
      <c r="R71" s="49" t="s">
        <v>168</v>
      </c>
      <c r="S71" s="50"/>
      <c r="T71" s="50"/>
      <c r="U71" s="50"/>
      <c r="V71" s="50"/>
      <c r="W71" s="50"/>
      <c r="X71" s="50"/>
      <c r="Y71" s="50"/>
      <c r="Z71" s="50"/>
      <c r="AA71" s="49" t="s">
        <v>300</v>
      </c>
      <c r="AB71" s="49" t="s">
        <v>192</v>
      </c>
      <c r="AC71" s="50"/>
      <c r="AD71" s="50"/>
      <c r="AE71" s="50"/>
      <c r="AF71" s="50"/>
      <c r="AG71" s="50"/>
      <c r="AH71" s="50"/>
    </row>
    <row r="72">
      <c r="A72" s="49" t="s">
        <v>302</v>
      </c>
      <c r="B72" s="49" t="s">
        <v>127</v>
      </c>
      <c r="C72" s="54" t="s">
        <v>303</v>
      </c>
      <c r="D72" s="55" t="s">
        <v>201</v>
      </c>
      <c r="E72" s="49" t="s">
        <v>140</v>
      </c>
      <c r="F72" s="49" t="s">
        <v>172</v>
      </c>
      <c r="G72" s="49">
        <v>1.0</v>
      </c>
      <c r="H72" s="51">
        <v>40.0</v>
      </c>
      <c r="I72" s="52">
        <v>1.6</v>
      </c>
      <c r="J72" s="56"/>
      <c r="K72" s="52"/>
      <c r="L72" s="52"/>
      <c r="M72" s="52"/>
      <c r="N72" s="52"/>
      <c r="O72" s="52"/>
      <c r="P72" s="49" t="s">
        <v>263</v>
      </c>
      <c r="Q72" s="50"/>
      <c r="R72" s="50"/>
      <c r="S72" s="50"/>
      <c r="T72" s="50"/>
      <c r="U72" s="50"/>
      <c r="V72" s="50"/>
      <c r="W72" s="50"/>
      <c r="X72" s="50"/>
      <c r="Y72" s="50"/>
      <c r="Z72" s="50"/>
      <c r="AA72" s="50"/>
      <c r="AB72" s="50"/>
      <c r="AC72" s="50"/>
      <c r="AD72" s="50"/>
      <c r="AE72" s="50"/>
      <c r="AF72" s="50"/>
      <c r="AG72" s="50"/>
      <c r="AH72" s="49" t="s">
        <v>304</v>
      </c>
    </row>
    <row r="73">
      <c r="A73" s="49" t="s">
        <v>32</v>
      </c>
      <c r="B73" s="49" t="s">
        <v>127</v>
      </c>
      <c r="C73" s="54"/>
      <c r="D73" s="55" t="s">
        <v>305</v>
      </c>
      <c r="E73" s="49" t="s">
        <v>140</v>
      </c>
      <c r="F73" s="49" t="s">
        <v>172</v>
      </c>
      <c r="G73" s="49">
        <v>1.0</v>
      </c>
      <c r="H73" s="51">
        <v>80.0</v>
      </c>
      <c r="I73" s="52">
        <v>2.55</v>
      </c>
      <c r="J73" s="56"/>
      <c r="K73" s="52"/>
      <c r="L73" s="52"/>
      <c r="M73" s="52"/>
      <c r="N73" s="52"/>
      <c r="O73" s="52"/>
      <c r="P73" s="49" t="s">
        <v>31</v>
      </c>
      <c r="Q73" s="49">
        <v>125.0</v>
      </c>
      <c r="R73" s="49">
        <v>8.0</v>
      </c>
      <c r="S73" s="49">
        <v>4000.0</v>
      </c>
      <c r="T73" s="75" t="s">
        <v>192</v>
      </c>
      <c r="U73" s="50"/>
      <c r="V73" s="49" t="s">
        <v>306</v>
      </c>
      <c r="W73" s="49" t="s">
        <v>241</v>
      </c>
      <c r="X73" s="50"/>
      <c r="Y73" s="50"/>
      <c r="Z73" s="50"/>
      <c r="AA73" s="50"/>
      <c r="AB73" s="50"/>
      <c r="AC73" s="50"/>
      <c r="AD73" s="50"/>
      <c r="AE73" s="50"/>
      <c r="AF73" s="50"/>
      <c r="AG73" s="50"/>
      <c r="AH73" s="50"/>
    </row>
    <row r="74">
      <c r="A74" s="49" t="s">
        <v>32</v>
      </c>
      <c r="B74" s="49" t="s">
        <v>127</v>
      </c>
      <c r="C74" s="54"/>
      <c r="D74" s="55" t="s">
        <v>305</v>
      </c>
      <c r="E74" s="49" t="s">
        <v>140</v>
      </c>
      <c r="F74" s="49" t="s">
        <v>147</v>
      </c>
      <c r="G74" s="49">
        <v>1.0</v>
      </c>
      <c r="H74" s="51">
        <v>80.0</v>
      </c>
      <c r="I74" s="52">
        <v>2.75</v>
      </c>
      <c r="J74" s="56"/>
      <c r="K74" s="52"/>
      <c r="L74" s="52"/>
      <c r="M74" s="52"/>
      <c r="N74" s="52"/>
      <c r="O74" s="52"/>
      <c r="P74" s="49" t="s">
        <v>31</v>
      </c>
      <c r="Q74" s="49">
        <v>251.0</v>
      </c>
      <c r="R74" s="49">
        <v>16.0</v>
      </c>
      <c r="S74" s="49">
        <v>4000.0</v>
      </c>
      <c r="T74" s="49" t="s">
        <v>192</v>
      </c>
      <c r="U74" s="50"/>
      <c r="V74" s="49" t="s">
        <v>306</v>
      </c>
      <c r="W74" s="49" t="s">
        <v>175</v>
      </c>
      <c r="X74" s="50"/>
      <c r="Y74" s="50"/>
      <c r="Z74" s="50"/>
      <c r="AA74" s="50"/>
      <c r="AB74" s="50"/>
      <c r="AC74" s="50"/>
      <c r="AD74" s="50"/>
      <c r="AE74" s="50"/>
      <c r="AF74" s="50"/>
      <c r="AG74" s="50"/>
      <c r="AH74" s="50"/>
    </row>
    <row r="75">
      <c r="A75" s="49" t="s">
        <v>32</v>
      </c>
      <c r="B75" s="49" t="s">
        <v>127</v>
      </c>
      <c r="C75" s="54"/>
      <c r="D75" s="55" t="s">
        <v>305</v>
      </c>
      <c r="E75" s="49" t="s">
        <v>146</v>
      </c>
      <c r="F75" s="49" t="s">
        <v>172</v>
      </c>
      <c r="G75" s="49">
        <v>1.0</v>
      </c>
      <c r="H75" s="51">
        <v>80.0</v>
      </c>
      <c r="I75" s="52">
        <f>4.29+0.556</f>
        <v>4.846</v>
      </c>
      <c r="J75" s="49" t="s">
        <v>136</v>
      </c>
      <c r="K75" s="49"/>
      <c r="L75" s="49"/>
      <c r="M75" s="49"/>
      <c r="N75" s="49"/>
      <c r="O75" s="49"/>
      <c r="P75" s="49" t="s">
        <v>307</v>
      </c>
      <c r="Q75" s="49">
        <v>125.0</v>
      </c>
      <c r="R75" s="49">
        <v>16.0</v>
      </c>
      <c r="S75" s="49">
        <v>4000.0</v>
      </c>
      <c r="T75" s="49" t="s">
        <v>192</v>
      </c>
      <c r="U75" s="50"/>
      <c r="V75" s="50"/>
      <c r="W75" s="50"/>
      <c r="X75" s="50"/>
      <c r="Y75" s="50"/>
      <c r="Z75" s="50"/>
      <c r="AA75" s="50"/>
      <c r="AB75" s="50"/>
      <c r="AC75" s="50"/>
      <c r="AD75" s="50"/>
      <c r="AE75" s="50"/>
      <c r="AF75" s="50"/>
      <c r="AG75" s="50"/>
      <c r="AH75" s="50"/>
    </row>
    <row r="76" hidden="1">
      <c r="A76" s="49" t="s">
        <v>32</v>
      </c>
      <c r="B76" s="49" t="s">
        <v>127</v>
      </c>
      <c r="C76" s="54"/>
      <c r="D76" s="55" t="s">
        <v>305</v>
      </c>
      <c r="E76" s="49" t="s">
        <v>146</v>
      </c>
      <c r="F76" s="49" t="s">
        <v>147</v>
      </c>
      <c r="G76" s="69">
        <v>44934.0</v>
      </c>
      <c r="H76" s="51">
        <v>80.0</v>
      </c>
      <c r="I76" s="52">
        <v>4.49</v>
      </c>
      <c r="J76" s="49" t="s">
        <v>136</v>
      </c>
      <c r="K76" s="49"/>
      <c r="L76" s="49"/>
      <c r="M76" s="49"/>
      <c r="N76" s="49"/>
      <c r="O76" s="49"/>
      <c r="P76" s="49" t="s">
        <v>307</v>
      </c>
      <c r="Q76" s="49">
        <v>251.0</v>
      </c>
      <c r="R76" s="49">
        <v>24.0</v>
      </c>
      <c r="S76" s="49" t="s">
        <v>308</v>
      </c>
      <c r="T76" s="49" t="s">
        <v>192</v>
      </c>
      <c r="U76" s="50"/>
      <c r="V76" s="50"/>
      <c r="W76" s="50"/>
      <c r="X76" s="50"/>
      <c r="Y76" s="50"/>
      <c r="Z76" s="50"/>
      <c r="AA76" s="50"/>
      <c r="AB76" s="50"/>
      <c r="AC76" s="50"/>
      <c r="AD76" s="50"/>
      <c r="AE76" s="50"/>
      <c r="AF76" s="50"/>
      <c r="AG76" s="50"/>
      <c r="AH76" s="50"/>
    </row>
    <row r="77">
      <c r="A77" s="55" t="s">
        <v>309</v>
      </c>
      <c r="B77" s="49" t="s">
        <v>127</v>
      </c>
      <c r="C77" s="54"/>
      <c r="D77" s="55" t="s">
        <v>310</v>
      </c>
      <c r="E77" s="49" t="s">
        <v>146</v>
      </c>
      <c r="F77" s="49" t="s">
        <v>172</v>
      </c>
      <c r="G77" s="49">
        <v>1.0</v>
      </c>
      <c r="H77" s="51">
        <v>80.0</v>
      </c>
      <c r="I77" s="52">
        <v>3.0</v>
      </c>
      <c r="J77" s="50"/>
      <c r="K77" s="49"/>
      <c r="L77" s="49"/>
      <c r="M77" s="49"/>
      <c r="N77" s="49"/>
      <c r="O77" s="49"/>
      <c r="P77" s="49"/>
      <c r="Q77" s="49"/>
      <c r="R77" s="49"/>
      <c r="S77" s="49"/>
      <c r="T77" s="49"/>
      <c r="U77" s="49"/>
      <c r="V77" s="49"/>
      <c r="W77" s="50"/>
      <c r="X77" s="50"/>
      <c r="Y77" s="50"/>
      <c r="Z77" s="50"/>
      <c r="AA77" s="49"/>
      <c r="AB77" s="50"/>
      <c r="AC77" s="50"/>
      <c r="AD77" s="50"/>
      <c r="AE77" s="50"/>
      <c r="AF77" s="50"/>
      <c r="AG77" s="50"/>
      <c r="AH77" s="50"/>
    </row>
    <row r="78">
      <c r="A78" s="55" t="s">
        <v>309</v>
      </c>
      <c r="B78" s="49" t="s">
        <v>127</v>
      </c>
      <c r="C78" s="54"/>
      <c r="D78" s="55" t="s">
        <v>310</v>
      </c>
      <c r="E78" s="49" t="s">
        <v>140</v>
      </c>
      <c r="F78" s="49" t="s">
        <v>172</v>
      </c>
      <c r="G78" s="49">
        <v>1.0</v>
      </c>
      <c r="H78" s="51">
        <v>40.0</v>
      </c>
      <c r="I78" s="52">
        <v>2.3</v>
      </c>
      <c r="J78" s="56">
        <f t="shared" ref="J78:J79" si="4">I79*24*30</f>
        <v>1000.8</v>
      </c>
      <c r="K78" s="49"/>
      <c r="L78" s="49"/>
      <c r="M78" s="49"/>
      <c r="N78" s="49"/>
      <c r="O78" s="49"/>
      <c r="P78" s="49" t="s">
        <v>307</v>
      </c>
      <c r="Q78" s="49" t="s">
        <v>311</v>
      </c>
      <c r="R78" s="49" t="s">
        <v>312</v>
      </c>
      <c r="S78" s="49" t="s">
        <v>313</v>
      </c>
      <c r="T78" s="49"/>
      <c r="U78" s="49"/>
      <c r="V78" s="49" t="s">
        <v>314</v>
      </c>
      <c r="W78" s="50"/>
      <c r="X78" s="50"/>
      <c r="Y78" s="50"/>
      <c r="Z78" s="50"/>
      <c r="AA78" s="49" t="s">
        <v>315</v>
      </c>
      <c r="AB78" s="50"/>
      <c r="AC78" s="50"/>
      <c r="AD78" s="50"/>
      <c r="AE78" s="50"/>
      <c r="AF78" s="50"/>
      <c r="AG78" s="50"/>
      <c r="AH78" s="50"/>
    </row>
    <row r="79" hidden="1">
      <c r="A79" s="55" t="s">
        <v>309</v>
      </c>
      <c r="B79" s="49"/>
      <c r="C79" s="54"/>
      <c r="D79" s="55" t="s">
        <v>310</v>
      </c>
      <c r="E79" s="49" t="s">
        <v>140</v>
      </c>
      <c r="F79" s="49" t="s">
        <v>147</v>
      </c>
      <c r="G79" s="49">
        <v>16.0</v>
      </c>
      <c r="H79" s="51">
        <v>80.0</v>
      </c>
      <c r="I79" s="52">
        <v>1.39</v>
      </c>
      <c r="J79" s="56">
        <f t="shared" si="4"/>
        <v>1440</v>
      </c>
      <c r="K79" s="49"/>
      <c r="L79" s="49"/>
      <c r="M79" s="49"/>
      <c r="N79" s="49"/>
      <c r="O79" s="49"/>
      <c r="P79" s="49" t="s">
        <v>307</v>
      </c>
      <c r="Q79" s="49">
        <v>129.0</v>
      </c>
      <c r="R79" s="49">
        <v>32.0</v>
      </c>
      <c r="S79" s="49">
        <v>452.0</v>
      </c>
      <c r="T79" s="50"/>
      <c r="U79" s="50"/>
      <c r="V79" s="49" t="s">
        <v>316</v>
      </c>
      <c r="W79" s="50"/>
      <c r="X79" s="49" t="s">
        <v>236</v>
      </c>
      <c r="Y79" s="50"/>
      <c r="Z79" s="50"/>
      <c r="AA79" s="49" t="s">
        <v>207</v>
      </c>
      <c r="AB79" s="49" t="s">
        <v>192</v>
      </c>
      <c r="AC79" s="50"/>
      <c r="AD79" s="50"/>
      <c r="AE79" s="50"/>
      <c r="AF79" s="50"/>
      <c r="AG79" s="87" t="s">
        <v>317</v>
      </c>
      <c r="AH79" s="50"/>
    </row>
    <row r="80">
      <c r="A80" s="59" t="s">
        <v>37</v>
      </c>
      <c r="B80" s="49" t="s">
        <v>127</v>
      </c>
      <c r="C80" s="60"/>
      <c r="D80" s="61" t="s">
        <v>318</v>
      </c>
      <c r="E80" s="59" t="s">
        <v>140</v>
      </c>
      <c r="F80" s="49" t="s">
        <v>147</v>
      </c>
      <c r="G80" s="59">
        <v>1.0</v>
      </c>
      <c r="H80" s="51">
        <v>80.0</v>
      </c>
      <c r="I80" s="52">
        <v>2.0</v>
      </c>
      <c r="J80" s="63">
        <v>1750.0</v>
      </c>
      <c r="K80" s="59"/>
      <c r="L80" s="59"/>
      <c r="M80" s="59"/>
      <c r="N80" s="59"/>
      <c r="O80" s="59"/>
      <c r="P80" s="59" t="s">
        <v>307</v>
      </c>
      <c r="Q80" s="59">
        <v>120.0</v>
      </c>
      <c r="R80" s="59">
        <v>12.0</v>
      </c>
      <c r="S80" s="59">
        <v>1400.0</v>
      </c>
      <c r="T80" s="59" t="s">
        <v>36</v>
      </c>
      <c r="U80" s="59" t="s">
        <v>319</v>
      </c>
      <c r="V80" s="59" t="s">
        <v>320</v>
      </c>
      <c r="W80" s="59" t="s">
        <v>192</v>
      </c>
      <c r="X80" s="59" t="s">
        <v>321</v>
      </c>
      <c r="Y80" s="49" t="s">
        <v>133</v>
      </c>
      <c r="Z80" s="88"/>
      <c r="AA80" s="59" t="s">
        <v>134</v>
      </c>
      <c r="AB80" s="59" t="s">
        <v>192</v>
      </c>
      <c r="AC80" s="88"/>
      <c r="AD80" s="59" t="s">
        <v>319</v>
      </c>
      <c r="AE80" s="59" t="s">
        <v>322</v>
      </c>
      <c r="AF80" s="50"/>
      <c r="AG80" s="50"/>
      <c r="AH80" s="50"/>
    </row>
    <row r="81">
      <c r="A81" s="49" t="s">
        <v>37</v>
      </c>
      <c r="B81" s="49" t="s">
        <v>127</v>
      </c>
      <c r="C81" s="54"/>
      <c r="D81" s="55" t="s">
        <v>318</v>
      </c>
      <c r="E81" s="49" t="s">
        <v>146</v>
      </c>
      <c r="F81" s="49" t="s">
        <v>147</v>
      </c>
      <c r="G81" s="49">
        <v>1.0</v>
      </c>
      <c r="H81" s="51">
        <v>80.0</v>
      </c>
      <c r="I81" s="49" t="s">
        <v>323</v>
      </c>
      <c r="J81" s="49" t="s">
        <v>217</v>
      </c>
      <c r="K81" s="49"/>
      <c r="L81" s="49"/>
      <c r="M81" s="49"/>
      <c r="N81" s="49"/>
      <c r="O81" s="49"/>
      <c r="P81" s="49" t="s">
        <v>217</v>
      </c>
      <c r="Q81" s="49" t="s">
        <v>217</v>
      </c>
      <c r="R81" s="49" t="s">
        <v>217</v>
      </c>
      <c r="S81" s="49" t="s">
        <v>217</v>
      </c>
      <c r="T81" s="49" t="s">
        <v>192</v>
      </c>
      <c r="U81" s="50"/>
      <c r="V81" s="50"/>
      <c r="W81" s="50"/>
      <c r="X81" s="50"/>
      <c r="Y81" s="50"/>
      <c r="Z81" s="50"/>
      <c r="AA81" s="50"/>
      <c r="AB81" s="50"/>
      <c r="AC81" s="50"/>
      <c r="AD81" s="50"/>
      <c r="AE81" s="50"/>
      <c r="AF81" s="50"/>
      <c r="AG81" s="50"/>
      <c r="AH81" s="50"/>
    </row>
    <row r="82">
      <c r="A82" s="89" t="s">
        <v>324</v>
      </c>
      <c r="B82" s="59" t="s">
        <v>127</v>
      </c>
      <c r="C82" s="54"/>
      <c r="D82" s="54"/>
      <c r="E82" s="49" t="s">
        <v>325</v>
      </c>
      <c r="F82" s="49"/>
      <c r="G82" s="49"/>
      <c r="H82" s="51"/>
      <c r="I82" s="52" t="s">
        <v>326</v>
      </c>
      <c r="J82" s="50"/>
      <c r="K82" s="79"/>
      <c r="L82" s="79"/>
      <c r="M82" s="79"/>
      <c r="N82" s="79"/>
      <c r="O82" s="79"/>
      <c r="P82" s="79"/>
      <c r="Q82" s="49"/>
      <c r="R82" s="49"/>
      <c r="S82" s="49"/>
      <c r="T82" s="50"/>
      <c r="U82" s="50"/>
      <c r="V82" s="49"/>
      <c r="W82" s="49"/>
      <c r="X82" s="50"/>
      <c r="Y82" s="50"/>
      <c r="Z82" s="50"/>
      <c r="AA82" s="53"/>
      <c r="AB82" s="49"/>
      <c r="AC82" s="50"/>
      <c r="AD82" s="50"/>
      <c r="AE82" s="50"/>
      <c r="AF82" s="50"/>
      <c r="AG82" s="50"/>
      <c r="AH82" s="50"/>
    </row>
    <row r="83">
      <c r="A83" s="35" t="s">
        <v>327</v>
      </c>
      <c r="B83" s="35" t="s">
        <v>127</v>
      </c>
      <c r="D83" s="35" t="s">
        <v>201</v>
      </c>
      <c r="E83" s="49" t="s">
        <v>146</v>
      </c>
      <c r="F83" s="49" t="s">
        <v>172</v>
      </c>
      <c r="G83" s="35">
        <v>1.0</v>
      </c>
      <c r="H83" s="90">
        <v>80.0</v>
      </c>
      <c r="I83" s="91">
        <v>4.3</v>
      </c>
      <c r="J83" s="92"/>
      <c r="K83" s="92"/>
      <c r="L83" s="92"/>
      <c r="M83" s="92"/>
      <c r="N83" s="92"/>
      <c r="O83" s="32"/>
      <c r="Q83" s="35" t="s">
        <v>328</v>
      </c>
      <c r="R83" s="35" t="s">
        <v>329</v>
      </c>
      <c r="S83" s="49" t="s">
        <v>217</v>
      </c>
    </row>
    <row r="84">
      <c r="H84" s="93"/>
      <c r="I84" s="92"/>
      <c r="J84" s="92"/>
      <c r="K84" s="92"/>
      <c r="L84" s="92"/>
      <c r="M84" s="92"/>
      <c r="N84" s="92"/>
      <c r="O84" s="32"/>
    </row>
    <row r="85">
      <c r="A85" s="35" t="s">
        <v>330</v>
      </c>
      <c r="B85" s="35" t="s">
        <v>127</v>
      </c>
      <c r="C85" s="35" t="s">
        <v>331</v>
      </c>
      <c r="D85" s="35" t="s">
        <v>332</v>
      </c>
      <c r="H85" s="93"/>
      <c r="I85" s="92"/>
      <c r="J85" s="92"/>
      <c r="K85" s="92"/>
      <c r="L85" s="92"/>
      <c r="M85" s="92"/>
      <c r="N85" s="92"/>
      <c r="O85" s="32"/>
    </row>
    <row r="86">
      <c r="A86" s="35" t="s">
        <v>333</v>
      </c>
      <c r="B86" s="35" t="s">
        <v>127</v>
      </c>
      <c r="C86" s="35" t="s">
        <v>331</v>
      </c>
      <c r="H86" s="93"/>
      <c r="I86" s="92"/>
      <c r="J86" s="92"/>
      <c r="K86" s="92"/>
      <c r="L86" s="92"/>
      <c r="M86" s="92"/>
      <c r="N86" s="92"/>
      <c r="O86" s="32"/>
    </row>
    <row r="87">
      <c r="A87" s="35"/>
      <c r="H87" s="93"/>
      <c r="I87" s="92"/>
      <c r="J87" s="92"/>
      <c r="K87" s="92"/>
      <c r="L87" s="92"/>
      <c r="M87" s="92"/>
      <c r="N87" s="92"/>
      <c r="O87" s="32"/>
    </row>
    <row r="88">
      <c r="A88" s="35" t="s">
        <v>334</v>
      </c>
      <c r="H88" s="93"/>
      <c r="O88" s="32"/>
    </row>
    <row r="89">
      <c r="A89" s="94" t="s">
        <v>94</v>
      </c>
      <c r="B89" s="94"/>
      <c r="C89" s="94"/>
      <c r="D89" s="94" t="s">
        <v>335</v>
      </c>
      <c r="E89" s="94"/>
      <c r="F89" s="94"/>
      <c r="G89" s="94" t="s">
        <v>11</v>
      </c>
      <c r="H89" s="95"/>
      <c r="I89" s="94" t="s">
        <v>336</v>
      </c>
      <c r="J89" s="94" t="s">
        <v>337</v>
      </c>
      <c r="O89" s="32"/>
    </row>
    <row r="90">
      <c r="A90" s="96" t="s">
        <v>37</v>
      </c>
      <c r="B90" s="97"/>
      <c r="C90" s="98"/>
      <c r="D90" s="98">
        <v>2.6</v>
      </c>
      <c r="E90" s="97"/>
      <c r="F90" s="97"/>
      <c r="G90" s="97" t="s">
        <v>33</v>
      </c>
      <c r="H90" s="99"/>
      <c r="I90" s="97">
        <v>12.0</v>
      </c>
      <c r="J90" s="94" t="s">
        <v>34</v>
      </c>
      <c r="O90" s="32"/>
    </row>
    <row r="91">
      <c r="A91" s="94" t="s">
        <v>40</v>
      </c>
      <c r="B91" s="100"/>
      <c r="C91" s="101"/>
      <c r="D91" s="101">
        <v>2.61</v>
      </c>
      <c r="E91" s="100"/>
      <c r="F91" s="100"/>
      <c r="G91" s="100" t="s">
        <v>338</v>
      </c>
      <c r="H91" s="102"/>
      <c r="I91" s="100" t="s">
        <v>339</v>
      </c>
      <c r="J91" s="100" t="s">
        <v>340</v>
      </c>
      <c r="O91" s="32"/>
    </row>
    <row r="92">
      <c r="A92" s="94" t="s">
        <v>19</v>
      </c>
      <c r="B92" s="96"/>
      <c r="C92" s="103"/>
      <c r="D92" s="103">
        <v>5.12</v>
      </c>
      <c r="E92" s="96"/>
      <c r="F92" s="96"/>
      <c r="G92" s="96" t="s">
        <v>46</v>
      </c>
      <c r="H92" s="95"/>
      <c r="I92" s="94">
        <v>12.0</v>
      </c>
      <c r="J92" s="94" t="s">
        <v>47</v>
      </c>
      <c r="O92" s="32"/>
    </row>
    <row r="93">
      <c r="A93" s="94" t="s">
        <v>23</v>
      </c>
      <c r="B93" s="96"/>
      <c r="C93" s="101"/>
      <c r="D93" s="101">
        <v>4.1</v>
      </c>
      <c r="E93" s="96"/>
      <c r="F93" s="96"/>
      <c r="G93" s="96" t="s">
        <v>48</v>
      </c>
      <c r="H93" s="99"/>
      <c r="I93" s="97">
        <v>12.0</v>
      </c>
      <c r="J93" s="96" t="s">
        <v>16</v>
      </c>
      <c r="O93" s="32"/>
    </row>
    <row r="94">
      <c r="A94" s="104" t="s">
        <v>341</v>
      </c>
      <c r="B94" s="94"/>
      <c r="C94" s="94"/>
      <c r="D94" s="94" t="s">
        <v>342</v>
      </c>
      <c r="E94" s="94"/>
      <c r="F94" s="94"/>
      <c r="G94" s="94" t="s">
        <v>29</v>
      </c>
      <c r="H94" s="95"/>
      <c r="I94" s="94">
        <v>28.0</v>
      </c>
      <c r="J94" s="94" t="s">
        <v>12</v>
      </c>
      <c r="O94" s="32"/>
    </row>
    <row r="95">
      <c r="A95" s="35" t="s">
        <v>343</v>
      </c>
      <c r="H95" s="93"/>
      <c r="O95" s="32"/>
    </row>
    <row r="96">
      <c r="H96" s="93"/>
      <c r="O96" s="32"/>
    </row>
    <row r="97">
      <c r="H97" s="93"/>
      <c r="O97" s="32"/>
    </row>
    <row r="98">
      <c r="A98" s="105" t="s">
        <v>344</v>
      </c>
      <c r="B98" s="106" t="s">
        <v>345</v>
      </c>
      <c r="C98" s="106" t="s">
        <v>346</v>
      </c>
      <c r="H98" s="93"/>
      <c r="O98" s="32"/>
    </row>
    <row r="99">
      <c r="H99" s="93"/>
      <c r="O99" s="32"/>
    </row>
    <row r="100">
      <c r="H100" s="93"/>
      <c r="O100" s="32"/>
    </row>
    <row r="101">
      <c r="H101" s="93"/>
      <c r="O101" s="32"/>
    </row>
    <row r="102">
      <c r="H102" s="93"/>
      <c r="O102" s="32"/>
    </row>
    <row r="103">
      <c r="H103" s="93"/>
      <c r="O103" s="32"/>
    </row>
    <row r="104">
      <c r="H104" s="93"/>
      <c r="O104" s="32"/>
    </row>
    <row r="105">
      <c r="H105" s="93"/>
      <c r="O105" s="32"/>
    </row>
    <row r="106">
      <c r="H106" s="93"/>
      <c r="O106" s="32"/>
    </row>
    <row r="107">
      <c r="H107" s="93"/>
      <c r="O107" s="32"/>
    </row>
    <row r="108">
      <c r="H108" s="93"/>
      <c r="O108" s="32"/>
    </row>
    <row r="109">
      <c r="H109" s="93"/>
      <c r="O109" s="32"/>
    </row>
    <row r="110">
      <c r="H110" s="93"/>
      <c r="O110" s="32"/>
    </row>
    <row r="111">
      <c r="H111" s="93"/>
      <c r="O111" s="32"/>
    </row>
    <row r="112">
      <c r="H112" s="93"/>
      <c r="O112" s="32"/>
    </row>
    <row r="113">
      <c r="H113" s="93"/>
      <c r="O113" s="32"/>
    </row>
    <row r="114">
      <c r="H114" s="93"/>
      <c r="O114" s="32"/>
    </row>
    <row r="115">
      <c r="H115" s="93"/>
      <c r="O115" s="32"/>
    </row>
    <row r="116">
      <c r="H116" s="93"/>
      <c r="O116" s="32"/>
    </row>
    <row r="117">
      <c r="H117" s="93"/>
      <c r="O117" s="32"/>
    </row>
    <row r="118">
      <c r="H118" s="93"/>
      <c r="O118" s="32"/>
    </row>
    <row r="119">
      <c r="H119" s="93"/>
      <c r="O119" s="32"/>
    </row>
    <row r="120">
      <c r="H120" s="93"/>
      <c r="O120" s="32"/>
    </row>
    <row r="121">
      <c r="H121" s="93"/>
      <c r="O121" s="32"/>
    </row>
    <row r="122">
      <c r="H122" s="93"/>
      <c r="O122" s="32"/>
    </row>
    <row r="123">
      <c r="H123" s="93"/>
      <c r="O123" s="32"/>
    </row>
    <row r="124">
      <c r="H124" s="93"/>
      <c r="O124" s="32"/>
    </row>
    <row r="125">
      <c r="H125" s="93"/>
      <c r="O125" s="32"/>
    </row>
    <row r="126">
      <c r="H126" s="93"/>
      <c r="O126" s="32"/>
    </row>
    <row r="127">
      <c r="H127" s="93"/>
      <c r="O127" s="32"/>
    </row>
    <row r="128">
      <c r="H128" s="93"/>
      <c r="O128" s="32"/>
    </row>
    <row r="129">
      <c r="H129" s="93"/>
      <c r="O129" s="32"/>
    </row>
    <row r="130">
      <c r="H130" s="93"/>
      <c r="O130" s="32"/>
    </row>
    <row r="131">
      <c r="H131" s="93"/>
      <c r="O131" s="32"/>
    </row>
    <row r="132">
      <c r="H132" s="93"/>
      <c r="O132" s="32"/>
    </row>
    <row r="133">
      <c r="H133" s="93"/>
      <c r="O133" s="32"/>
    </row>
    <row r="134">
      <c r="H134" s="93"/>
      <c r="O134" s="32"/>
    </row>
    <row r="135">
      <c r="H135" s="93"/>
      <c r="O135" s="32"/>
    </row>
    <row r="136">
      <c r="H136" s="93"/>
      <c r="O136" s="32"/>
    </row>
    <row r="137">
      <c r="H137" s="93"/>
      <c r="O137" s="32"/>
    </row>
    <row r="138">
      <c r="H138" s="93"/>
      <c r="O138" s="32"/>
    </row>
    <row r="139">
      <c r="H139" s="93"/>
      <c r="O139" s="32"/>
    </row>
    <row r="140">
      <c r="H140" s="93"/>
      <c r="O140" s="32"/>
    </row>
    <row r="141">
      <c r="H141" s="93"/>
      <c r="O141" s="32"/>
    </row>
    <row r="142">
      <c r="H142" s="93"/>
      <c r="O142" s="32"/>
    </row>
    <row r="143">
      <c r="H143" s="93"/>
      <c r="O143" s="32"/>
    </row>
    <row r="144">
      <c r="H144" s="93"/>
      <c r="O144" s="32"/>
    </row>
    <row r="145">
      <c r="H145" s="93"/>
      <c r="O145" s="32"/>
    </row>
    <row r="146">
      <c r="H146" s="93"/>
      <c r="O146" s="32"/>
    </row>
    <row r="147">
      <c r="H147" s="93"/>
      <c r="O147" s="32"/>
    </row>
    <row r="148">
      <c r="H148" s="93"/>
      <c r="O148" s="32"/>
    </row>
    <row r="149">
      <c r="H149" s="93"/>
      <c r="O149" s="32"/>
    </row>
    <row r="150">
      <c r="H150" s="93"/>
      <c r="O150" s="32"/>
    </row>
    <row r="151">
      <c r="H151" s="93"/>
      <c r="O151" s="32"/>
    </row>
    <row r="152">
      <c r="H152" s="93"/>
      <c r="O152" s="32"/>
    </row>
    <row r="153">
      <c r="H153" s="93"/>
      <c r="O153" s="32"/>
    </row>
    <row r="154">
      <c r="H154" s="93"/>
      <c r="O154" s="32"/>
    </row>
    <row r="155">
      <c r="H155" s="93"/>
      <c r="O155" s="32"/>
    </row>
    <row r="156">
      <c r="H156" s="93"/>
      <c r="O156" s="32"/>
    </row>
    <row r="157">
      <c r="H157" s="93"/>
      <c r="O157" s="32"/>
    </row>
    <row r="158">
      <c r="H158" s="93"/>
      <c r="O158" s="32"/>
    </row>
    <row r="159">
      <c r="H159" s="93"/>
      <c r="O159" s="32"/>
    </row>
    <row r="160">
      <c r="H160" s="93"/>
      <c r="O160" s="32"/>
    </row>
    <row r="161">
      <c r="H161" s="93"/>
      <c r="O161" s="32"/>
    </row>
    <row r="162">
      <c r="H162" s="93"/>
      <c r="O162" s="32"/>
    </row>
    <row r="163">
      <c r="H163" s="93"/>
      <c r="O163" s="32"/>
    </row>
    <row r="164">
      <c r="H164" s="93"/>
      <c r="O164" s="32"/>
    </row>
    <row r="165">
      <c r="H165" s="93"/>
      <c r="O165" s="32"/>
    </row>
    <row r="166">
      <c r="H166" s="93"/>
      <c r="O166" s="32"/>
    </row>
    <row r="167">
      <c r="H167" s="93"/>
      <c r="O167" s="32"/>
    </row>
    <row r="168">
      <c r="H168" s="93"/>
      <c r="O168" s="32"/>
    </row>
    <row r="169">
      <c r="H169" s="93"/>
      <c r="O169" s="32"/>
    </row>
    <row r="170">
      <c r="H170" s="93"/>
      <c r="O170" s="32"/>
    </row>
    <row r="171">
      <c r="H171" s="93"/>
      <c r="O171" s="32"/>
    </row>
    <row r="172">
      <c r="H172" s="93"/>
      <c r="O172" s="32"/>
    </row>
    <row r="173">
      <c r="H173" s="93"/>
      <c r="O173" s="32"/>
    </row>
    <row r="174">
      <c r="H174" s="93"/>
      <c r="O174" s="32"/>
    </row>
    <row r="175">
      <c r="H175" s="93"/>
      <c r="O175" s="32"/>
    </row>
    <row r="176">
      <c r="H176" s="93"/>
      <c r="O176" s="32"/>
    </row>
    <row r="177">
      <c r="H177" s="93"/>
      <c r="O177" s="32"/>
    </row>
    <row r="178">
      <c r="H178" s="93"/>
      <c r="O178" s="32"/>
    </row>
    <row r="179">
      <c r="H179" s="93"/>
      <c r="O179" s="32"/>
    </row>
    <row r="180">
      <c r="H180" s="93"/>
      <c r="O180" s="32"/>
    </row>
    <row r="181">
      <c r="H181" s="93"/>
      <c r="O181" s="32"/>
    </row>
    <row r="182">
      <c r="H182" s="93"/>
      <c r="O182" s="32"/>
    </row>
    <row r="183">
      <c r="H183" s="93"/>
      <c r="O183" s="32"/>
    </row>
    <row r="184">
      <c r="H184" s="93"/>
      <c r="O184" s="32"/>
    </row>
    <row r="185">
      <c r="H185" s="93"/>
      <c r="O185" s="32"/>
    </row>
    <row r="186">
      <c r="H186" s="93"/>
      <c r="O186" s="32"/>
    </row>
    <row r="187">
      <c r="H187" s="93"/>
      <c r="O187" s="32"/>
    </row>
    <row r="188">
      <c r="H188" s="93"/>
      <c r="O188" s="32"/>
    </row>
    <row r="189">
      <c r="H189" s="93"/>
      <c r="O189" s="32"/>
    </row>
    <row r="190">
      <c r="H190" s="93"/>
      <c r="O190" s="32"/>
    </row>
    <row r="191">
      <c r="H191" s="93"/>
      <c r="O191" s="32"/>
    </row>
    <row r="192">
      <c r="H192" s="93"/>
      <c r="O192" s="32"/>
    </row>
    <row r="193">
      <c r="H193" s="93"/>
      <c r="O193" s="32"/>
    </row>
    <row r="194">
      <c r="H194" s="93"/>
      <c r="O194" s="32"/>
    </row>
    <row r="195">
      <c r="H195" s="93"/>
      <c r="O195" s="32"/>
    </row>
    <row r="196">
      <c r="H196" s="93"/>
      <c r="O196" s="32"/>
    </row>
    <row r="197">
      <c r="H197" s="93"/>
      <c r="O197" s="32"/>
    </row>
    <row r="198">
      <c r="H198" s="93"/>
      <c r="O198" s="32"/>
    </row>
    <row r="199">
      <c r="H199" s="93"/>
      <c r="O199" s="32"/>
    </row>
    <row r="200">
      <c r="H200" s="93"/>
      <c r="O200" s="32"/>
    </row>
    <row r="201">
      <c r="H201" s="93"/>
      <c r="O201" s="32"/>
    </row>
    <row r="202">
      <c r="H202" s="93"/>
      <c r="O202" s="32"/>
    </row>
    <row r="203">
      <c r="H203" s="93"/>
      <c r="O203" s="32"/>
    </row>
    <row r="204">
      <c r="H204" s="93"/>
      <c r="O204" s="32"/>
    </row>
    <row r="205">
      <c r="H205" s="93"/>
      <c r="O205" s="32"/>
    </row>
    <row r="206">
      <c r="H206" s="93"/>
      <c r="O206" s="32"/>
    </row>
    <row r="207">
      <c r="H207" s="93"/>
      <c r="O207" s="32"/>
    </row>
    <row r="208">
      <c r="H208" s="93"/>
      <c r="O208" s="32"/>
    </row>
    <row r="209">
      <c r="H209" s="93"/>
      <c r="O209" s="32"/>
    </row>
    <row r="210">
      <c r="H210" s="93"/>
      <c r="O210" s="32"/>
    </row>
    <row r="211">
      <c r="H211" s="93"/>
      <c r="O211" s="32"/>
    </row>
    <row r="212">
      <c r="H212" s="93"/>
      <c r="O212" s="32"/>
    </row>
    <row r="213">
      <c r="H213" s="93"/>
      <c r="O213" s="32"/>
    </row>
    <row r="214">
      <c r="H214" s="93"/>
      <c r="O214" s="32"/>
    </row>
    <row r="215">
      <c r="H215" s="93"/>
      <c r="O215" s="32"/>
    </row>
    <row r="216">
      <c r="H216" s="93"/>
      <c r="O216" s="32"/>
    </row>
    <row r="217">
      <c r="H217" s="93"/>
      <c r="O217" s="32"/>
    </row>
    <row r="218">
      <c r="H218" s="93"/>
      <c r="O218" s="32"/>
    </row>
    <row r="219">
      <c r="H219" s="93"/>
      <c r="O219" s="32"/>
    </row>
    <row r="220">
      <c r="H220" s="93"/>
      <c r="O220" s="32"/>
    </row>
    <row r="221">
      <c r="H221" s="93"/>
      <c r="O221" s="32"/>
    </row>
    <row r="222">
      <c r="H222" s="93"/>
      <c r="O222" s="32"/>
    </row>
    <row r="223">
      <c r="H223" s="93"/>
      <c r="O223" s="32"/>
    </row>
    <row r="224">
      <c r="H224" s="93"/>
      <c r="O224" s="32"/>
    </row>
    <row r="225">
      <c r="H225" s="93"/>
      <c r="O225" s="32"/>
    </row>
    <row r="226">
      <c r="H226" s="93"/>
      <c r="O226" s="32"/>
    </row>
    <row r="227">
      <c r="H227" s="93"/>
      <c r="O227" s="32"/>
    </row>
    <row r="228">
      <c r="H228" s="93"/>
      <c r="O228" s="32"/>
    </row>
    <row r="229">
      <c r="H229" s="93"/>
      <c r="O229" s="32"/>
    </row>
    <row r="230">
      <c r="H230" s="93"/>
      <c r="O230" s="32"/>
    </row>
    <row r="231">
      <c r="H231" s="93"/>
      <c r="O231" s="32"/>
    </row>
    <row r="232">
      <c r="H232" s="93"/>
      <c r="O232" s="32"/>
    </row>
    <row r="233">
      <c r="H233" s="93"/>
      <c r="O233" s="32"/>
    </row>
    <row r="234">
      <c r="H234" s="93"/>
      <c r="O234" s="32"/>
    </row>
    <row r="235">
      <c r="H235" s="93"/>
      <c r="O235" s="32"/>
    </row>
    <row r="236">
      <c r="H236" s="93"/>
      <c r="O236" s="32"/>
    </row>
    <row r="237">
      <c r="H237" s="93"/>
      <c r="O237" s="32"/>
    </row>
    <row r="238">
      <c r="H238" s="93"/>
      <c r="O238" s="32"/>
    </row>
    <row r="239">
      <c r="H239" s="93"/>
      <c r="O239" s="32"/>
    </row>
    <row r="240">
      <c r="H240" s="93"/>
      <c r="O240" s="32"/>
    </row>
    <row r="241">
      <c r="H241" s="93"/>
      <c r="O241" s="32"/>
    </row>
    <row r="242">
      <c r="H242" s="93"/>
      <c r="O242" s="32"/>
    </row>
    <row r="243">
      <c r="H243" s="93"/>
      <c r="O243" s="32"/>
    </row>
    <row r="244">
      <c r="H244" s="93"/>
      <c r="O244" s="32"/>
    </row>
    <row r="245">
      <c r="H245" s="93"/>
      <c r="O245" s="32"/>
    </row>
    <row r="246">
      <c r="H246" s="93"/>
      <c r="O246" s="32"/>
    </row>
    <row r="247">
      <c r="H247" s="93"/>
      <c r="O247" s="32"/>
    </row>
    <row r="248">
      <c r="H248" s="93"/>
      <c r="O248" s="32"/>
    </row>
    <row r="249">
      <c r="H249" s="93"/>
      <c r="O249" s="32"/>
    </row>
    <row r="250">
      <c r="H250" s="93"/>
      <c r="O250" s="32"/>
    </row>
    <row r="251">
      <c r="H251" s="93"/>
      <c r="O251" s="32"/>
    </row>
    <row r="252">
      <c r="H252" s="93"/>
      <c r="O252" s="32"/>
    </row>
    <row r="253">
      <c r="H253" s="93"/>
      <c r="O253" s="32"/>
    </row>
    <row r="254">
      <c r="H254" s="93"/>
      <c r="O254" s="32"/>
    </row>
    <row r="255">
      <c r="H255" s="93"/>
      <c r="O255" s="32"/>
    </row>
    <row r="256">
      <c r="H256" s="93"/>
      <c r="O256" s="32"/>
    </row>
    <row r="257">
      <c r="H257" s="93"/>
      <c r="O257" s="32"/>
    </row>
    <row r="258">
      <c r="H258" s="93"/>
      <c r="O258" s="32"/>
    </row>
    <row r="259">
      <c r="H259" s="93"/>
      <c r="O259" s="32"/>
    </row>
    <row r="260">
      <c r="H260" s="93"/>
      <c r="O260" s="32"/>
    </row>
    <row r="261">
      <c r="H261" s="93"/>
      <c r="O261" s="32"/>
    </row>
    <row r="262">
      <c r="H262" s="93"/>
      <c r="O262" s="32"/>
    </row>
    <row r="263">
      <c r="H263" s="93"/>
      <c r="O263" s="32"/>
    </row>
    <row r="264">
      <c r="H264" s="93"/>
      <c r="O264" s="32"/>
    </row>
    <row r="265">
      <c r="H265" s="93"/>
      <c r="O265" s="32"/>
    </row>
    <row r="266">
      <c r="H266" s="93"/>
      <c r="O266" s="32"/>
    </row>
    <row r="267">
      <c r="H267" s="93"/>
      <c r="O267" s="32"/>
    </row>
    <row r="268">
      <c r="H268" s="93"/>
      <c r="O268" s="32"/>
    </row>
    <row r="269">
      <c r="H269" s="93"/>
      <c r="O269" s="32"/>
    </row>
    <row r="270">
      <c r="H270" s="93"/>
      <c r="O270" s="32"/>
    </row>
    <row r="271">
      <c r="H271" s="93"/>
      <c r="O271" s="32"/>
    </row>
    <row r="272">
      <c r="H272" s="93"/>
      <c r="O272" s="32"/>
    </row>
    <row r="273">
      <c r="H273" s="93"/>
      <c r="O273" s="32"/>
    </row>
    <row r="274">
      <c r="H274" s="93"/>
      <c r="O274" s="32"/>
    </row>
    <row r="275">
      <c r="H275" s="93"/>
      <c r="O275" s="32"/>
    </row>
    <row r="276">
      <c r="H276" s="93"/>
      <c r="O276" s="32"/>
    </row>
    <row r="277">
      <c r="H277" s="93"/>
      <c r="O277" s="32"/>
    </row>
    <row r="278">
      <c r="H278" s="93"/>
      <c r="O278" s="32"/>
    </row>
    <row r="279">
      <c r="H279" s="93"/>
      <c r="O279" s="32"/>
    </row>
    <row r="280">
      <c r="H280" s="93"/>
      <c r="O280" s="32"/>
    </row>
    <row r="281">
      <c r="H281" s="93"/>
      <c r="O281" s="32"/>
    </row>
    <row r="282">
      <c r="H282" s="93"/>
      <c r="O282" s="32"/>
    </row>
    <row r="283">
      <c r="H283" s="93"/>
      <c r="O283" s="32"/>
    </row>
    <row r="284">
      <c r="H284" s="93"/>
      <c r="O284" s="32"/>
    </row>
    <row r="285">
      <c r="H285" s="93"/>
      <c r="O285" s="32"/>
    </row>
    <row r="286">
      <c r="H286" s="93"/>
      <c r="O286" s="32"/>
    </row>
    <row r="287">
      <c r="H287" s="93"/>
      <c r="O287" s="32"/>
    </row>
    <row r="288">
      <c r="H288" s="93"/>
      <c r="O288" s="32"/>
    </row>
    <row r="289">
      <c r="H289" s="93"/>
      <c r="O289" s="32"/>
    </row>
    <row r="290">
      <c r="H290" s="93"/>
      <c r="O290" s="32"/>
    </row>
    <row r="291">
      <c r="H291" s="93"/>
      <c r="O291" s="32"/>
    </row>
    <row r="292">
      <c r="H292" s="93"/>
      <c r="O292" s="32"/>
    </row>
    <row r="293">
      <c r="H293" s="93"/>
      <c r="O293" s="32"/>
    </row>
    <row r="294">
      <c r="H294" s="93"/>
      <c r="O294" s="32"/>
    </row>
    <row r="295">
      <c r="H295" s="93"/>
      <c r="O295" s="32"/>
    </row>
    <row r="296">
      <c r="H296" s="93"/>
      <c r="O296" s="32"/>
    </row>
    <row r="297">
      <c r="H297" s="93"/>
      <c r="O297" s="32"/>
    </row>
    <row r="298">
      <c r="H298" s="93"/>
      <c r="O298" s="32"/>
    </row>
    <row r="299">
      <c r="H299" s="93"/>
      <c r="O299" s="32"/>
    </row>
    <row r="300">
      <c r="H300" s="93"/>
      <c r="O300" s="32"/>
    </row>
    <row r="301">
      <c r="H301" s="93"/>
      <c r="O301" s="32"/>
    </row>
    <row r="302">
      <c r="H302" s="93"/>
      <c r="O302" s="32"/>
    </row>
    <row r="303">
      <c r="H303" s="93"/>
      <c r="O303" s="32"/>
    </row>
    <row r="304">
      <c r="H304" s="93"/>
      <c r="O304" s="32"/>
    </row>
    <row r="305">
      <c r="H305" s="93"/>
      <c r="O305" s="32"/>
    </row>
    <row r="306">
      <c r="H306" s="93"/>
      <c r="O306" s="32"/>
    </row>
    <row r="307">
      <c r="H307" s="93"/>
      <c r="O307" s="32"/>
    </row>
    <row r="308">
      <c r="H308" s="93"/>
      <c r="O308" s="32"/>
    </row>
    <row r="309">
      <c r="H309" s="93"/>
      <c r="O309" s="32"/>
    </row>
    <row r="310">
      <c r="H310" s="93"/>
      <c r="O310" s="32"/>
    </row>
    <row r="311">
      <c r="H311" s="93"/>
      <c r="O311" s="32"/>
    </row>
    <row r="312">
      <c r="H312" s="93"/>
      <c r="O312" s="32"/>
    </row>
    <row r="313">
      <c r="H313" s="93"/>
      <c r="O313" s="32"/>
    </row>
    <row r="314">
      <c r="H314" s="93"/>
      <c r="O314" s="32"/>
    </row>
    <row r="315">
      <c r="H315" s="93"/>
      <c r="O315" s="32"/>
    </row>
    <row r="316">
      <c r="H316" s="93"/>
      <c r="O316" s="32"/>
    </row>
    <row r="317">
      <c r="H317" s="93"/>
      <c r="O317" s="32"/>
    </row>
    <row r="318">
      <c r="H318" s="93"/>
      <c r="O318" s="32"/>
    </row>
    <row r="319">
      <c r="H319" s="93"/>
      <c r="O319" s="32"/>
    </row>
    <row r="320">
      <c r="H320" s="93"/>
      <c r="O320" s="32"/>
    </row>
    <row r="321">
      <c r="H321" s="93"/>
      <c r="O321" s="32"/>
    </row>
    <row r="322">
      <c r="H322" s="93"/>
      <c r="O322" s="32"/>
    </row>
    <row r="323">
      <c r="H323" s="93"/>
      <c r="O323" s="32"/>
    </row>
    <row r="324">
      <c r="H324" s="93"/>
      <c r="O324" s="32"/>
    </row>
    <row r="325">
      <c r="H325" s="93"/>
      <c r="O325" s="32"/>
    </row>
    <row r="326">
      <c r="H326" s="93"/>
      <c r="O326" s="32"/>
    </row>
    <row r="327">
      <c r="H327" s="93"/>
      <c r="O327" s="32"/>
    </row>
    <row r="328">
      <c r="H328" s="93"/>
      <c r="O328" s="32"/>
    </row>
    <row r="329">
      <c r="H329" s="93"/>
      <c r="O329" s="32"/>
    </row>
    <row r="330">
      <c r="H330" s="93"/>
      <c r="O330" s="32"/>
    </row>
    <row r="331">
      <c r="H331" s="93"/>
      <c r="O331" s="32"/>
    </row>
    <row r="332">
      <c r="H332" s="93"/>
      <c r="O332" s="32"/>
    </row>
    <row r="333">
      <c r="H333" s="93"/>
      <c r="O333" s="32"/>
    </row>
    <row r="334">
      <c r="H334" s="93"/>
      <c r="O334" s="32"/>
    </row>
    <row r="335">
      <c r="H335" s="93"/>
      <c r="O335" s="32"/>
    </row>
    <row r="336">
      <c r="H336" s="93"/>
      <c r="O336" s="32"/>
    </row>
    <row r="337">
      <c r="H337" s="93"/>
      <c r="O337" s="32"/>
    </row>
    <row r="338">
      <c r="H338" s="93"/>
      <c r="O338" s="32"/>
    </row>
    <row r="339">
      <c r="H339" s="93"/>
      <c r="O339" s="32"/>
    </row>
    <row r="340">
      <c r="H340" s="93"/>
      <c r="O340" s="32"/>
    </row>
    <row r="341">
      <c r="H341" s="93"/>
      <c r="O341" s="32"/>
    </row>
    <row r="342">
      <c r="H342" s="93"/>
      <c r="O342" s="32"/>
    </row>
    <row r="343">
      <c r="H343" s="93"/>
      <c r="O343" s="32"/>
    </row>
    <row r="344">
      <c r="H344" s="93"/>
      <c r="O344" s="32"/>
    </row>
    <row r="345">
      <c r="H345" s="93"/>
      <c r="O345" s="32"/>
    </row>
    <row r="346">
      <c r="H346" s="93"/>
      <c r="O346" s="32"/>
    </row>
    <row r="347">
      <c r="H347" s="93"/>
      <c r="O347" s="32"/>
    </row>
    <row r="348">
      <c r="H348" s="93"/>
      <c r="O348" s="32"/>
    </row>
    <row r="349">
      <c r="H349" s="93"/>
      <c r="O349" s="32"/>
    </row>
    <row r="350">
      <c r="H350" s="93"/>
      <c r="O350" s="32"/>
    </row>
    <row r="351">
      <c r="H351" s="93"/>
      <c r="O351" s="32"/>
    </row>
    <row r="352">
      <c r="H352" s="93"/>
      <c r="O352" s="32"/>
    </row>
    <row r="353">
      <c r="H353" s="93"/>
      <c r="O353" s="32"/>
    </row>
    <row r="354">
      <c r="H354" s="93"/>
      <c r="O354" s="32"/>
    </row>
    <row r="355">
      <c r="H355" s="93"/>
      <c r="O355" s="32"/>
    </row>
    <row r="356">
      <c r="H356" s="93"/>
      <c r="O356" s="32"/>
    </row>
    <row r="357">
      <c r="H357" s="93"/>
      <c r="O357" s="32"/>
    </row>
    <row r="358">
      <c r="H358" s="93"/>
      <c r="O358" s="32"/>
    </row>
    <row r="359">
      <c r="H359" s="93"/>
      <c r="O359" s="32"/>
    </row>
    <row r="360">
      <c r="H360" s="93"/>
      <c r="O360" s="32"/>
    </row>
    <row r="361">
      <c r="H361" s="93"/>
      <c r="O361" s="32"/>
    </row>
    <row r="362">
      <c r="H362" s="93"/>
      <c r="O362" s="32"/>
    </row>
    <row r="363">
      <c r="H363" s="93"/>
      <c r="O363" s="32"/>
    </row>
    <row r="364">
      <c r="H364" s="93"/>
      <c r="O364" s="32"/>
    </row>
    <row r="365">
      <c r="H365" s="93"/>
      <c r="O365" s="32"/>
    </row>
    <row r="366">
      <c r="H366" s="93"/>
      <c r="O366" s="32"/>
    </row>
    <row r="367">
      <c r="H367" s="93"/>
      <c r="O367" s="32"/>
    </row>
    <row r="368">
      <c r="H368" s="93"/>
      <c r="O368" s="32"/>
    </row>
    <row r="369">
      <c r="H369" s="93"/>
      <c r="O369" s="32"/>
    </row>
    <row r="370">
      <c r="H370" s="93"/>
      <c r="O370" s="32"/>
    </row>
    <row r="371">
      <c r="H371" s="93"/>
      <c r="O371" s="32"/>
    </row>
    <row r="372">
      <c r="H372" s="93"/>
      <c r="O372" s="32"/>
    </row>
    <row r="373">
      <c r="H373" s="93"/>
      <c r="O373" s="32"/>
    </row>
    <row r="374">
      <c r="H374" s="93"/>
      <c r="O374" s="32"/>
    </row>
    <row r="375">
      <c r="H375" s="93"/>
      <c r="O375" s="32"/>
    </row>
    <row r="376">
      <c r="H376" s="93"/>
      <c r="O376" s="32"/>
    </row>
    <row r="377">
      <c r="H377" s="93"/>
      <c r="O377" s="32"/>
    </row>
    <row r="378">
      <c r="H378" s="93"/>
      <c r="O378" s="32"/>
    </row>
    <row r="379">
      <c r="H379" s="93"/>
      <c r="O379" s="32"/>
    </row>
    <row r="380">
      <c r="H380" s="93"/>
      <c r="O380" s="32"/>
    </row>
    <row r="381">
      <c r="H381" s="93"/>
      <c r="O381" s="32"/>
    </row>
    <row r="382">
      <c r="H382" s="93"/>
      <c r="O382" s="32"/>
    </row>
    <row r="383">
      <c r="H383" s="93"/>
      <c r="O383" s="32"/>
    </row>
    <row r="384">
      <c r="H384" s="93"/>
      <c r="O384" s="32"/>
    </row>
    <row r="385">
      <c r="H385" s="93"/>
      <c r="O385" s="32"/>
    </row>
    <row r="386">
      <c r="H386" s="93"/>
      <c r="O386" s="32"/>
    </row>
    <row r="387">
      <c r="H387" s="93"/>
      <c r="O387" s="32"/>
    </row>
    <row r="388">
      <c r="H388" s="93"/>
      <c r="O388" s="32"/>
    </row>
    <row r="389">
      <c r="H389" s="93"/>
      <c r="O389" s="32"/>
    </row>
    <row r="390">
      <c r="H390" s="93"/>
      <c r="O390" s="32"/>
    </row>
    <row r="391">
      <c r="H391" s="93"/>
      <c r="O391" s="32"/>
    </row>
    <row r="392">
      <c r="H392" s="93"/>
      <c r="O392" s="32"/>
    </row>
    <row r="393">
      <c r="H393" s="93"/>
      <c r="O393" s="32"/>
    </row>
    <row r="394">
      <c r="H394" s="93"/>
      <c r="O394" s="32"/>
    </row>
    <row r="395">
      <c r="H395" s="93"/>
      <c r="O395" s="32"/>
    </row>
    <row r="396">
      <c r="H396" s="93"/>
      <c r="O396" s="32"/>
    </row>
    <row r="397">
      <c r="H397" s="93"/>
      <c r="O397" s="32"/>
    </row>
    <row r="398">
      <c r="H398" s="93"/>
      <c r="O398" s="32"/>
    </row>
    <row r="399">
      <c r="H399" s="93"/>
      <c r="O399" s="32"/>
    </row>
    <row r="400">
      <c r="H400" s="93"/>
      <c r="O400" s="32"/>
    </row>
    <row r="401">
      <c r="H401" s="93"/>
      <c r="O401" s="32"/>
    </row>
    <row r="402">
      <c r="H402" s="93"/>
      <c r="O402" s="32"/>
    </row>
    <row r="403">
      <c r="H403" s="93"/>
      <c r="O403" s="32"/>
    </row>
    <row r="404">
      <c r="H404" s="93"/>
      <c r="O404" s="32"/>
    </row>
    <row r="405">
      <c r="H405" s="93"/>
      <c r="O405" s="32"/>
    </row>
    <row r="406">
      <c r="H406" s="93"/>
      <c r="O406" s="32"/>
    </row>
    <row r="407">
      <c r="H407" s="93"/>
      <c r="O407" s="32"/>
    </row>
    <row r="408">
      <c r="H408" s="93"/>
      <c r="O408" s="32"/>
    </row>
    <row r="409">
      <c r="H409" s="93"/>
      <c r="O409" s="32"/>
    </row>
    <row r="410">
      <c r="H410" s="93"/>
      <c r="O410" s="32"/>
    </row>
    <row r="411">
      <c r="H411" s="93"/>
      <c r="O411" s="32"/>
    </row>
    <row r="412">
      <c r="H412" s="93"/>
      <c r="O412" s="32"/>
    </row>
    <row r="413">
      <c r="H413" s="93"/>
      <c r="O413" s="32"/>
    </row>
    <row r="414">
      <c r="H414" s="93"/>
      <c r="O414" s="32"/>
    </row>
    <row r="415">
      <c r="H415" s="93"/>
      <c r="O415" s="32"/>
    </row>
    <row r="416">
      <c r="H416" s="93"/>
      <c r="O416" s="32"/>
    </row>
    <row r="417">
      <c r="H417" s="93"/>
      <c r="O417" s="32"/>
    </row>
    <row r="418">
      <c r="H418" s="93"/>
      <c r="O418" s="32"/>
    </row>
    <row r="419">
      <c r="H419" s="93"/>
      <c r="O419" s="32"/>
    </row>
    <row r="420">
      <c r="H420" s="93"/>
      <c r="O420" s="32"/>
    </row>
    <row r="421">
      <c r="H421" s="93"/>
      <c r="O421" s="32"/>
    </row>
    <row r="422">
      <c r="H422" s="93"/>
      <c r="O422" s="32"/>
    </row>
    <row r="423">
      <c r="H423" s="93"/>
      <c r="O423" s="32"/>
    </row>
    <row r="424">
      <c r="H424" s="93"/>
      <c r="O424" s="32"/>
    </row>
    <row r="425">
      <c r="H425" s="93"/>
      <c r="O425" s="32"/>
    </row>
    <row r="426">
      <c r="H426" s="93"/>
      <c r="O426" s="32"/>
    </row>
    <row r="427">
      <c r="H427" s="93"/>
      <c r="O427" s="32"/>
    </row>
    <row r="428">
      <c r="H428" s="93"/>
      <c r="O428" s="32"/>
    </row>
    <row r="429">
      <c r="H429" s="93"/>
      <c r="O429" s="32"/>
    </row>
    <row r="430">
      <c r="H430" s="93"/>
      <c r="O430" s="32"/>
    </row>
    <row r="431">
      <c r="H431" s="93"/>
      <c r="O431" s="32"/>
    </row>
    <row r="432">
      <c r="H432" s="93"/>
      <c r="O432" s="32"/>
    </row>
    <row r="433">
      <c r="H433" s="93"/>
      <c r="O433" s="32"/>
    </row>
    <row r="434">
      <c r="H434" s="93"/>
      <c r="O434" s="32"/>
    </row>
    <row r="435">
      <c r="H435" s="93"/>
      <c r="O435" s="32"/>
    </row>
    <row r="436">
      <c r="H436" s="93"/>
      <c r="O436" s="32"/>
    </row>
    <row r="437">
      <c r="H437" s="93"/>
      <c r="O437" s="32"/>
    </row>
    <row r="438">
      <c r="H438" s="93"/>
      <c r="O438" s="32"/>
    </row>
    <row r="439">
      <c r="H439" s="93"/>
      <c r="O439" s="32"/>
    </row>
    <row r="440">
      <c r="H440" s="93"/>
      <c r="O440" s="32"/>
    </row>
    <row r="441">
      <c r="H441" s="93"/>
      <c r="O441" s="32"/>
    </row>
    <row r="442">
      <c r="H442" s="93"/>
      <c r="O442" s="32"/>
    </row>
    <row r="443">
      <c r="H443" s="93"/>
      <c r="O443" s="32"/>
    </row>
    <row r="444">
      <c r="H444" s="93"/>
      <c r="O444" s="32"/>
    </row>
    <row r="445">
      <c r="H445" s="93"/>
      <c r="O445" s="32"/>
    </row>
    <row r="446">
      <c r="H446" s="93"/>
      <c r="O446" s="32"/>
    </row>
    <row r="447">
      <c r="H447" s="93"/>
      <c r="O447" s="32"/>
    </row>
    <row r="448">
      <c r="H448" s="93"/>
      <c r="O448" s="32"/>
    </row>
    <row r="449">
      <c r="H449" s="93"/>
      <c r="O449" s="32"/>
    </row>
    <row r="450">
      <c r="H450" s="93"/>
      <c r="O450" s="32"/>
    </row>
    <row r="451">
      <c r="H451" s="93"/>
      <c r="O451" s="32"/>
    </row>
    <row r="452">
      <c r="H452" s="93"/>
      <c r="O452" s="32"/>
    </row>
    <row r="453">
      <c r="H453" s="93"/>
      <c r="O453" s="32"/>
    </row>
    <row r="454">
      <c r="H454" s="93"/>
      <c r="O454" s="32"/>
    </row>
    <row r="455">
      <c r="H455" s="93"/>
      <c r="O455" s="32"/>
    </row>
    <row r="456">
      <c r="H456" s="93"/>
      <c r="O456" s="32"/>
    </row>
    <row r="457">
      <c r="H457" s="93"/>
      <c r="O457" s="32"/>
    </row>
    <row r="458">
      <c r="H458" s="93"/>
      <c r="O458" s="32"/>
    </row>
    <row r="459">
      <c r="H459" s="93"/>
      <c r="O459" s="32"/>
    </row>
    <row r="460">
      <c r="H460" s="93"/>
      <c r="O460" s="32"/>
    </row>
    <row r="461">
      <c r="H461" s="93"/>
      <c r="O461" s="32"/>
    </row>
    <row r="462">
      <c r="H462" s="93"/>
      <c r="O462" s="32"/>
    </row>
    <row r="463">
      <c r="H463" s="93"/>
      <c r="O463" s="32"/>
    </row>
    <row r="464">
      <c r="H464" s="93"/>
      <c r="O464" s="32"/>
    </row>
    <row r="465">
      <c r="H465" s="93"/>
      <c r="O465" s="32"/>
    </row>
    <row r="466">
      <c r="H466" s="93"/>
      <c r="O466" s="32"/>
    </row>
    <row r="467">
      <c r="H467" s="93"/>
      <c r="O467" s="32"/>
    </row>
    <row r="468">
      <c r="H468" s="93"/>
      <c r="O468" s="32"/>
    </row>
    <row r="469">
      <c r="H469" s="93"/>
      <c r="O469" s="32"/>
    </row>
    <row r="470">
      <c r="H470" s="93"/>
      <c r="O470" s="32"/>
    </row>
    <row r="471">
      <c r="H471" s="93"/>
      <c r="O471" s="32"/>
    </row>
    <row r="472">
      <c r="H472" s="93"/>
      <c r="O472" s="32"/>
    </row>
    <row r="473">
      <c r="H473" s="93"/>
      <c r="O473" s="32"/>
    </row>
    <row r="474">
      <c r="H474" s="93"/>
      <c r="O474" s="32"/>
    </row>
    <row r="475">
      <c r="H475" s="93"/>
      <c r="O475" s="32"/>
    </row>
    <row r="476">
      <c r="H476" s="93"/>
      <c r="O476" s="32"/>
    </row>
    <row r="477">
      <c r="H477" s="93"/>
      <c r="O477" s="32"/>
    </row>
    <row r="478">
      <c r="H478" s="93"/>
      <c r="O478" s="32"/>
    </row>
    <row r="479">
      <c r="H479" s="93"/>
      <c r="O479" s="32"/>
    </row>
    <row r="480">
      <c r="H480" s="93"/>
      <c r="O480" s="32"/>
    </row>
    <row r="481">
      <c r="H481" s="93"/>
      <c r="O481" s="32"/>
    </row>
    <row r="482">
      <c r="H482" s="93"/>
      <c r="O482" s="32"/>
    </row>
    <row r="483">
      <c r="H483" s="93"/>
      <c r="O483" s="32"/>
    </row>
    <row r="484">
      <c r="H484" s="93"/>
      <c r="O484" s="32"/>
    </row>
    <row r="485">
      <c r="H485" s="93"/>
      <c r="O485" s="32"/>
    </row>
    <row r="486">
      <c r="H486" s="93"/>
      <c r="O486" s="32"/>
    </row>
    <row r="487">
      <c r="H487" s="93"/>
      <c r="O487" s="32"/>
    </row>
    <row r="488">
      <c r="H488" s="93"/>
      <c r="O488" s="32"/>
    </row>
    <row r="489">
      <c r="H489" s="93"/>
      <c r="O489" s="32"/>
    </row>
    <row r="490">
      <c r="H490" s="93"/>
      <c r="O490" s="32"/>
    </row>
    <row r="491">
      <c r="H491" s="93"/>
      <c r="O491" s="32"/>
    </row>
    <row r="492">
      <c r="H492" s="93"/>
      <c r="O492" s="32"/>
    </row>
    <row r="493">
      <c r="H493" s="93"/>
      <c r="O493" s="32"/>
    </row>
    <row r="494">
      <c r="H494" s="93"/>
      <c r="O494" s="32"/>
    </row>
    <row r="495">
      <c r="H495" s="93"/>
      <c r="O495" s="32"/>
    </row>
    <row r="496">
      <c r="H496" s="93"/>
      <c r="O496" s="32"/>
    </row>
    <row r="497">
      <c r="H497" s="93"/>
      <c r="O497" s="32"/>
    </row>
    <row r="498">
      <c r="H498" s="93"/>
      <c r="O498" s="32"/>
    </row>
    <row r="499">
      <c r="H499" s="93"/>
      <c r="O499" s="32"/>
    </row>
    <row r="500">
      <c r="H500" s="93"/>
      <c r="O500" s="32"/>
    </row>
    <row r="501">
      <c r="H501" s="93"/>
      <c r="O501" s="32"/>
    </row>
    <row r="502">
      <c r="H502" s="93"/>
      <c r="O502" s="32"/>
    </row>
    <row r="503">
      <c r="H503" s="93"/>
      <c r="O503" s="32"/>
    </row>
    <row r="504">
      <c r="H504" s="93"/>
      <c r="O504" s="32"/>
    </row>
    <row r="505">
      <c r="H505" s="93"/>
      <c r="O505" s="32"/>
    </row>
    <row r="506">
      <c r="H506" s="93"/>
      <c r="O506" s="32"/>
    </row>
    <row r="507">
      <c r="H507" s="93"/>
      <c r="O507" s="32"/>
    </row>
    <row r="508">
      <c r="H508" s="93"/>
      <c r="O508" s="32"/>
    </row>
    <row r="509">
      <c r="H509" s="93"/>
      <c r="O509" s="32"/>
    </row>
    <row r="510">
      <c r="H510" s="93"/>
      <c r="O510" s="32"/>
    </row>
    <row r="511">
      <c r="H511" s="93"/>
      <c r="O511" s="32"/>
    </row>
    <row r="512">
      <c r="H512" s="93"/>
      <c r="O512" s="32"/>
    </row>
    <row r="513">
      <c r="H513" s="93"/>
      <c r="O513" s="32"/>
    </row>
    <row r="514">
      <c r="H514" s="93"/>
      <c r="O514" s="32"/>
    </row>
    <row r="515">
      <c r="H515" s="93"/>
      <c r="O515" s="32"/>
    </row>
    <row r="516">
      <c r="H516" s="93"/>
      <c r="O516" s="32"/>
    </row>
    <row r="517">
      <c r="H517" s="93"/>
      <c r="O517" s="32"/>
    </row>
    <row r="518">
      <c r="H518" s="93"/>
      <c r="O518" s="32"/>
    </row>
    <row r="519">
      <c r="H519" s="93"/>
      <c r="O519" s="32"/>
    </row>
    <row r="520">
      <c r="H520" s="93"/>
      <c r="O520" s="32"/>
    </row>
    <row r="521">
      <c r="H521" s="93"/>
      <c r="O521" s="32"/>
    </row>
    <row r="522">
      <c r="H522" s="93"/>
      <c r="O522" s="32"/>
    </row>
    <row r="523">
      <c r="H523" s="93"/>
      <c r="O523" s="32"/>
    </row>
    <row r="524">
      <c r="H524" s="93"/>
      <c r="O524" s="32"/>
    </row>
    <row r="525">
      <c r="H525" s="93"/>
      <c r="O525" s="32"/>
    </row>
    <row r="526">
      <c r="H526" s="93"/>
      <c r="O526" s="32"/>
    </row>
    <row r="527">
      <c r="H527" s="93"/>
      <c r="O527" s="32"/>
    </row>
    <row r="528">
      <c r="H528" s="93"/>
      <c r="O528" s="32"/>
    </row>
    <row r="529">
      <c r="H529" s="93"/>
      <c r="O529" s="32"/>
    </row>
    <row r="530">
      <c r="H530" s="93"/>
      <c r="O530" s="32"/>
    </row>
    <row r="531">
      <c r="H531" s="93"/>
      <c r="O531" s="32"/>
    </row>
    <row r="532">
      <c r="H532" s="93"/>
      <c r="O532" s="32"/>
    </row>
    <row r="533">
      <c r="H533" s="93"/>
      <c r="O533" s="32"/>
    </row>
    <row r="534">
      <c r="H534" s="93"/>
      <c r="O534" s="32"/>
    </row>
    <row r="535">
      <c r="H535" s="93"/>
      <c r="O535" s="32"/>
    </row>
    <row r="536">
      <c r="H536" s="93"/>
      <c r="O536" s="32"/>
    </row>
    <row r="537">
      <c r="H537" s="93"/>
      <c r="O537" s="32"/>
    </row>
    <row r="538">
      <c r="H538" s="93"/>
      <c r="O538" s="32"/>
    </row>
    <row r="539">
      <c r="H539" s="93"/>
      <c r="O539" s="32"/>
    </row>
    <row r="540">
      <c r="H540" s="93"/>
      <c r="O540" s="32"/>
    </row>
    <row r="541">
      <c r="H541" s="93"/>
      <c r="O541" s="32"/>
    </row>
    <row r="542">
      <c r="H542" s="93"/>
      <c r="O542" s="32"/>
    </row>
    <row r="543">
      <c r="H543" s="93"/>
      <c r="O543" s="32"/>
    </row>
    <row r="544">
      <c r="H544" s="93"/>
      <c r="O544" s="32"/>
    </row>
    <row r="545">
      <c r="H545" s="93"/>
      <c r="O545" s="32"/>
    </row>
    <row r="546">
      <c r="H546" s="93"/>
      <c r="O546" s="32"/>
    </row>
    <row r="547">
      <c r="H547" s="93"/>
      <c r="O547" s="32"/>
    </row>
    <row r="548">
      <c r="H548" s="93"/>
      <c r="O548" s="32"/>
    </row>
    <row r="549">
      <c r="H549" s="93"/>
      <c r="O549" s="32"/>
    </row>
    <row r="550">
      <c r="H550" s="93"/>
      <c r="O550" s="32"/>
    </row>
    <row r="551">
      <c r="H551" s="93"/>
      <c r="O551" s="32"/>
    </row>
    <row r="552">
      <c r="H552" s="93"/>
      <c r="O552" s="32"/>
    </row>
    <row r="553">
      <c r="H553" s="93"/>
      <c r="O553" s="32"/>
    </row>
    <row r="554">
      <c r="H554" s="93"/>
      <c r="O554" s="32"/>
    </row>
    <row r="555">
      <c r="H555" s="93"/>
      <c r="O555" s="32"/>
    </row>
    <row r="556">
      <c r="H556" s="93"/>
      <c r="O556" s="32"/>
    </row>
    <row r="557">
      <c r="H557" s="93"/>
      <c r="O557" s="32"/>
    </row>
    <row r="558">
      <c r="H558" s="93"/>
      <c r="O558" s="32"/>
    </row>
    <row r="559">
      <c r="H559" s="93"/>
      <c r="O559" s="32"/>
    </row>
    <row r="560">
      <c r="H560" s="93"/>
      <c r="O560" s="32"/>
    </row>
    <row r="561">
      <c r="H561" s="93"/>
      <c r="O561" s="32"/>
    </row>
    <row r="562">
      <c r="H562" s="93"/>
      <c r="O562" s="32"/>
    </row>
    <row r="563">
      <c r="H563" s="93"/>
      <c r="O563" s="32"/>
    </row>
    <row r="564">
      <c r="H564" s="93"/>
      <c r="O564" s="32"/>
    </row>
    <row r="565">
      <c r="H565" s="93"/>
      <c r="O565" s="32"/>
    </row>
    <row r="566">
      <c r="H566" s="93"/>
      <c r="O566" s="32"/>
    </row>
    <row r="567">
      <c r="H567" s="93"/>
      <c r="O567" s="32"/>
    </row>
    <row r="568">
      <c r="H568" s="93"/>
      <c r="O568" s="32"/>
    </row>
    <row r="569">
      <c r="H569" s="93"/>
      <c r="O569" s="32"/>
    </row>
    <row r="570">
      <c r="H570" s="93"/>
      <c r="O570" s="32"/>
    </row>
    <row r="571">
      <c r="H571" s="93"/>
      <c r="O571" s="32"/>
    </row>
    <row r="572">
      <c r="H572" s="93"/>
      <c r="O572" s="32"/>
    </row>
    <row r="573">
      <c r="H573" s="93"/>
      <c r="O573" s="32"/>
    </row>
    <row r="574">
      <c r="H574" s="93"/>
      <c r="O574" s="32"/>
    </row>
    <row r="575">
      <c r="H575" s="93"/>
      <c r="O575" s="32"/>
    </row>
    <row r="576">
      <c r="H576" s="93"/>
      <c r="O576" s="32"/>
    </row>
    <row r="577">
      <c r="H577" s="93"/>
      <c r="O577" s="32"/>
    </row>
    <row r="578">
      <c r="H578" s="93"/>
      <c r="O578" s="32"/>
    </row>
    <row r="579">
      <c r="H579" s="93"/>
      <c r="O579" s="32"/>
    </row>
    <row r="580">
      <c r="H580" s="93"/>
      <c r="O580" s="32"/>
    </row>
    <row r="581">
      <c r="H581" s="93"/>
      <c r="O581" s="32"/>
    </row>
    <row r="582">
      <c r="H582" s="93"/>
      <c r="O582" s="32"/>
    </row>
    <row r="583">
      <c r="H583" s="93"/>
      <c r="O583" s="32"/>
    </row>
    <row r="584">
      <c r="H584" s="93"/>
      <c r="O584" s="32"/>
    </row>
    <row r="585">
      <c r="H585" s="93"/>
      <c r="O585" s="32"/>
    </row>
    <row r="586">
      <c r="H586" s="93"/>
      <c r="O586" s="32"/>
    </row>
    <row r="587">
      <c r="H587" s="93"/>
      <c r="O587" s="32"/>
    </row>
    <row r="588">
      <c r="H588" s="93"/>
      <c r="O588" s="32"/>
    </row>
    <row r="589">
      <c r="H589" s="93"/>
      <c r="O589" s="32"/>
    </row>
    <row r="590">
      <c r="H590" s="93"/>
      <c r="O590" s="32"/>
    </row>
    <row r="591">
      <c r="H591" s="93"/>
      <c r="O591" s="32"/>
    </row>
    <row r="592">
      <c r="H592" s="93"/>
      <c r="O592" s="32"/>
    </row>
    <row r="593">
      <c r="H593" s="93"/>
      <c r="O593" s="32"/>
    </row>
    <row r="594">
      <c r="H594" s="93"/>
      <c r="O594" s="32"/>
    </row>
    <row r="595">
      <c r="H595" s="93"/>
      <c r="O595" s="32"/>
    </row>
    <row r="596">
      <c r="H596" s="93"/>
      <c r="O596" s="32"/>
    </row>
    <row r="597">
      <c r="H597" s="93"/>
      <c r="O597" s="32"/>
    </row>
    <row r="598">
      <c r="H598" s="93"/>
      <c r="O598" s="32"/>
    </row>
    <row r="599">
      <c r="H599" s="93"/>
      <c r="O599" s="32"/>
    </row>
    <row r="600">
      <c r="H600" s="93"/>
      <c r="O600" s="32"/>
    </row>
    <row r="601">
      <c r="H601" s="93"/>
      <c r="O601" s="32"/>
    </row>
    <row r="602">
      <c r="H602" s="93"/>
      <c r="O602" s="32"/>
    </row>
    <row r="603">
      <c r="H603" s="93"/>
      <c r="O603" s="32"/>
    </row>
    <row r="604">
      <c r="H604" s="93"/>
      <c r="O604" s="32"/>
    </row>
    <row r="605">
      <c r="H605" s="93"/>
      <c r="O605" s="32"/>
    </row>
    <row r="606">
      <c r="H606" s="93"/>
      <c r="O606" s="32"/>
    </row>
    <row r="607">
      <c r="H607" s="93"/>
      <c r="O607" s="32"/>
    </row>
    <row r="608">
      <c r="H608" s="93"/>
      <c r="O608" s="32"/>
    </row>
    <row r="609">
      <c r="H609" s="93"/>
      <c r="O609" s="32"/>
    </row>
    <row r="610">
      <c r="H610" s="93"/>
      <c r="O610" s="32"/>
    </row>
    <row r="611">
      <c r="H611" s="93"/>
      <c r="O611" s="32"/>
    </row>
    <row r="612">
      <c r="H612" s="93"/>
      <c r="O612" s="32"/>
    </row>
    <row r="613">
      <c r="H613" s="93"/>
      <c r="O613" s="32"/>
    </row>
    <row r="614">
      <c r="H614" s="93"/>
      <c r="O614" s="32"/>
    </row>
    <row r="615">
      <c r="H615" s="93"/>
      <c r="O615" s="32"/>
    </row>
    <row r="616">
      <c r="H616" s="93"/>
      <c r="O616" s="32"/>
    </row>
    <row r="617">
      <c r="H617" s="93"/>
      <c r="O617" s="32"/>
    </row>
    <row r="618">
      <c r="H618" s="93"/>
      <c r="O618" s="32"/>
    </row>
    <row r="619">
      <c r="H619" s="93"/>
      <c r="O619" s="32"/>
    </row>
    <row r="620">
      <c r="H620" s="93"/>
      <c r="O620" s="32"/>
    </row>
    <row r="621">
      <c r="H621" s="93"/>
      <c r="O621" s="32"/>
    </row>
    <row r="622">
      <c r="H622" s="93"/>
      <c r="O622" s="32"/>
    </row>
    <row r="623">
      <c r="H623" s="93"/>
      <c r="O623" s="32"/>
    </row>
    <row r="624">
      <c r="H624" s="93"/>
      <c r="O624" s="32"/>
    </row>
    <row r="625">
      <c r="H625" s="93"/>
      <c r="O625" s="32"/>
    </row>
    <row r="626">
      <c r="H626" s="93"/>
      <c r="O626" s="32"/>
    </row>
    <row r="627">
      <c r="H627" s="93"/>
      <c r="O627" s="32"/>
    </row>
    <row r="628">
      <c r="H628" s="93"/>
      <c r="O628" s="32"/>
    </row>
    <row r="629">
      <c r="H629" s="93"/>
      <c r="O629" s="32"/>
    </row>
    <row r="630">
      <c r="H630" s="93"/>
      <c r="O630" s="32"/>
    </row>
    <row r="631">
      <c r="H631" s="93"/>
      <c r="O631" s="32"/>
    </row>
    <row r="632">
      <c r="H632" s="93"/>
      <c r="O632" s="32"/>
    </row>
    <row r="633">
      <c r="H633" s="93"/>
      <c r="O633" s="32"/>
    </row>
    <row r="634">
      <c r="H634" s="93"/>
      <c r="O634" s="32"/>
    </row>
    <row r="635">
      <c r="H635" s="93"/>
      <c r="O635" s="32"/>
    </row>
    <row r="636">
      <c r="H636" s="93"/>
      <c r="O636" s="32"/>
    </row>
    <row r="637">
      <c r="H637" s="93"/>
      <c r="O637" s="32"/>
    </row>
    <row r="638">
      <c r="H638" s="93"/>
      <c r="O638" s="32"/>
    </row>
    <row r="639">
      <c r="H639" s="93"/>
      <c r="O639" s="32"/>
    </row>
    <row r="640">
      <c r="H640" s="93"/>
      <c r="O640" s="32"/>
    </row>
    <row r="641">
      <c r="H641" s="93"/>
      <c r="O641" s="32"/>
    </row>
    <row r="642">
      <c r="H642" s="93"/>
      <c r="O642" s="32"/>
    </row>
    <row r="643">
      <c r="H643" s="93"/>
      <c r="O643" s="32"/>
    </row>
    <row r="644">
      <c r="H644" s="93"/>
      <c r="O644" s="32"/>
    </row>
    <row r="645">
      <c r="H645" s="93"/>
      <c r="O645" s="32"/>
    </row>
    <row r="646">
      <c r="H646" s="93"/>
      <c r="O646" s="32"/>
    </row>
    <row r="647">
      <c r="H647" s="93"/>
      <c r="O647" s="32"/>
    </row>
    <row r="648">
      <c r="H648" s="93"/>
      <c r="O648" s="32"/>
    </row>
    <row r="649">
      <c r="H649" s="93"/>
      <c r="O649" s="32"/>
    </row>
    <row r="650">
      <c r="H650" s="93"/>
      <c r="O650" s="32"/>
    </row>
    <row r="651">
      <c r="H651" s="93"/>
      <c r="O651" s="32"/>
    </row>
    <row r="652">
      <c r="H652" s="93"/>
      <c r="O652" s="32"/>
    </row>
    <row r="653">
      <c r="H653" s="93"/>
      <c r="O653" s="32"/>
    </row>
    <row r="654">
      <c r="H654" s="93"/>
      <c r="O654" s="32"/>
    </row>
    <row r="655">
      <c r="H655" s="93"/>
      <c r="O655" s="32"/>
    </row>
    <row r="656">
      <c r="H656" s="93"/>
      <c r="O656" s="32"/>
    </row>
    <row r="657">
      <c r="H657" s="93"/>
      <c r="O657" s="32"/>
    </row>
    <row r="658">
      <c r="H658" s="93"/>
      <c r="O658" s="32"/>
    </row>
    <row r="659">
      <c r="H659" s="93"/>
      <c r="O659" s="32"/>
    </row>
    <row r="660">
      <c r="H660" s="93"/>
      <c r="O660" s="32"/>
    </row>
    <row r="661">
      <c r="H661" s="93"/>
      <c r="O661" s="32"/>
    </row>
    <row r="662">
      <c r="H662" s="93"/>
      <c r="O662" s="32"/>
    </row>
    <row r="663">
      <c r="H663" s="93"/>
      <c r="O663" s="32"/>
    </row>
    <row r="664">
      <c r="H664" s="93"/>
      <c r="O664" s="32"/>
    </row>
    <row r="665">
      <c r="H665" s="93"/>
      <c r="O665" s="32"/>
    </row>
    <row r="666">
      <c r="H666" s="93"/>
      <c r="O666" s="32"/>
    </row>
    <row r="667">
      <c r="H667" s="93"/>
      <c r="O667" s="32"/>
    </row>
    <row r="668">
      <c r="H668" s="93"/>
      <c r="O668" s="32"/>
    </row>
    <row r="669">
      <c r="H669" s="93"/>
      <c r="O669" s="32"/>
    </row>
    <row r="670">
      <c r="H670" s="93"/>
      <c r="O670" s="32"/>
    </row>
    <row r="671">
      <c r="H671" s="93"/>
      <c r="O671" s="32"/>
    </row>
    <row r="672">
      <c r="H672" s="93"/>
      <c r="O672" s="32"/>
    </row>
    <row r="673">
      <c r="H673" s="93"/>
      <c r="O673" s="32"/>
    </row>
    <row r="674">
      <c r="H674" s="93"/>
      <c r="O674" s="32"/>
    </row>
    <row r="675">
      <c r="H675" s="93"/>
      <c r="O675" s="32"/>
    </row>
    <row r="676">
      <c r="H676" s="93"/>
      <c r="O676" s="32"/>
    </row>
    <row r="677">
      <c r="H677" s="93"/>
      <c r="O677" s="32"/>
    </row>
    <row r="678">
      <c r="H678" s="93"/>
      <c r="O678" s="32"/>
    </row>
    <row r="679">
      <c r="H679" s="93"/>
      <c r="O679" s="32"/>
    </row>
    <row r="680">
      <c r="H680" s="93"/>
      <c r="O680" s="32"/>
    </row>
    <row r="681">
      <c r="H681" s="93"/>
      <c r="O681" s="32"/>
    </row>
    <row r="682">
      <c r="H682" s="93"/>
      <c r="O682" s="32"/>
    </row>
    <row r="683">
      <c r="H683" s="93"/>
      <c r="O683" s="32"/>
    </row>
    <row r="684">
      <c r="H684" s="93"/>
      <c r="O684" s="32"/>
    </row>
    <row r="685">
      <c r="H685" s="93"/>
      <c r="O685" s="32"/>
    </row>
    <row r="686">
      <c r="H686" s="93"/>
      <c r="O686" s="32"/>
    </row>
    <row r="687">
      <c r="H687" s="93"/>
      <c r="O687" s="32"/>
    </row>
    <row r="688">
      <c r="H688" s="93"/>
      <c r="O688" s="32"/>
    </row>
    <row r="689">
      <c r="H689" s="93"/>
      <c r="O689" s="32"/>
    </row>
    <row r="690">
      <c r="H690" s="93"/>
      <c r="O690" s="32"/>
    </row>
    <row r="691">
      <c r="H691" s="93"/>
      <c r="O691" s="32"/>
    </row>
    <row r="692">
      <c r="H692" s="93"/>
      <c r="O692" s="32"/>
    </row>
    <row r="693">
      <c r="H693" s="93"/>
      <c r="O693" s="32"/>
    </row>
    <row r="694">
      <c r="H694" s="93"/>
      <c r="O694" s="32"/>
    </row>
    <row r="695">
      <c r="H695" s="93"/>
      <c r="O695" s="32"/>
    </row>
    <row r="696">
      <c r="H696" s="93"/>
      <c r="O696" s="32"/>
    </row>
    <row r="697">
      <c r="H697" s="93"/>
      <c r="O697" s="32"/>
    </row>
    <row r="698">
      <c r="H698" s="93"/>
      <c r="O698" s="32"/>
    </row>
    <row r="699">
      <c r="H699" s="93"/>
      <c r="O699" s="32"/>
    </row>
    <row r="700">
      <c r="H700" s="93"/>
      <c r="O700" s="32"/>
    </row>
    <row r="701">
      <c r="H701" s="93"/>
      <c r="O701" s="32"/>
    </row>
    <row r="702">
      <c r="H702" s="93"/>
      <c r="O702" s="32"/>
    </row>
    <row r="703">
      <c r="H703" s="93"/>
      <c r="O703" s="32"/>
    </row>
    <row r="704">
      <c r="H704" s="93"/>
      <c r="O704" s="32"/>
    </row>
    <row r="705">
      <c r="H705" s="93"/>
      <c r="O705" s="32"/>
    </row>
    <row r="706">
      <c r="H706" s="93"/>
      <c r="O706" s="32"/>
    </row>
    <row r="707">
      <c r="H707" s="93"/>
      <c r="O707" s="32"/>
    </row>
    <row r="708">
      <c r="H708" s="93"/>
      <c r="O708" s="32"/>
    </row>
    <row r="709">
      <c r="H709" s="93"/>
      <c r="O709" s="32"/>
    </row>
    <row r="710">
      <c r="H710" s="93"/>
      <c r="O710" s="32"/>
    </row>
    <row r="711">
      <c r="H711" s="93"/>
      <c r="O711" s="32"/>
    </row>
    <row r="712">
      <c r="H712" s="93"/>
      <c r="O712" s="32"/>
    </row>
    <row r="713">
      <c r="H713" s="93"/>
      <c r="O713" s="32"/>
    </row>
    <row r="714">
      <c r="H714" s="93"/>
      <c r="O714" s="32"/>
    </row>
    <row r="715">
      <c r="H715" s="93"/>
      <c r="O715" s="32"/>
    </row>
    <row r="716">
      <c r="H716" s="93"/>
      <c r="O716" s="32"/>
    </row>
    <row r="717">
      <c r="H717" s="93"/>
      <c r="O717" s="32"/>
    </row>
    <row r="718">
      <c r="H718" s="93"/>
      <c r="O718" s="32"/>
    </row>
    <row r="719">
      <c r="H719" s="93"/>
      <c r="O719" s="32"/>
    </row>
    <row r="720">
      <c r="H720" s="93"/>
      <c r="O720" s="32"/>
    </row>
    <row r="721">
      <c r="H721" s="93"/>
      <c r="O721" s="32"/>
    </row>
    <row r="722">
      <c r="H722" s="93"/>
      <c r="O722" s="32"/>
    </row>
    <row r="723">
      <c r="H723" s="93"/>
      <c r="O723" s="32"/>
    </row>
    <row r="724">
      <c r="H724" s="93"/>
      <c r="O724" s="32"/>
    </row>
    <row r="725">
      <c r="H725" s="93"/>
      <c r="O725" s="32"/>
    </row>
    <row r="726">
      <c r="H726" s="93"/>
      <c r="O726" s="32"/>
    </row>
    <row r="727">
      <c r="H727" s="93"/>
      <c r="O727" s="32"/>
    </row>
    <row r="728">
      <c r="H728" s="93"/>
      <c r="O728" s="32"/>
    </row>
    <row r="729">
      <c r="H729" s="93"/>
      <c r="O729" s="32"/>
    </row>
    <row r="730">
      <c r="H730" s="93"/>
      <c r="O730" s="32"/>
    </row>
    <row r="731">
      <c r="H731" s="93"/>
      <c r="O731" s="32"/>
    </row>
    <row r="732">
      <c r="H732" s="93"/>
      <c r="O732" s="32"/>
    </row>
    <row r="733">
      <c r="H733" s="93"/>
      <c r="O733" s="32"/>
    </row>
    <row r="734">
      <c r="H734" s="93"/>
      <c r="O734" s="32"/>
    </row>
    <row r="735">
      <c r="H735" s="93"/>
      <c r="O735" s="32"/>
    </row>
    <row r="736">
      <c r="H736" s="93"/>
      <c r="O736" s="32"/>
    </row>
    <row r="737">
      <c r="H737" s="93"/>
      <c r="O737" s="32"/>
    </row>
    <row r="738">
      <c r="H738" s="93"/>
      <c r="O738" s="32"/>
    </row>
    <row r="739">
      <c r="H739" s="93"/>
      <c r="O739" s="32"/>
    </row>
    <row r="740">
      <c r="H740" s="93"/>
      <c r="O740" s="32"/>
    </row>
    <row r="741">
      <c r="H741" s="93"/>
      <c r="O741" s="32"/>
    </row>
    <row r="742">
      <c r="H742" s="93"/>
      <c r="O742" s="32"/>
    </row>
    <row r="743">
      <c r="H743" s="93"/>
      <c r="O743" s="32"/>
    </row>
    <row r="744">
      <c r="H744" s="93"/>
      <c r="O744" s="32"/>
    </row>
    <row r="745">
      <c r="H745" s="93"/>
      <c r="O745" s="32"/>
    </row>
    <row r="746">
      <c r="H746" s="93"/>
      <c r="O746" s="32"/>
    </row>
    <row r="747">
      <c r="H747" s="93"/>
      <c r="O747" s="32"/>
    </row>
    <row r="748">
      <c r="H748" s="93"/>
      <c r="O748" s="32"/>
    </row>
    <row r="749">
      <c r="H749" s="93"/>
      <c r="O749" s="32"/>
    </row>
    <row r="750">
      <c r="H750" s="93"/>
      <c r="O750" s="32"/>
    </row>
    <row r="751">
      <c r="H751" s="93"/>
      <c r="O751" s="32"/>
    </row>
    <row r="752">
      <c r="H752" s="93"/>
      <c r="O752" s="32"/>
    </row>
    <row r="753">
      <c r="H753" s="93"/>
      <c r="O753" s="32"/>
    </row>
    <row r="754">
      <c r="H754" s="93"/>
      <c r="O754" s="32"/>
    </row>
    <row r="755">
      <c r="H755" s="93"/>
      <c r="O755" s="32"/>
    </row>
    <row r="756">
      <c r="H756" s="93"/>
      <c r="O756" s="32"/>
    </row>
    <row r="757">
      <c r="H757" s="93"/>
      <c r="O757" s="32"/>
    </row>
    <row r="758">
      <c r="H758" s="93"/>
      <c r="O758" s="32"/>
    </row>
    <row r="759">
      <c r="H759" s="93"/>
      <c r="O759" s="32"/>
    </row>
    <row r="760">
      <c r="H760" s="93"/>
      <c r="O760" s="32"/>
    </row>
    <row r="761">
      <c r="H761" s="93"/>
      <c r="O761" s="32"/>
    </row>
    <row r="762">
      <c r="H762" s="93"/>
      <c r="O762" s="32"/>
    </row>
    <row r="763">
      <c r="H763" s="93"/>
      <c r="O763" s="32"/>
    </row>
    <row r="764">
      <c r="H764" s="93"/>
      <c r="O764" s="32"/>
    </row>
    <row r="765">
      <c r="H765" s="93"/>
      <c r="O765" s="32"/>
    </row>
    <row r="766">
      <c r="H766" s="93"/>
      <c r="O766" s="32"/>
    </row>
    <row r="767">
      <c r="H767" s="93"/>
      <c r="O767" s="32"/>
    </row>
    <row r="768">
      <c r="H768" s="93"/>
      <c r="O768" s="32"/>
    </row>
    <row r="769">
      <c r="H769" s="93"/>
      <c r="O769" s="32"/>
    </row>
    <row r="770">
      <c r="H770" s="93"/>
      <c r="O770" s="32"/>
    </row>
    <row r="771">
      <c r="H771" s="93"/>
      <c r="O771" s="32"/>
    </row>
    <row r="772">
      <c r="H772" s="93"/>
      <c r="O772" s="32"/>
    </row>
    <row r="773">
      <c r="H773" s="93"/>
      <c r="O773" s="32"/>
    </row>
    <row r="774">
      <c r="H774" s="93"/>
      <c r="O774" s="32"/>
    </row>
    <row r="775">
      <c r="H775" s="93"/>
      <c r="O775" s="32"/>
    </row>
    <row r="776">
      <c r="H776" s="93"/>
      <c r="O776" s="32"/>
    </row>
    <row r="777">
      <c r="H777" s="93"/>
      <c r="O777" s="32"/>
    </row>
    <row r="778">
      <c r="H778" s="93"/>
      <c r="O778" s="32"/>
    </row>
    <row r="779">
      <c r="H779" s="93"/>
      <c r="O779" s="32"/>
    </row>
    <row r="780">
      <c r="H780" s="93"/>
      <c r="O780" s="32"/>
    </row>
    <row r="781">
      <c r="H781" s="93"/>
      <c r="O781" s="32"/>
    </row>
    <row r="782">
      <c r="H782" s="93"/>
      <c r="O782" s="32"/>
    </row>
    <row r="783">
      <c r="H783" s="93"/>
      <c r="O783" s="32"/>
    </row>
    <row r="784">
      <c r="H784" s="93"/>
      <c r="O784" s="32"/>
    </row>
    <row r="785">
      <c r="H785" s="93"/>
      <c r="O785" s="32"/>
    </row>
    <row r="786">
      <c r="H786" s="93"/>
      <c r="O786" s="32"/>
    </row>
    <row r="787">
      <c r="H787" s="93"/>
      <c r="O787" s="32"/>
    </row>
    <row r="788">
      <c r="H788" s="93"/>
      <c r="O788" s="32"/>
    </row>
    <row r="789">
      <c r="H789" s="93"/>
      <c r="O789" s="32"/>
    </row>
    <row r="790">
      <c r="H790" s="93"/>
      <c r="O790" s="32"/>
    </row>
    <row r="791">
      <c r="H791" s="93"/>
      <c r="O791" s="32"/>
    </row>
    <row r="792">
      <c r="H792" s="93"/>
      <c r="O792" s="32"/>
    </row>
    <row r="793">
      <c r="H793" s="93"/>
      <c r="O793" s="32"/>
    </row>
    <row r="794">
      <c r="H794" s="93"/>
      <c r="O794" s="32"/>
    </row>
    <row r="795">
      <c r="H795" s="93"/>
      <c r="O795" s="32"/>
    </row>
    <row r="796">
      <c r="H796" s="93"/>
      <c r="O796" s="32"/>
    </row>
    <row r="797">
      <c r="H797" s="93"/>
      <c r="O797" s="32"/>
    </row>
    <row r="798">
      <c r="H798" s="93"/>
      <c r="O798" s="32"/>
    </row>
    <row r="799">
      <c r="H799" s="93"/>
      <c r="O799" s="32"/>
    </row>
    <row r="800">
      <c r="H800" s="93"/>
      <c r="O800" s="32"/>
    </row>
    <row r="801">
      <c r="H801" s="93"/>
      <c r="O801" s="32"/>
    </row>
    <row r="802">
      <c r="H802" s="93"/>
      <c r="O802" s="32"/>
    </row>
    <row r="803">
      <c r="H803" s="93"/>
      <c r="O803" s="32"/>
    </row>
    <row r="804">
      <c r="H804" s="93"/>
      <c r="O804" s="32"/>
    </row>
    <row r="805">
      <c r="H805" s="93"/>
      <c r="O805" s="32"/>
    </row>
    <row r="806">
      <c r="H806" s="93"/>
      <c r="O806" s="32"/>
    </row>
    <row r="807">
      <c r="H807" s="93"/>
      <c r="O807" s="32"/>
    </row>
    <row r="808">
      <c r="H808" s="93"/>
      <c r="O808" s="32"/>
    </row>
    <row r="809">
      <c r="H809" s="93"/>
      <c r="O809" s="32"/>
    </row>
    <row r="810">
      <c r="H810" s="93"/>
      <c r="O810" s="32"/>
    </row>
    <row r="811">
      <c r="H811" s="93"/>
      <c r="O811" s="32"/>
    </row>
    <row r="812">
      <c r="H812" s="93"/>
      <c r="O812" s="32"/>
    </row>
    <row r="813">
      <c r="H813" s="93"/>
      <c r="O813" s="32"/>
    </row>
    <row r="814">
      <c r="H814" s="93"/>
      <c r="O814" s="32"/>
    </row>
    <row r="815">
      <c r="H815" s="93"/>
      <c r="O815" s="32"/>
    </row>
    <row r="816">
      <c r="H816" s="93"/>
      <c r="O816" s="32"/>
    </row>
    <row r="817">
      <c r="H817" s="93"/>
      <c r="O817" s="32"/>
    </row>
    <row r="818">
      <c r="H818" s="93"/>
      <c r="O818" s="32"/>
    </row>
    <row r="819">
      <c r="H819" s="93"/>
      <c r="O819" s="32"/>
    </row>
    <row r="820">
      <c r="H820" s="93"/>
      <c r="O820" s="32"/>
    </row>
    <row r="821">
      <c r="H821" s="93"/>
      <c r="O821" s="32"/>
    </row>
    <row r="822">
      <c r="H822" s="93"/>
      <c r="O822" s="32"/>
    </row>
    <row r="823">
      <c r="H823" s="93"/>
      <c r="O823" s="32"/>
    </row>
    <row r="824">
      <c r="H824" s="93"/>
      <c r="O824" s="32"/>
    </row>
    <row r="825">
      <c r="H825" s="93"/>
      <c r="O825" s="32"/>
    </row>
    <row r="826">
      <c r="H826" s="93"/>
      <c r="O826" s="32"/>
    </row>
    <row r="827">
      <c r="H827" s="93"/>
      <c r="O827" s="32"/>
    </row>
    <row r="828">
      <c r="H828" s="93"/>
      <c r="O828" s="32"/>
    </row>
    <row r="829">
      <c r="H829" s="93"/>
      <c r="O829" s="32"/>
    </row>
    <row r="830">
      <c r="H830" s="93"/>
      <c r="O830" s="32"/>
    </row>
    <row r="831">
      <c r="H831" s="93"/>
      <c r="O831" s="32"/>
    </row>
    <row r="832">
      <c r="H832" s="93"/>
      <c r="O832" s="32"/>
    </row>
    <row r="833">
      <c r="H833" s="93"/>
      <c r="O833" s="32"/>
    </row>
    <row r="834">
      <c r="H834" s="93"/>
      <c r="O834" s="32"/>
    </row>
    <row r="835">
      <c r="H835" s="93"/>
      <c r="O835" s="32"/>
    </row>
    <row r="836">
      <c r="H836" s="93"/>
      <c r="O836" s="32"/>
    </row>
    <row r="837">
      <c r="H837" s="93"/>
      <c r="O837" s="32"/>
    </row>
    <row r="838">
      <c r="H838" s="93"/>
      <c r="O838" s="32"/>
    </row>
    <row r="839">
      <c r="H839" s="93"/>
      <c r="O839" s="32"/>
    </row>
    <row r="840">
      <c r="H840" s="93"/>
      <c r="O840" s="32"/>
    </row>
    <row r="841">
      <c r="H841" s="93"/>
      <c r="O841" s="32"/>
    </row>
    <row r="842">
      <c r="H842" s="93"/>
      <c r="O842" s="32"/>
    </row>
    <row r="843">
      <c r="H843" s="93"/>
      <c r="O843" s="32"/>
    </row>
    <row r="844">
      <c r="H844" s="93"/>
      <c r="O844" s="32"/>
    </row>
    <row r="845">
      <c r="H845" s="93"/>
      <c r="O845" s="32"/>
    </row>
    <row r="846">
      <c r="H846" s="93"/>
      <c r="O846" s="32"/>
    </row>
    <row r="847">
      <c r="H847" s="93"/>
      <c r="O847" s="32"/>
    </row>
    <row r="848">
      <c r="H848" s="93"/>
      <c r="O848" s="32"/>
    </row>
    <row r="849">
      <c r="H849" s="93"/>
      <c r="O849" s="32"/>
    </row>
    <row r="850">
      <c r="H850" s="93"/>
      <c r="O850" s="32"/>
    </row>
    <row r="851">
      <c r="H851" s="93"/>
      <c r="O851" s="32"/>
    </row>
    <row r="852">
      <c r="H852" s="93"/>
      <c r="O852" s="32"/>
    </row>
    <row r="853">
      <c r="H853" s="93"/>
      <c r="O853" s="32"/>
    </row>
    <row r="854">
      <c r="H854" s="93"/>
      <c r="O854" s="32"/>
    </row>
    <row r="855">
      <c r="H855" s="93"/>
      <c r="O855" s="32"/>
    </row>
    <row r="856">
      <c r="H856" s="93"/>
      <c r="O856" s="32"/>
    </row>
    <row r="857">
      <c r="H857" s="93"/>
      <c r="O857" s="32"/>
    </row>
    <row r="858">
      <c r="H858" s="93"/>
      <c r="O858" s="32"/>
    </row>
    <row r="859">
      <c r="H859" s="93"/>
      <c r="O859" s="32"/>
    </row>
    <row r="860">
      <c r="H860" s="93"/>
      <c r="O860" s="32"/>
    </row>
    <row r="861">
      <c r="H861" s="93"/>
      <c r="O861" s="32"/>
    </row>
    <row r="862">
      <c r="H862" s="93"/>
      <c r="O862" s="32"/>
    </row>
    <row r="863">
      <c r="H863" s="93"/>
      <c r="O863" s="32"/>
    </row>
    <row r="864">
      <c r="H864" s="93"/>
      <c r="O864" s="32"/>
    </row>
    <row r="865">
      <c r="H865" s="93"/>
      <c r="O865" s="32"/>
    </row>
    <row r="866">
      <c r="H866" s="93"/>
      <c r="O866" s="32"/>
    </row>
    <row r="867">
      <c r="H867" s="93"/>
      <c r="O867" s="32"/>
    </row>
    <row r="868">
      <c r="H868" s="93"/>
      <c r="O868" s="32"/>
    </row>
    <row r="869">
      <c r="H869" s="93"/>
      <c r="O869" s="32"/>
    </row>
    <row r="870">
      <c r="H870" s="93"/>
      <c r="O870" s="32"/>
    </row>
    <row r="871">
      <c r="H871" s="93"/>
      <c r="O871" s="32"/>
    </row>
    <row r="872">
      <c r="H872" s="93"/>
      <c r="O872" s="32"/>
    </row>
    <row r="873">
      <c r="H873" s="93"/>
      <c r="O873" s="32"/>
    </row>
    <row r="874">
      <c r="H874" s="93"/>
      <c r="O874" s="32"/>
    </row>
    <row r="875">
      <c r="H875" s="93"/>
      <c r="O875" s="32"/>
    </row>
    <row r="876">
      <c r="H876" s="93"/>
      <c r="O876" s="32"/>
    </row>
    <row r="877">
      <c r="H877" s="93"/>
      <c r="O877" s="32"/>
    </row>
    <row r="878">
      <c r="H878" s="93"/>
      <c r="O878" s="32"/>
    </row>
    <row r="879">
      <c r="H879" s="93"/>
      <c r="O879" s="32"/>
    </row>
    <row r="880">
      <c r="H880" s="93"/>
      <c r="O880" s="32"/>
    </row>
    <row r="881">
      <c r="H881" s="93"/>
      <c r="O881" s="32"/>
    </row>
    <row r="882">
      <c r="H882" s="93"/>
      <c r="O882" s="32"/>
    </row>
    <row r="883">
      <c r="H883" s="93"/>
      <c r="O883" s="32"/>
    </row>
    <row r="884">
      <c r="H884" s="93"/>
      <c r="O884" s="32"/>
    </row>
    <row r="885">
      <c r="H885" s="93"/>
      <c r="O885" s="32"/>
    </row>
    <row r="886">
      <c r="H886" s="93"/>
      <c r="O886" s="32"/>
    </row>
    <row r="887">
      <c r="H887" s="93"/>
      <c r="O887" s="32"/>
    </row>
    <row r="888">
      <c r="H888" s="93"/>
      <c r="O888" s="32"/>
    </row>
    <row r="889">
      <c r="H889" s="93"/>
      <c r="O889" s="32"/>
    </row>
    <row r="890">
      <c r="H890" s="93"/>
      <c r="O890" s="32"/>
    </row>
    <row r="891">
      <c r="H891" s="93"/>
      <c r="O891" s="32"/>
    </row>
    <row r="892">
      <c r="H892" s="93"/>
      <c r="O892" s="32"/>
    </row>
    <row r="893">
      <c r="H893" s="93"/>
      <c r="O893" s="32"/>
    </row>
    <row r="894">
      <c r="H894" s="93"/>
      <c r="O894" s="32"/>
    </row>
    <row r="895">
      <c r="H895" s="93"/>
      <c r="O895" s="32"/>
    </row>
    <row r="896">
      <c r="H896" s="93"/>
      <c r="O896" s="32"/>
    </row>
    <row r="897">
      <c r="H897" s="93"/>
      <c r="O897" s="32"/>
    </row>
    <row r="898">
      <c r="H898" s="93"/>
      <c r="O898" s="32"/>
    </row>
    <row r="899">
      <c r="H899" s="93"/>
      <c r="O899" s="32"/>
    </row>
    <row r="900">
      <c r="H900" s="93"/>
      <c r="O900" s="32"/>
    </row>
    <row r="901">
      <c r="H901" s="93"/>
      <c r="O901" s="32"/>
    </row>
    <row r="902">
      <c r="H902" s="93"/>
      <c r="O902" s="32"/>
    </row>
    <row r="903">
      <c r="H903" s="93"/>
      <c r="O903" s="32"/>
    </row>
    <row r="904">
      <c r="H904" s="93"/>
      <c r="O904" s="32"/>
    </row>
    <row r="905">
      <c r="H905" s="93"/>
      <c r="O905" s="32"/>
    </row>
    <row r="906">
      <c r="H906" s="93"/>
      <c r="O906" s="32"/>
    </row>
    <row r="907">
      <c r="H907" s="93"/>
      <c r="O907" s="32"/>
    </row>
    <row r="908">
      <c r="H908" s="93"/>
      <c r="O908" s="32"/>
    </row>
    <row r="909">
      <c r="H909" s="93"/>
      <c r="O909" s="32"/>
    </row>
    <row r="910">
      <c r="H910" s="93"/>
      <c r="O910" s="32"/>
    </row>
    <row r="911">
      <c r="H911" s="93"/>
      <c r="O911" s="32"/>
    </row>
    <row r="912">
      <c r="H912" s="93"/>
      <c r="O912" s="32"/>
    </row>
    <row r="913">
      <c r="H913" s="93"/>
      <c r="O913" s="32"/>
    </row>
    <row r="914">
      <c r="H914" s="93"/>
      <c r="O914" s="32"/>
    </row>
    <row r="915">
      <c r="H915" s="93"/>
      <c r="O915" s="32"/>
    </row>
    <row r="916">
      <c r="H916" s="93"/>
      <c r="O916" s="32"/>
    </row>
    <row r="917">
      <c r="H917" s="93"/>
      <c r="O917" s="32"/>
    </row>
    <row r="918">
      <c r="H918" s="93"/>
      <c r="O918" s="32"/>
    </row>
    <row r="919">
      <c r="H919" s="93"/>
      <c r="O919" s="32"/>
    </row>
    <row r="920">
      <c r="H920" s="93"/>
      <c r="O920" s="32"/>
    </row>
    <row r="921">
      <c r="H921" s="93"/>
      <c r="O921" s="32"/>
    </row>
    <row r="922">
      <c r="H922" s="93"/>
      <c r="O922" s="32"/>
    </row>
    <row r="923">
      <c r="H923" s="93"/>
      <c r="O923" s="32"/>
    </row>
    <row r="924">
      <c r="H924" s="93"/>
      <c r="O924" s="32"/>
    </row>
    <row r="925">
      <c r="H925" s="93"/>
      <c r="O925" s="32"/>
    </row>
    <row r="926">
      <c r="H926" s="93"/>
      <c r="O926" s="32"/>
    </row>
    <row r="927">
      <c r="H927" s="93"/>
      <c r="O927" s="32"/>
    </row>
    <row r="928">
      <c r="H928" s="93"/>
      <c r="O928" s="32"/>
    </row>
    <row r="929">
      <c r="H929" s="93"/>
      <c r="O929" s="32"/>
    </row>
    <row r="930">
      <c r="H930" s="93"/>
      <c r="O930" s="32"/>
    </row>
    <row r="931">
      <c r="H931" s="93"/>
      <c r="O931" s="32"/>
    </row>
    <row r="932">
      <c r="H932" s="93"/>
      <c r="O932" s="32"/>
    </row>
    <row r="933">
      <c r="H933" s="93"/>
      <c r="O933" s="32"/>
    </row>
    <row r="934">
      <c r="H934" s="93"/>
      <c r="O934" s="32"/>
    </row>
    <row r="935">
      <c r="H935" s="93"/>
      <c r="O935" s="32"/>
    </row>
    <row r="936">
      <c r="H936" s="93"/>
      <c r="O936" s="32"/>
    </row>
    <row r="937">
      <c r="H937" s="93"/>
      <c r="O937" s="32"/>
    </row>
    <row r="938">
      <c r="H938" s="93"/>
      <c r="O938" s="32"/>
    </row>
    <row r="939">
      <c r="H939" s="93"/>
      <c r="O939" s="32"/>
    </row>
    <row r="940">
      <c r="H940" s="93"/>
      <c r="O940" s="32"/>
    </row>
    <row r="941">
      <c r="H941" s="93"/>
      <c r="O941" s="32"/>
    </row>
    <row r="942">
      <c r="H942" s="93"/>
      <c r="O942" s="32"/>
    </row>
    <row r="943">
      <c r="H943" s="93"/>
      <c r="O943" s="32"/>
    </row>
    <row r="944">
      <c r="H944" s="93"/>
      <c r="O944" s="32"/>
    </row>
    <row r="945">
      <c r="H945" s="93"/>
      <c r="O945" s="32"/>
    </row>
    <row r="946">
      <c r="H946" s="93"/>
      <c r="O946" s="32"/>
    </row>
    <row r="947">
      <c r="H947" s="93"/>
      <c r="O947" s="32"/>
    </row>
    <row r="948">
      <c r="H948" s="93"/>
      <c r="O948" s="32"/>
    </row>
    <row r="949">
      <c r="H949" s="93"/>
      <c r="O949" s="32"/>
    </row>
    <row r="950">
      <c r="H950" s="93"/>
      <c r="O950" s="32"/>
    </row>
    <row r="951">
      <c r="H951" s="93"/>
      <c r="O951" s="32"/>
    </row>
    <row r="952">
      <c r="H952" s="93"/>
      <c r="O952" s="32"/>
    </row>
    <row r="953">
      <c r="H953" s="93"/>
      <c r="O953" s="32"/>
    </row>
    <row r="954">
      <c r="H954" s="93"/>
      <c r="O954" s="32"/>
    </row>
    <row r="955">
      <c r="H955" s="93"/>
      <c r="O955" s="32"/>
    </row>
    <row r="956">
      <c r="H956" s="93"/>
      <c r="O956" s="32"/>
    </row>
    <row r="957">
      <c r="H957" s="93"/>
      <c r="O957" s="32"/>
    </row>
    <row r="958">
      <c r="H958" s="93"/>
      <c r="O958" s="32"/>
    </row>
    <row r="959">
      <c r="H959" s="93"/>
      <c r="O959" s="32"/>
    </row>
    <row r="960">
      <c r="H960" s="93"/>
      <c r="O960" s="32"/>
    </row>
    <row r="961">
      <c r="H961" s="93"/>
      <c r="O961" s="32"/>
    </row>
    <row r="962">
      <c r="H962" s="93"/>
      <c r="O962" s="32"/>
    </row>
    <row r="963">
      <c r="H963" s="93"/>
      <c r="O963" s="32"/>
    </row>
    <row r="964">
      <c r="H964" s="93"/>
      <c r="O964" s="32"/>
    </row>
    <row r="965">
      <c r="H965" s="93"/>
      <c r="O965" s="32"/>
    </row>
    <row r="966">
      <c r="H966" s="93"/>
      <c r="O966" s="32"/>
    </row>
    <row r="967">
      <c r="H967" s="93"/>
      <c r="O967" s="32"/>
    </row>
    <row r="968">
      <c r="H968" s="93"/>
      <c r="O968" s="32"/>
    </row>
    <row r="969">
      <c r="H969" s="93"/>
      <c r="O969" s="32"/>
    </row>
    <row r="970">
      <c r="H970" s="93"/>
      <c r="O970" s="32"/>
    </row>
    <row r="971">
      <c r="H971" s="93"/>
      <c r="O971" s="32"/>
    </row>
    <row r="972">
      <c r="H972" s="93"/>
      <c r="O972" s="32"/>
    </row>
    <row r="973">
      <c r="H973" s="93"/>
      <c r="O973" s="32"/>
    </row>
    <row r="974">
      <c r="H974" s="93"/>
      <c r="O974" s="32"/>
    </row>
    <row r="975">
      <c r="H975" s="93"/>
      <c r="O975" s="32"/>
    </row>
    <row r="976">
      <c r="H976" s="93"/>
      <c r="O976" s="32"/>
    </row>
    <row r="977">
      <c r="H977" s="93"/>
      <c r="O977" s="32"/>
    </row>
    <row r="978">
      <c r="H978" s="93"/>
      <c r="O978" s="32"/>
    </row>
    <row r="979">
      <c r="H979" s="93"/>
      <c r="O979" s="32"/>
    </row>
    <row r="980">
      <c r="H980" s="93"/>
      <c r="O980" s="32"/>
    </row>
    <row r="981">
      <c r="H981" s="93"/>
      <c r="O981" s="32"/>
    </row>
    <row r="982">
      <c r="H982" s="93"/>
      <c r="O982" s="32"/>
    </row>
    <row r="983">
      <c r="H983" s="93"/>
      <c r="O983" s="32"/>
    </row>
    <row r="984">
      <c r="H984" s="93"/>
      <c r="O984" s="32"/>
    </row>
    <row r="985">
      <c r="H985" s="93"/>
      <c r="O985" s="32"/>
    </row>
    <row r="986">
      <c r="H986" s="93"/>
      <c r="O986" s="32"/>
    </row>
    <row r="987">
      <c r="H987" s="93"/>
      <c r="O987" s="32"/>
    </row>
    <row r="988">
      <c r="H988" s="93"/>
      <c r="O988" s="32"/>
    </row>
    <row r="989">
      <c r="H989" s="93"/>
      <c r="O989" s="32"/>
    </row>
    <row r="990">
      <c r="H990" s="93"/>
      <c r="O990" s="32"/>
    </row>
    <row r="991">
      <c r="H991" s="93"/>
      <c r="O991" s="32"/>
    </row>
    <row r="992">
      <c r="H992" s="93"/>
      <c r="O992" s="32"/>
    </row>
    <row r="993">
      <c r="H993" s="93"/>
      <c r="O993" s="32"/>
    </row>
    <row r="994">
      <c r="H994" s="93"/>
      <c r="O994" s="32"/>
    </row>
    <row r="995">
      <c r="H995" s="93"/>
      <c r="O995" s="32"/>
    </row>
    <row r="996">
      <c r="H996" s="93"/>
      <c r="O996" s="32"/>
    </row>
    <row r="997">
      <c r="H997" s="93"/>
      <c r="O997" s="32"/>
    </row>
    <row r="998">
      <c r="H998" s="93"/>
      <c r="O998" s="32"/>
    </row>
    <row r="999">
      <c r="H999" s="93"/>
      <c r="O999" s="32"/>
    </row>
    <row r="1000">
      <c r="H1000" s="93"/>
      <c r="O1000" s="32"/>
    </row>
    <row r="1001">
      <c r="H1001" s="93"/>
      <c r="O1001" s="32"/>
    </row>
    <row r="1002">
      <c r="H1002" s="93"/>
      <c r="O1002" s="32"/>
    </row>
    <row r="1003">
      <c r="H1003" s="93"/>
      <c r="O1003" s="32"/>
    </row>
    <row r="1004">
      <c r="H1004" s="93"/>
      <c r="O1004" s="32"/>
    </row>
    <row r="1005">
      <c r="H1005" s="93"/>
      <c r="O1005" s="32"/>
    </row>
    <row r="1006">
      <c r="H1006" s="93"/>
      <c r="O1006" s="32"/>
    </row>
    <row r="1007">
      <c r="H1007" s="93"/>
      <c r="O1007" s="32"/>
    </row>
    <row r="1008">
      <c r="H1008" s="93"/>
      <c r="O1008" s="32"/>
    </row>
    <row r="1009">
      <c r="H1009" s="93"/>
      <c r="O1009" s="32"/>
    </row>
    <row r="1010">
      <c r="H1010" s="93"/>
      <c r="O1010" s="32"/>
    </row>
    <row r="1011">
      <c r="H1011" s="93"/>
      <c r="O1011" s="32"/>
    </row>
    <row r="1012">
      <c r="H1012" s="93"/>
      <c r="O1012" s="32"/>
    </row>
    <row r="1013">
      <c r="H1013" s="93"/>
      <c r="O1013" s="32"/>
    </row>
    <row r="1014">
      <c r="H1014" s="93"/>
      <c r="O1014" s="32"/>
    </row>
    <row r="1015">
      <c r="H1015" s="93"/>
      <c r="O1015" s="32"/>
    </row>
    <row r="1016">
      <c r="H1016" s="93"/>
      <c r="O1016" s="32"/>
    </row>
    <row r="1017">
      <c r="H1017" s="93"/>
      <c r="O1017" s="32"/>
    </row>
    <row r="1018">
      <c r="H1018" s="93"/>
      <c r="O1018" s="32"/>
    </row>
    <row r="1019">
      <c r="H1019" s="93"/>
      <c r="O1019" s="32"/>
    </row>
    <row r="1020">
      <c r="H1020" s="93"/>
      <c r="O1020" s="32"/>
    </row>
    <row r="1021">
      <c r="H1021" s="93"/>
      <c r="O1021" s="32"/>
    </row>
    <row r="1022">
      <c r="H1022" s="93"/>
      <c r="O1022" s="32"/>
    </row>
    <row r="1023">
      <c r="H1023" s="93"/>
      <c r="O1023" s="32"/>
    </row>
    <row r="1024">
      <c r="H1024" s="93"/>
      <c r="O1024" s="32"/>
    </row>
    <row r="1025">
      <c r="H1025" s="93"/>
      <c r="O1025" s="32"/>
    </row>
    <row r="1026">
      <c r="H1026" s="93"/>
      <c r="O1026" s="32"/>
    </row>
    <row r="1027">
      <c r="H1027" s="93"/>
      <c r="O1027" s="32"/>
    </row>
    <row r="1028">
      <c r="H1028" s="93"/>
      <c r="O1028" s="32"/>
    </row>
    <row r="1029">
      <c r="H1029" s="93"/>
      <c r="O1029" s="32"/>
    </row>
    <row r="1030">
      <c r="H1030" s="93"/>
      <c r="O1030" s="32"/>
    </row>
    <row r="1031">
      <c r="H1031" s="93"/>
      <c r="O1031" s="32"/>
    </row>
    <row r="1032">
      <c r="H1032" s="93"/>
      <c r="O1032" s="32"/>
    </row>
    <row r="1033">
      <c r="H1033" s="93"/>
      <c r="O1033" s="32"/>
    </row>
    <row r="1034">
      <c r="H1034" s="93"/>
      <c r="O1034" s="32"/>
    </row>
    <row r="1035">
      <c r="H1035" s="93"/>
      <c r="O1035" s="32"/>
    </row>
    <row r="1036">
      <c r="H1036" s="93"/>
      <c r="O1036" s="32"/>
    </row>
    <row r="1037">
      <c r="H1037" s="93"/>
      <c r="O1037" s="32"/>
    </row>
    <row r="1038">
      <c r="H1038" s="93"/>
      <c r="O1038" s="32"/>
    </row>
    <row r="1039">
      <c r="H1039" s="93"/>
      <c r="O1039" s="32"/>
    </row>
    <row r="1040">
      <c r="H1040" s="93"/>
      <c r="O1040" s="32"/>
    </row>
    <row r="1041">
      <c r="H1041" s="93"/>
      <c r="O1041" s="32"/>
    </row>
    <row r="1042">
      <c r="H1042" s="93"/>
      <c r="O1042" s="32"/>
    </row>
    <row r="1043">
      <c r="H1043" s="93"/>
      <c r="O1043" s="32"/>
    </row>
    <row r="1044">
      <c r="H1044" s="93"/>
      <c r="O1044" s="32"/>
    </row>
    <row r="1045">
      <c r="H1045" s="93"/>
      <c r="O1045" s="32"/>
    </row>
    <row r="1046">
      <c r="H1046" s="93"/>
      <c r="O1046" s="32"/>
    </row>
    <row r="1047">
      <c r="H1047" s="93"/>
      <c r="O1047" s="32"/>
    </row>
    <row r="1048">
      <c r="H1048" s="93"/>
      <c r="O1048" s="32"/>
    </row>
    <row r="1049">
      <c r="H1049" s="93"/>
      <c r="O1049" s="32"/>
    </row>
    <row r="1050">
      <c r="H1050" s="93"/>
      <c r="O1050" s="32"/>
    </row>
    <row r="1051">
      <c r="H1051" s="93"/>
      <c r="O1051" s="32"/>
    </row>
    <row r="1052">
      <c r="H1052" s="93"/>
      <c r="O1052" s="32"/>
    </row>
  </sheetData>
  <autoFilter ref="$A$1:$AH$86">
    <filterColumn colId="6">
      <filters blank="1">
        <filter val="1"/>
        <filter val="8"/>
      </filters>
    </filterColumn>
    <sortState ref="A1:AH86">
      <sortCondition ref="A1:A86"/>
      <sortCondition ref="B1:B86"/>
      <sortCondition ref="I1:I86"/>
      <sortCondition ref="G1:G86"/>
      <sortCondition descending="1" ref="R1:R86"/>
      <sortCondition descending="1" ref="Q1:Q86"/>
    </sortState>
  </autoFilter>
  <hyperlinks>
    <hyperlink r:id="rId2" location="page-top" ref="D4"/>
    <hyperlink r:id="rId3" ref="D6"/>
    <hyperlink r:id="rId4" ref="D7"/>
    <hyperlink r:id="rId5" ref="D8"/>
    <hyperlink r:id="rId6" location=":~:text=Traffic%20between%20regions%20will%20typically,GB%20for%20all%20four%20flows." ref="U8"/>
    <hyperlink r:id="rId7" location=":~:text=Traffic%20between%20regions%20will%20typically,GB%20for%20all%20four%20flows." ref="AD8"/>
    <hyperlink r:id="rId8" ref="D9"/>
    <hyperlink r:id="rId9" location=":~:text=Traffic%20between%20regions%20will%20typically,GB%20for%20all%20four%20flows." ref="U9"/>
    <hyperlink r:id="rId10" location=":~:text=Traffic%20between%20regions%20will%20typically,GB%20for%20all%20four%20flows." ref="AD9"/>
    <hyperlink r:id="rId11" ref="D10"/>
    <hyperlink r:id="rId12" location="pricing" ref="D13"/>
    <hyperlink r:id="rId13" ref="D14"/>
    <hyperlink r:id="rId14" location="pricing" ref="D15"/>
    <hyperlink r:id="rId15" location="pricing" ref="D16"/>
    <hyperlink r:id="rId16" ref="D18"/>
    <hyperlink r:id="rId17" ref="D19"/>
    <hyperlink r:id="rId18" ref="D20"/>
    <hyperlink r:id="rId19" ref="D21"/>
    <hyperlink r:id="rId20" ref="D22"/>
    <hyperlink r:id="rId21" ref="D23"/>
    <hyperlink r:id="rId22" ref="A24"/>
    <hyperlink r:id="rId23" ref="D24"/>
    <hyperlink r:id="rId24" location=":~:text=Public%20Internet%20Connectivity,up%20to%20100Gbps%20per%20node." ref="V24"/>
    <hyperlink r:id="rId25" ref="D25"/>
    <hyperlink r:id="rId26" ref="A26"/>
    <hyperlink r:id="rId27" ref="D26"/>
    <hyperlink r:id="rId28" ref="AG26"/>
    <hyperlink r:id="rId29" ref="A27"/>
    <hyperlink r:id="rId30" ref="D27"/>
    <hyperlink r:id="rId31" location=":~:text=Public%20Internet%20Connectivity,up%20to%20100Gbps%20per%20node." ref="V27"/>
    <hyperlink r:id="rId32" ref="D28"/>
    <hyperlink r:id="rId33" location=":~:text=Public%20Internet%20Connectivity,up%20to%20100Gbps%20per%20node." ref="V28"/>
    <hyperlink r:id="rId34" ref="D29"/>
    <hyperlink r:id="rId35" location=":~:text=Public%20Internet%20Connectivity,up%20to%20100Gbps%20per%20node." ref="V29"/>
    <hyperlink r:id="rId36" ref="D30"/>
    <hyperlink r:id="rId37" ref="D31"/>
    <hyperlink r:id="rId38" ref="D32"/>
    <hyperlink r:id="rId39" ref="D33"/>
    <hyperlink r:id="rId40" ref="D34"/>
    <hyperlink r:id="rId41" ref="AG34"/>
    <hyperlink r:id="rId42" ref="AH34"/>
    <hyperlink r:id="rId43" ref="D35"/>
    <hyperlink r:id="rId44" ref="D36"/>
    <hyperlink r:id="rId45" ref="D37"/>
    <hyperlink r:id="rId46" ref="D38"/>
    <hyperlink r:id="rId47" ref="D39"/>
    <hyperlink r:id="rId48" ref="D40"/>
    <hyperlink r:id="rId49" ref="D41"/>
    <hyperlink r:id="rId50" ref="D42"/>
    <hyperlink r:id="rId51" location="a100-gpus" ref="D43"/>
    <hyperlink r:id="rId52" ref="D44"/>
    <hyperlink r:id="rId53" ref="D45"/>
    <hyperlink r:id="rId54" location="gpu-instances" ref="D46"/>
    <hyperlink r:id="rId55" ref="D48"/>
    <hyperlink r:id="rId56" ref="D49"/>
    <hyperlink r:id="rId57" ref="D50"/>
    <hyperlink r:id="rId58" ref="A51"/>
    <hyperlink r:id="rId59" ref="D51"/>
    <hyperlink r:id="rId60" ref="A52"/>
    <hyperlink r:id="rId61" ref="D52"/>
    <hyperlink r:id="rId62" ref="A53"/>
    <hyperlink r:id="rId63" ref="D53"/>
    <hyperlink r:id="rId64" ref="A54"/>
    <hyperlink r:id="rId65" ref="D54"/>
    <hyperlink r:id="rId66" ref="A55"/>
    <hyperlink r:id="rId67" ref="D55"/>
    <hyperlink r:id="rId68" ref="A56"/>
    <hyperlink r:id="rId69" ref="D56"/>
    <hyperlink r:id="rId70" ref="A57"/>
    <hyperlink r:id="rId71" ref="D57"/>
    <hyperlink r:id="rId72" ref="A58"/>
    <hyperlink r:id="rId73" ref="D58"/>
    <hyperlink r:id="rId74" ref="A59"/>
    <hyperlink r:id="rId75" ref="D59"/>
    <hyperlink r:id="rId76" ref="A60"/>
    <hyperlink r:id="rId77" ref="D60"/>
    <hyperlink r:id="rId78" ref="A61"/>
    <hyperlink r:id="rId79" ref="D61"/>
    <hyperlink r:id="rId80" ref="A62"/>
    <hyperlink r:id="rId81" ref="D62"/>
    <hyperlink r:id="rId82" ref="D63"/>
    <hyperlink r:id="rId83" ref="D64"/>
    <hyperlink r:id="rId84" ref="D65"/>
    <hyperlink r:id="rId85" ref="D66"/>
    <hyperlink r:id="rId86" ref="D67"/>
    <hyperlink r:id="rId87" ref="U67"/>
    <hyperlink r:id="rId88" ref="AD67"/>
    <hyperlink r:id="rId89" ref="D68"/>
    <hyperlink r:id="rId90" ref="D70"/>
    <hyperlink r:id="rId91" ref="D71"/>
    <hyperlink r:id="rId92" ref="D72"/>
    <hyperlink r:id="rId93" ref="D73"/>
    <hyperlink r:id="rId94" ref="D74"/>
    <hyperlink r:id="rId95" ref="D75"/>
    <hyperlink r:id="rId96" ref="D76"/>
    <hyperlink r:id="rId97" ref="A77"/>
    <hyperlink r:id="rId98" ref="D77"/>
    <hyperlink r:id="rId99" ref="A78"/>
    <hyperlink r:id="rId100" ref="D78"/>
    <hyperlink r:id="rId101" ref="A79"/>
    <hyperlink r:id="rId102" ref="D79"/>
    <hyperlink r:id="rId103" ref="AG79"/>
    <hyperlink r:id="rId104" location="cloud-gpu" ref="D80"/>
    <hyperlink r:id="rId105" location="cloud-gpu" ref="D81"/>
    <hyperlink r:id="rId106" ref="A82"/>
    <hyperlink r:id="rId107" ref="A94"/>
    <hyperlink r:id="rId108" ref="B98"/>
    <hyperlink r:id="rId109" ref="C98"/>
  </hyperlinks>
  <drawing r:id="rId110"/>
  <legacyDrawing r:id="rId1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6.0" topLeftCell="B17" activePane="bottomRight" state="frozen"/>
      <selection activeCell="B1" sqref="B1" pane="topRight"/>
      <selection activeCell="A17" sqref="A17" pane="bottomLeft"/>
      <selection activeCell="B17" sqref="B17" pane="bottomRight"/>
    </sheetView>
  </sheetViews>
  <sheetFormatPr customHeight="1" defaultColWidth="12.63" defaultRowHeight="15.75"/>
  <cols>
    <col customWidth="1" min="1" max="1" width="25.25"/>
    <col customWidth="1" min="2" max="2" width="10.75"/>
    <col customWidth="1" min="3" max="3" width="5.88"/>
    <col customWidth="1" min="4" max="5" width="10.5"/>
    <col customWidth="1" min="6" max="6" width="18.63"/>
    <col customWidth="1" min="7" max="7" width="19.63"/>
  </cols>
  <sheetData>
    <row r="1">
      <c r="A1" s="44" t="s">
        <v>94</v>
      </c>
      <c r="B1" s="44" t="s">
        <v>347</v>
      </c>
      <c r="C1" s="45" t="s">
        <v>101</v>
      </c>
      <c r="D1" s="44" t="s">
        <v>11</v>
      </c>
      <c r="E1" s="44" t="s">
        <v>6</v>
      </c>
      <c r="F1" s="44" t="s">
        <v>348</v>
      </c>
      <c r="G1" s="44" t="s">
        <v>349</v>
      </c>
    </row>
    <row r="2" ht="25.5" customHeight="1">
      <c r="A2" s="74" t="s">
        <v>40</v>
      </c>
      <c r="B2" s="49" t="s">
        <v>172</v>
      </c>
      <c r="C2" s="51">
        <v>80.0</v>
      </c>
      <c r="D2" s="49">
        <v>180.0</v>
      </c>
      <c r="E2" s="49">
        <v>12.0</v>
      </c>
      <c r="F2" s="49">
        <v>0.0</v>
      </c>
      <c r="G2" s="107">
        <f>2.21+(0.005*180)+(0.01*12)</f>
        <v>3.23</v>
      </c>
    </row>
    <row r="3">
      <c r="A3" s="48" t="s">
        <v>40</v>
      </c>
      <c r="B3" s="49" t="s">
        <v>172</v>
      </c>
      <c r="C3" s="51">
        <v>80.0</v>
      </c>
      <c r="D3" s="49">
        <v>180.0</v>
      </c>
      <c r="E3" s="49">
        <v>12.0</v>
      </c>
      <c r="F3" s="49">
        <v>0.0</v>
      </c>
      <c r="G3" s="107">
        <v>3.23</v>
      </c>
    </row>
    <row r="4">
      <c r="A4" s="49" t="s">
        <v>40</v>
      </c>
      <c r="B4" s="49" t="s">
        <v>147</v>
      </c>
      <c r="C4" s="51">
        <v>80.0</v>
      </c>
      <c r="D4" s="49">
        <v>120.0</v>
      </c>
      <c r="E4" s="49">
        <v>12.0</v>
      </c>
      <c r="F4" s="49">
        <v>0.0</v>
      </c>
      <c r="G4" s="107">
        <v>3.23</v>
      </c>
    </row>
    <row r="5">
      <c r="A5" s="49" t="s">
        <v>15</v>
      </c>
      <c r="B5" s="49" t="s">
        <v>147</v>
      </c>
      <c r="C5" s="51">
        <v>80.0</v>
      </c>
      <c r="D5" s="49">
        <v>192.0</v>
      </c>
      <c r="E5" s="49">
        <v>28.0</v>
      </c>
      <c r="F5" s="49">
        <v>4000.0</v>
      </c>
      <c r="G5" s="107">
        <v>2.96</v>
      </c>
    </row>
    <row r="6">
      <c r="A6" s="59" t="s">
        <v>215</v>
      </c>
      <c r="B6" s="49" t="s">
        <v>172</v>
      </c>
      <c r="C6" s="51">
        <v>80.0</v>
      </c>
      <c r="D6" s="59">
        <v>120.0</v>
      </c>
      <c r="E6" s="59">
        <v>12.0</v>
      </c>
      <c r="F6" s="49">
        <v>1000.0</v>
      </c>
      <c r="G6" s="108">
        <v>1.65</v>
      </c>
    </row>
    <row r="7">
      <c r="A7" s="48" t="s">
        <v>237</v>
      </c>
      <c r="B7" s="49" t="s">
        <v>172</v>
      </c>
      <c r="C7" s="51">
        <v>80.0</v>
      </c>
      <c r="D7" s="49">
        <v>150.0</v>
      </c>
      <c r="E7" s="49">
        <v>20.0</v>
      </c>
      <c r="F7" s="49">
        <v>2000.0</v>
      </c>
      <c r="G7" s="107">
        <v>2.17</v>
      </c>
    </row>
    <row r="8">
      <c r="A8" s="73" t="s">
        <v>350</v>
      </c>
      <c r="B8" s="49" t="s">
        <v>172</v>
      </c>
      <c r="C8" s="51">
        <v>40.0</v>
      </c>
      <c r="D8" s="49">
        <v>200.0</v>
      </c>
      <c r="E8" s="79">
        <v>30.0</v>
      </c>
      <c r="F8" s="49">
        <v>512.0</v>
      </c>
      <c r="G8" s="107">
        <v>1.1</v>
      </c>
    </row>
    <row r="9">
      <c r="A9" s="73" t="s">
        <v>350</v>
      </c>
      <c r="B9" s="49" t="s">
        <v>147</v>
      </c>
      <c r="C9" s="51">
        <v>40.0</v>
      </c>
      <c r="D9" s="49">
        <v>200.0</v>
      </c>
      <c r="E9" s="79">
        <v>30.0</v>
      </c>
      <c r="F9" s="49">
        <v>512.0</v>
      </c>
      <c r="G9" s="107">
        <v>1.1</v>
      </c>
      <c r="H9" s="58"/>
      <c r="I9" s="58"/>
    </row>
    <row r="10">
      <c r="A10" s="48" t="s">
        <v>43</v>
      </c>
      <c r="B10" s="49" t="s">
        <v>147</v>
      </c>
      <c r="C10" s="51">
        <v>80.0</v>
      </c>
      <c r="D10" s="49">
        <v>90.0</v>
      </c>
      <c r="E10" s="49">
        <v>12.0</v>
      </c>
      <c r="F10" s="49">
        <v>2000.0</v>
      </c>
      <c r="G10" s="107">
        <v>3.36</v>
      </c>
    </row>
    <row r="11">
      <c r="A11" s="49" t="s">
        <v>32</v>
      </c>
      <c r="B11" s="49" t="s">
        <v>172</v>
      </c>
      <c r="C11" s="51">
        <v>80.0</v>
      </c>
      <c r="D11" s="49">
        <v>125.0</v>
      </c>
      <c r="E11" s="49">
        <v>8.0</v>
      </c>
      <c r="F11" s="49">
        <v>4000.0</v>
      </c>
      <c r="G11" s="107">
        <v>2.55</v>
      </c>
    </row>
    <row r="12">
      <c r="A12" s="49" t="s">
        <v>32</v>
      </c>
      <c r="B12" s="49" t="s">
        <v>147</v>
      </c>
      <c r="C12" s="51">
        <v>80.0</v>
      </c>
      <c r="D12" s="49">
        <v>251.0</v>
      </c>
      <c r="E12" s="49">
        <v>16.0</v>
      </c>
      <c r="F12" s="49">
        <v>4000.0</v>
      </c>
      <c r="G12" s="107">
        <v>2.75</v>
      </c>
    </row>
    <row r="13">
      <c r="A13" s="59" t="s">
        <v>37</v>
      </c>
      <c r="B13" s="49" t="s">
        <v>147</v>
      </c>
      <c r="C13" s="51">
        <v>80.0</v>
      </c>
      <c r="D13" s="59">
        <v>120.0</v>
      </c>
      <c r="E13" s="59">
        <v>12.0</v>
      </c>
      <c r="F13" s="59">
        <v>1400.0</v>
      </c>
      <c r="G13" s="107">
        <v>2.0</v>
      </c>
    </row>
    <row r="14">
      <c r="A14" s="48"/>
      <c r="B14" s="49"/>
      <c r="C14" s="51"/>
      <c r="D14" s="52"/>
      <c r="E14" s="52"/>
      <c r="F14" s="52"/>
      <c r="G14" s="52"/>
    </row>
    <row r="15">
      <c r="A15" s="74"/>
      <c r="B15" s="49"/>
      <c r="C15" s="51"/>
      <c r="D15" s="52"/>
      <c r="E15" s="52"/>
      <c r="F15" s="52"/>
      <c r="G15" s="52"/>
    </row>
    <row r="16">
      <c r="A16" s="74"/>
      <c r="B16" s="49"/>
      <c r="C16" s="51"/>
      <c r="D16" s="52"/>
      <c r="E16" s="52"/>
      <c r="F16" s="52"/>
      <c r="G16" s="52"/>
    </row>
    <row r="17">
      <c r="A17" s="48"/>
      <c r="B17" s="49"/>
      <c r="C17" s="51"/>
      <c r="D17" s="52"/>
      <c r="E17" s="52"/>
      <c r="F17" s="52"/>
      <c r="G17" s="52"/>
    </row>
    <row r="18">
      <c r="A18" s="74"/>
      <c r="B18" s="49"/>
      <c r="C18" s="51"/>
      <c r="D18" s="52"/>
      <c r="E18" s="52"/>
      <c r="F18" s="52"/>
      <c r="G18" s="52"/>
    </row>
    <row r="19">
      <c r="A19" s="74"/>
      <c r="B19" s="49"/>
      <c r="C19" s="51"/>
      <c r="D19" s="52"/>
      <c r="E19" s="52"/>
      <c r="F19" s="52"/>
      <c r="G19" s="52"/>
    </row>
    <row r="20">
      <c r="A20" s="79"/>
      <c r="B20" s="49"/>
      <c r="C20" s="51"/>
      <c r="D20" s="52"/>
      <c r="E20" s="52"/>
      <c r="F20" s="52"/>
      <c r="G20" s="52"/>
    </row>
    <row r="21">
      <c r="A21" s="79"/>
      <c r="B21" s="49"/>
      <c r="C21" s="51"/>
      <c r="D21" s="52"/>
      <c r="E21" s="52"/>
      <c r="F21" s="52"/>
      <c r="G21" s="52"/>
    </row>
    <row r="25">
      <c r="A25" s="49"/>
      <c r="B25" s="49"/>
      <c r="C25" s="51"/>
      <c r="D25" s="52"/>
      <c r="E25" s="52"/>
      <c r="F25" s="52"/>
      <c r="G25" s="52"/>
    </row>
    <row r="26">
      <c r="A26" s="54"/>
      <c r="B26" s="49"/>
      <c r="C26" s="51"/>
      <c r="D26" s="52"/>
      <c r="E26" s="52"/>
      <c r="F26" s="52"/>
      <c r="G26" s="52"/>
    </row>
    <row r="27">
      <c r="A27" s="59"/>
      <c r="B27" s="49"/>
      <c r="C27" s="51"/>
      <c r="D27" s="52"/>
      <c r="E27" s="52"/>
      <c r="F27" s="52"/>
      <c r="G27" s="52"/>
    </row>
    <row r="28">
      <c r="A28" s="48"/>
      <c r="B28" s="50"/>
      <c r="C28" s="50"/>
      <c r="D28" s="49"/>
      <c r="E28" s="49"/>
      <c r="F28" s="49"/>
      <c r="G28" s="49"/>
    </row>
    <row r="29">
      <c r="A29" s="48"/>
      <c r="B29" s="50"/>
      <c r="C29" s="50"/>
      <c r="D29" s="50"/>
      <c r="E29" s="50"/>
      <c r="F29" s="50"/>
      <c r="G29" s="50"/>
    </row>
    <row r="30">
      <c r="A30" s="49"/>
      <c r="B30" s="50"/>
      <c r="C30" s="50"/>
      <c r="D30" s="50"/>
      <c r="E30" s="50"/>
      <c r="F30" s="50"/>
      <c r="G30" s="50"/>
    </row>
    <row r="31">
      <c r="A31" s="49"/>
      <c r="B31" s="50"/>
      <c r="C31" s="50"/>
      <c r="D31" s="50"/>
      <c r="E31" s="50"/>
      <c r="F31" s="50"/>
      <c r="G31" s="50"/>
    </row>
    <row r="32">
      <c r="A32" s="48"/>
      <c r="B32" s="50"/>
      <c r="C32" s="49"/>
      <c r="D32" s="49"/>
      <c r="E32" s="49"/>
      <c r="F32" s="49"/>
      <c r="G32" s="49"/>
    </row>
    <row r="33">
      <c r="A33" s="59"/>
      <c r="B33" s="59"/>
      <c r="C33" s="49"/>
      <c r="D33" s="62"/>
      <c r="E33" s="62"/>
      <c r="F33" s="62"/>
      <c r="G33" s="62"/>
    </row>
    <row r="34">
      <c r="A34" s="48"/>
      <c r="B34" s="50"/>
      <c r="C34" s="50"/>
      <c r="D34" s="50"/>
      <c r="E34" s="50"/>
      <c r="F34" s="50"/>
      <c r="G34" s="50"/>
    </row>
    <row r="35">
      <c r="A35" s="48"/>
      <c r="B35" s="50"/>
      <c r="C35" s="50"/>
      <c r="D35" s="50"/>
      <c r="E35" s="50"/>
      <c r="F35" s="50"/>
      <c r="G35" s="50"/>
    </row>
    <row r="36">
      <c r="A36" s="74"/>
      <c r="B36" s="50"/>
      <c r="C36" s="50"/>
      <c r="D36" s="49"/>
      <c r="E36" s="49"/>
      <c r="F36" s="49"/>
      <c r="G36" s="49"/>
    </row>
    <row r="37">
      <c r="A37" s="74"/>
      <c r="B37" s="49"/>
      <c r="C37" s="50"/>
      <c r="D37" s="50"/>
      <c r="E37" s="50"/>
      <c r="F37" s="50"/>
      <c r="G37" s="50"/>
    </row>
    <row r="38">
      <c r="A38" s="74"/>
      <c r="B38" s="50"/>
      <c r="C38" s="50"/>
      <c r="D38" s="49"/>
      <c r="E38" s="49"/>
      <c r="F38" s="49"/>
      <c r="G38" s="49"/>
    </row>
    <row r="39">
      <c r="A39" s="74"/>
      <c r="B39" s="49"/>
      <c r="C39" s="50"/>
      <c r="D39" s="50"/>
      <c r="E39" s="50"/>
      <c r="F39" s="50"/>
      <c r="G39" s="50"/>
    </row>
    <row r="40">
      <c r="A40" s="74"/>
      <c r="B40" s="50"/>
      <c r="C40" s="50"/>
      <c r="D40" s="50"/>
      <c r="E40" s="50"/>
      <c r="F40" s="50"/>
      <c r="G40" s="50"/>
    </row>
    <row r="41">
      <c r="A41" s="74"/>
      <c r="B41" s="50"/>
      <c r="C41" s="50"/>
      <c r="D41" s="49"/>
      <c r="E41" s="49"/>
      <c r="F41" s="49"/>
      <c r="G41" s="49"/>
    </row>
    <row r="42">
      <c r="A42" s="74"/>
      <c r="B42" s="77"/>
      <c r="C42" s="50"/>
      <c r="D42" s="50"/>
      <c r="E42" s="50"/>
      <c r="F42" s="50"/>
      <c r="G42" s="50"/>
    </row>
    <row r="43">
      <c r="A43" s="54"/>
      <c r="B43" s="50"/>
      <c r="C43" s="50"/>
      <c r="D43" s="49"/>
      <c r="E43" s="49"/>
      <c r="F43" s="49"/>
      <c r="G43" s="49"/>
    </row>
    <row r="44">
      <c r="A44" s="54"/>
      <c r="B44" s="50"/>
      <c r="C44" s="50"/>
      <c r="D44" s="50"/>
      <c r="E44" s="50"/>
      <c r="F44" s="50"/>
      <c r="G44" s="50"/>
    </row>
    <row r="45">
      <c r="A45" s="54"/>
      <c r="B45" s="50"/>
      <c r="C45" s="50"/>
      <c r="D45" s="50"/>
      <c r="E45" s="50"/>
      <c r="F45" s="50"/>
      <c r="G45" s="50"/>
    </row>
    <row r="46">
      <c r="A46" s="54"/>
      <c r="B46" s="50"/>
      <c r="C46" s="50"/>
      <c r="D46" s="50"/>
      <c r="E46" s="50"/>
      <c r="F46" s="50"/>
      <c r="G46" s="50"/>
    </row>
    <row r="47">
      <c r="A47" s="54"/>
      <c r="B47" s="50"/>
      <c r="C47" s="50"/>
      <c r="D47" s="49"/>
      <c r="E47" s="49"/>
      <c r="F47" s="49"/>
      <c r="G47" s="49"/>
    </row>
    <row r="48">
      <c r="A48" s="59"/>
      <c r="B48" s="59"/>
      <c r="C48" s="49"/>
      <c r="D48" s="62"/>
      <c r="E48" s="62"/>
      <c r="F48" s="62"/>
      <c r="G48" s="62"/>
    </row>
    <row r="49">
      <c r="A49" s="79"/>
      <c r="B49" s="50"/>
      <c r="C49" s="50"/>
      <c r="D49" s="50"/>
      <c r="E49" s="50"/>
      <c r="F49" s="50"/>
      <c r="G49" s="50"/>
    </row>
    <row r="50">
      <c r="A50" s="49"/>
      <c r="B50" s="49"/>
      <c r="C50" s="49"/>
      <c r="D50" s="52"/>
      <c r="E50" s="52"/>
      <c r="F50" s="52"/>
      <c r="G50" s="52"/>
    </row>
    <row r="51">
      <c r="A51" s="49"/>
      <c r="B51" s="50"/>
      <c r="C51" s="50"/>
      <c r="D51" s="54"/>
      <c r="E51" s="54"/>
      <c r="F51" s="54"/>
      <c r="G51" s="54"/>
    </row>
    <row r="52">
      <c r="A52" s="49"/>
      <c r="B52" s="50"/>
      <c r="C52" s="50"/>
      <c r="D52" s="50"/>
      <c r="E52" s="50"/>
      <c r="F52" s="50"/>
      <c r="G52" s="50"/>
    </row>
    <row r="53">
      <c r="A53" s="48"/>
      <c r="B53" s="49"/>
      <c r="C53" s="49"/>
      <c r="D53" s="52"/>
      <c r="E53" s="52"/>
      <c r="F53" s="52"/>
      <c r="G53" s="52"/>
    </row>
    <row r="54">
      <c r="A54" s="48"/>
      <c r="B54" s="50"/>
      <c r="C54" s="50"/>
      <c r="D54" s="50"/>
      <c r="E54" s="50"/>
      <c r="F54" s="50"/>
      <c r="G54" s="50"/>
    </row>
    <row r="55">
      <c r="A55" s="49"/>
      <c r="B55" s="50"/>
      <c r="C55" s="50"/>
      <c r="D55" s="50"/>
      <c r="E55" s="50"/>
      <c r="F55" s="50"/>
      <c r="G55" s="50"/>
    </row>
    <row r="56">
      <c r="A56" s="48"/>
      <c r="B56" s="49"/>
      <c r="C56" s="49"/>
      <c r="D56" s="52"/>
      <c r="E56" s="52"/>
      <c r="F56" s="52"/>
      <c r="G56" s="52"/>
    </row>
    <row r="57">
      <c r="A57" s="49"/>
      <c r="B57" s="50"/>
      <c r="C57" s="50"/>
      <c r="D57" s="50"/>
      <c r="E57" s="50"/>
      <c r="F57" s="50"/>
      <c r="G57" s="50"/>
    </row>
    <row r="58">
      <c r="A58" s="49"/>
      <c r="B58" s="50"/>
      <c r="C58" s="50"/>
      <c r="D58" s="50"/>
      <c r="E58" s="50"/>
      <c r="F58" s="50"/>
      <c r="G58" s="50"/>
    </row>
    <row r="59">
      <c r="A59" s="54"/>
      <c r="B59" s="50"/>
      <c r="C59" s="50"/>
      <c r="D59" s="49"/>
      <c r="E59" s="49"/>
      <c r="F59" s="49"/>
      <c r="G59" s="49"/>
    </row>
    <row r="60">
      <c r="A60" s="54"/>
      <c r="B60" s="50"/>
      <c r="C60" s="50"/>
      <c r="D60" s="49"/>
      <c r="E60" s="49"/>
      <c r="F60" s="49"/>
      <c r="G60" s="49"/>
    </row>
    <row r="61">
      <c r="A61" s="54"/>
      <c r="B61" s="50"/>
      <c r="C61" s="50"/>
      <c r="D61" s="50"/>
      <c r="E61" s="50"/>
      <c r="F61" s="50"/>
      <c r="G61" s="50"/>
    </row>
    <row r="62">
      <c r="A62" s="59"/>
      <c r="B62" s="88"/>
      <c r="C62" s="59"/>
      <c r="D62" s="59"/>
      <c r="E62" s="59"/>
      <c r="F62" s="59"/>
      <c r="G62" s="59"/>
    </row>
    <row r="63">
      <c r="A63" s="49"/>
      <c r="B63" s="50"/>
      <c r="C63" s="50"/>
      <c r="D63" s="50"/>
      <c r="E63" s="50"/>
      <c r="F63" s="50"/>
      <c r="G63" s="50"/>
    </row>
    <row r="64">
      <c r="A64" s="48"/>
      <c r="B64" s="49"/>
      <c r="C64" s="49"/>
      <c r="D64" s="71"/>
      <c r="E64" s="71"/>
      <c r="F64" s="71"/>
      <c r="G64" s="71"/>
    </row>
    <row r="65">
      <c r="A65" s="48"/>
      <c r="B65" s="49"/>
      <c r="C65" s="49"/>
      <c r="D65" s="71"/>
      <c r="E65" s="71"/>
      <c r="F65" s="71"/>
      <c r="G65" s="71"/>
    </row>
    <row r="66">
      <c r="A66" s="48"/>
      <c r="B66" s="49"/>
      <c r="C66" s="50"/>
      <c r="D66" s="52"/>
      <c r="E66" s="52"/>
      <c r="F66" s="52"/>
      <c r="G66" s="52"/>
    </row>
    <row r="67">
      <c r="A67" s="74"/>
      <c r="B67" s="49"/>
      <c r="C67" s="49"/>
      <c r="D67" s="52"/>
      <c r="E67" s="52"/>
      <c r="F67" s="52"/>
      <c r="G67" s="52"/>
    </row>
    <row r="68">
      <c r="A68" s="74"/>
      <c r="B68" s="49"/>
      <c r="C68" s="49"/>
      <c r="D68" s="52"/>
      <c r="E68" s="52"/>
      <c r="F68" s="52"/>
      <c r="G68" s="52"/>
    </row>
    <row r="69">
      <c r="A69" s="74"/>
      <c r="B69" s="49"/>
      <c r="C69" s="49"/>
      <c r="D69" s="52"/>
      <c r="E69" s="52"/>
      <c r="F69" s="52"/>
      <c r="G69" s="52"/>
    </row>
    <row r="70">
      <c r="A70" s="79"/>
      <c r="B70" s="49"/>
      <c r="C70" s="49"/>
      <c r="D70" s="52"/>
      <c r="E70" s="52"/>
      <c r="F70" s="52"/>
      <c r="G70" s="52"/>
    </row>
    <row r="71">
      <c r="A71" s="79"/>
      <c r="B71" s="49"/>
      <c r="C71" s="49"/>
      <c r="D71" s="52"/>
      <c r="E71" s="52"/>
      <c r="F71" s="52"/>
      <c r="G71" s="52"/>
    </row>
    <row r="72">
      <c r="A72" s="49"/>
      <c r="B72" s="49"/>
      <c r="C72" s="49"/>
      <c r="D72" s="83"/>
      <c r="E72" s="83"/>
      <c r="F72" s="83"/>
      <c r="G72" s="83"/>
    </row>
    <row r="73">
      <c r="A73" s="49"/>
      <c r="B73" s="49"/>
      <c r="C73" s="49"/>
      <c r="D73" s="84"/>
      <c r="E73" s="84"/>
      <c r="F73" s="84"/>
      <c r="G73" s="84"/>
    </row>
    <row r="74">
      <c r="A74" s="48"/>
      <c r="B74" s="49"/>
      <c r="C74" s="49"/>
      <c r="D74" s="52"/>
      <c r="E74" s="52"/>
      <c r="F74" s="52"/>
      <c r="G74" s="52"/>
    </row>
    <row r="75">
      <c r="A75" s="49"/>
      <c r="B75" s="50"/>
      <c r="C75" s="50"/>
      <c r="D75" s="52"/>
      <c r="E75" s="52"/>
      <c r="F75" s="52"/>
      <c r="G75" s="52"/>
    </row>
    <row r="76">
      <c r="A76" s="49"/>
      <c r="B76" s="49"/>
      <c r="C76" s="49"/>
      <c r="D76" s="52"/>
      <c r="E76" s="52"/>
      <c r="F76" s="52"/>
      <c r="G76" s="52"/>
    </row>
    <row r="77">
      <c r="A77" s="49"/>
      <c r="B77" s="49"/>
      <c r="C77" s="49"/>
      <c r="D77" s="52"/>
      <c r="E77" s="52"/>
      <c r="F77" s="52"/>
      <c r="G77" s="52"/>
    </row>
    <row r="78">
      <c r="A78" s="54"/>
      <c r="B78" s="49"/>
      <c r="C78" s="49"/>
      <c r="D78" s="52"/>
      <c r="E78" s="52"/>
      <c r="F78" s="52"/>
      <c r="G78" s="52"/>
    </row>
    <row r="79">
      <c r="A79" s="54"/>
      <c r="B79" s="49"/>
      <c r="C79" s="49"/>
      <c r="D79" s="52"/>
      <c r="E79" s="52"/>
      <c r="F79" s="52"/>
      <c r="G79" s="52"/>
    </row>
    <row r="80">
      <c r="A80" s="59"/>
      <c r="B80" s="59"/>
      <c r="C80" s="59"/>
      <c r="D80" s="52"/>
      <c r="E80" s="52"/>
      <c r="F80" s="52"/>
      <c r="G80" s="52"/>
    </row>
  </sheetData>
  <hyperlinks>
    <hyperlink r:id="rId2" ref="A8"/>
    <hyperlink r:id="rId3" ref="A9"/>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351</v>
      </c>
    </row>
    <row r="2">
      <c r="A2" s="89" t="s">
        <v>352</v>
      </c>
    </row>
  </sheetData>
  <hyperlinks>
    <hyperlink r:id="rId1" ref="A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2.5"/>
    <col customWidth="1" min="3" max="3" width="8.38"/>
    <col customWidth="1" min="4" max="4" width="8.88"/>
    <col customWidth="1" min="5" max="5" width="11.38"/>
    <col customWidth="1" min="6" max="6" width="8.63"/>
    <col customWidth="1" min="7" max="7" width="16.38"/>
    <col customWidth="1" min="8" max="8" width="13.63"/>
    <col customWidth="1" min="9" max="9" width="9.5"/>
    <col customWidth="1" min="10" max="10" width="14.0"/>
    <col customWidth="1" min="11" max="11" width="8.75"/>
    <col customWidth="1" min="12" max="12" width="11.0"/>
    <col customWidth="1" min="13" max="13" width="23.88"/>
  </cols>
  <sheetData>
    <row r="2">
      <c r="A2" s="44"/>
      <c r="B2" s="44"/>
      <c r="C2" s="44"/>
      <c r="D2" s="44"/>
      <c r="E2" s="44"/>
      <c r="F2" s="44"/>
      <c r="G2" s="44"/>
      <c r="H2" s="44"/>
    </row>
    <row r="3">
      <c r="A3" s="44" t="s">
        <v>94</v>
      </c>
      <c r="B3" s="44" t="s">
        <v>97</v>
      </c>
      <c r="C3" s="44" t="s">
        <v>353</v>
      </c>
      <c r="D3" s="44" t="s">
        <v>354</v>
      </c>
      <c r="E3" s="44" t="s">
        <v>355</v>
      </c>
      <c r="F3" s="44" t="s">
        <v>11</v>
      </c>
      <c r="G3" s="44" t="s">
        <v>356</v>
      </c>
      <c r="H3" s="44" t="s">
        <v>337</v>
      </c>
      <c r="I3" s="38" t="s">
        <v>357</v>
      </c>
      <c r="J3" s="38" t="s">
        <v>358</v>
      </c>
      <c r="K3" s="38" t="s">
        <v>115</v>
      </c>
      <c r="L3" s="38" t="s">
        <v>359</v>
      </c>
      <c r="M3" s="38" t="s">
        <v>360</v>
      </c>
      <c r="N3" s="38" t="s">
        <v>361</v>
      </c>
    </row>
    <row r="4">
      <c r="A4" s="35" t="s">
        <v>362</v>
      </c>
      <c r="B4" s="89" t="s">
        <v>363</v>
      </c>
      <c r="C4" s="32"/>
    </row>
    <row r="5">
      <c r="A5" s="35" t="s">
        <v>362</v>
      </c>
      <c r="B5" s="89" t="s">
        <v>364</v>
      </c>
      <c r="C5" s="32"/>
    </row>
    <row r="6">
      <c r="A6" s="35" t="s">
        <v>365</v>
      </c>
      <c r="C6" s="32"/>
    </row>
    <row r="7">
      <c r="A7" s="35" t="s">
        <v>366</v>
      </c>
      <c r="C7" s="32"/>
    </row>
    <row r="8">
      <c r="A8" s="35" t="s">
        <v>367</v>
      </c>
      <c r="C8" s="32"/>
    </row>
    <row r="9">
      <c r="C9" s="32"/>
    </row>
    <row r="10">
      <c r="A10" s="35" t="s">
        <v>368</v>
      </c>
      <c r="B10" s="109" t="s">
        <v>369</v>
      </c>
      <c r="C10" s="32">
        <f>D10/30/24</f>
        <v>3.666222222</v>
      </c>
      <c r="D10" s="36">
        <v>2639.68</v>
      </c>
      <c r="E10" s="35" t="s">
        <v>102</v>
      </c>
      <c r="F10" s="35">
        <v>256.0</v>
      </c>
      <c r="G10" s="35">
        <v>64.0</v>
      </c>
      <c r="H10" s="35" t="s">
        <v>370</v>
      </c>
      <c r="M10" s="49" t="s">
        <v>371</v>
      </c>
    </row>
    <row r="11">
      <c r="A11" s="35" t="s">
        <v>26</v>
      </c>
      <c r="B11" s="35" t="s">
        <v>372</v>
      </c>
      <c r="C11" s="36">
        <v>3.01</v>
      </c>
      <c r="D11" s="32">
        <f t="shared" ref="D11:D12" si="1">C11*24*30</f>
        <v>2167.2</v>
      </c>
      <c r="E11" s="35" t="s">
        <v>164</v>
      </c>
      <c r="F11" s="35">
        <v>244.0</v>
      </c>
      <c r="G11" s="35" t="s">
        <v>373</v>
      </c>
      <c r="H11" s="35" t="s">
        <v>39</v>
      </c>
      <c r="M11" s="49" t="s">
        <v>25</v>
      </c>
    </row>
    <row r="12">
      <c r="A12" s="35" t="s">
        <v>19</v>
      </c>
      <c r="B12" s="89" t="s">
        <v>374</v>
      </c>
      <c r="C12" s="36">
        <v>3.456</v>
      </c>
      <c r="D12" s="32">
        <f t="shared" si="1"/>
        <v>2488.32</v>
      </c>
      <c r="E12" s="35" t="s">
        <v>164</v>
      </c>
      <c r="F12" s="35">
        <v>144.0</v>
      </c>
      <c r="G12" s="35">
        <v>72.0</v>
      </c>
      <c r="H12" s="35" t="s">
        <v>375</v>
      </c>
      <c r="I12" s="35" t="s">
        <v>376</v>
      </c>
      <c r="M12" s="35" t="s">
        <v>377</v>
      </c>
    </row>
    <row r="13">
      <c r="A13" s="35" t="s">
        <v>378</v>
      </c>
      <c r="B13" s="35" t="s">
        <v>379</v>
      </c>
      <c r="C13" s="36">
        <v>2.18</v>
      </c>
      <c r="D13" s="36">
        <v>1466.0</v>
      </c>
      <c r="E13" s="35" t="s">
        <v>164</v>
      </c>
      <c r="F13" s="35">
        <v>96.0</v>
      </c>
      <c r="G13" s="35" t="s">
        <v>380</v>
      </c>
      <c r="H13" s="35" t="s">
        <v>381</v>
      </c>
      <c r="I13" s="35" t="s">
        <v>382</v>
      </c>
      <c r="M13" s="35" t="s">
        <v>383</v>
      </c>
    </row>
    <row r="14">
      <c r="A14" s="35" t="s">
        <v>40</v>
      </c>
      <c r="C14" s="36">
        <v>1.81</v>
      </c>
      <c r="D14" s="32">
        <f>C14*24*30</f>
        <v>1303.2</v>
      </c>
      <c r="E14" s="35" t="s">
        <v>164</v>
      </c>
      <c r="F14" s="35" t="s">
        <v>384</v>
      </c>
      <c r="G14" s="35" t="s">
        <v>385</v>
      </c>
      <c r="H14" s="35" t="s">
        <v>386</v>
      </c>
    </row>
    <row r="15">
      <c r="A15" s="35" t="s">
        <v>387</v>
      </c>
      <c r="B15" s="89" t="s">
        <v>388</v>
      </c>
      <c r="C15" s="36">
        <v>6.91</v>
      </c>
      <c r="D15" s="36">
        <v>4608.0</v>
      </c>
      <c r="E15" s="35" t="s">
        <v>35</v>
      </c>
      <c r="F15" s="35">
        <v>512.0</v>
      </c>
      <c r="G15" s="35">
        <v>32.0</v>
      </c>
      <c r="H15" s="35" t="s">
        <v>389</v>
      </c>
      <c r="I15" s="35" t="s">
        <v>390</v>
      </c>
      <c r="J15" s="35" t="s">
        <v>391</v>
      </c>
    </row>
    <row r="16">
      <c r="A16" s="35" t="s">
        <v>37</v>
      </c>
      <c r="C16" s="36">
        <v>2.86</v>
      </c>
      <c r="D16" s="110">
        <v>1920.0</v>
      </c>
      <c r="E16" s="35" t="s">
        <v>35</v>
      </c>
      <c r="F16" s="35">
        <v>192.0</v>
      </c>
      <c r="G16" s="35">
        <v>64.0</v>
      </c>
      <c r="H16" s="35" t="s">
        <v>392</v>
      </c>
      <c r="I16" s="35" t="s">
        <v>393</v>
      </c>
    </row>
    <row r="17">
      <c r="A17" s="35" t="s">
        <v>394</v>
      </c>
      <c r="B17" s="35" t="s">
        <v>395</v>
      </c>
      <c r="C17" s="36" t="s">
        <v>136</v>
      </c>
      <c r="D17" s="36" t="s">
        <v>136</v>
      </c>
      <c r="E17" s="35" t="s">
        <v>136</v>
      </c>
      <c r="F17" s="35">
        <v>512.0</v>
      </c>
      <c r="G17" s="35">
        <v>64.0</v>
      </c>
      <c r="H17" s="35" t="s">
        <v>396</v>
      </c>
    </row>
    <row r="18">
      <c r="A18" s="35" t="s">
        <v>397</v>
      </c>
      <c r="B18" s="35" t="s">
        <v>398</v>
      </c>
      <c r="C18" s="36">
        <v>1.76</v>
      </c>
      <c r="D18" s="32">
        <f t="shared" ref="D18:D19" si="2">C18*24*30</f>
        <v>1267.2</v>
      </c>
      <c r="E18" s="35" t="s">
        <v>42</v>
      </c>
      <c r="F18" s="35">
        <v>244.0</v>
      </c>
      <c r="G18" s="35">
        <v>32.0</v>
      </c>
      <c r="H18" s="35" t="s">
        <v>39</v>
      </c>
    </row>
    <row r="19">
      <c r="A19" s="35" t="s">
        <v>237</v>
      </c>
      <c r="B19" s="35" t="s">
        <v>399</v>
      </c>
      <c r="C19" s="36">
        <v>5.05</v>
      </c>
      <c r="D19" s="32">
        <f t="shared" si="2"/>
        <v>3636</v>
      </c>
      <c r="E19" s="35" t="s">
        <v>164</v>
      </c>
      <c r="F19" s="35">
        <v>496.0</v>
      </c>
      <c r="G19" s="35" t="s">
        <v>400</v>
      </c>
      <c r="H19" s="35" t="s">
        <v>320</v>
      </c>
    </row>
    <row r="20">
      <c r="A20" s="35" t="s">
        <v>401</v>
      </c>
    </row>
    <row r="21">
      <c r="A21" s="35" t="s">
        <v>402</v>
      </c>
    </row>
    <row r="22">
      <c r="A22" s="35" t="s">
        <v>403</v>
      </c>
    </row>
    <row r="23">
      <c r="A23" s="35" t="s">
        <v>404</v>
      </c>
    </row>
  </sheetData>
  <hyperlinks>
    <hyperlink r:id="rId2" ref="B4"/>
    <hyperlink r:id="rId3" ref="B5"/>
    <hyperlink r:id="rId4" location="/addService/ec2-enhancement" ref="B12"/>
    <hyperlink r:id="rId5" ref="B15"/>
  </hyperlinks>
  <drawing r:id="rId6"/>
  <legacy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15.5"/>
    <col customWidth="1" min="3" max="3" width="114.63"/>
  </cols>
  <sheetData>
    <row r="1">
      <c r="A1" s="111" t="s">
        <v>405</v>
      </c>
      <c r="B1" s="38"/>
      <c r="C1" s="112" t="s">
        <v>406</v>
      </c>
      <c r="D1" s="113"/>
      <c r="E1" s="113"/>
      <c r="F1" s="113"/>
      <c r="G1" s="113"/>
      <c r="H1" s="113"/>
      <c r="I1" s="113"/>
      <c r="J1" s="113"/>
      <c r="K1" s="113"/>
      <c r="L1" s="113"/>
      <c r="M1" s="113"/>
      <c r="N1" s="113"/>
      <c r="O1" s="113"/>
      <c r="P1" s="113"/>
      <c r="Q1" s="113"/>
      <c r="R1" s="113"/>
      <c r="S1" s="113"/>
      <c r="T1" s="113"/>
      <c r="U1" s="113"/>
      <c r="V1" s="113"/>
      <c r="W1" s="113"/>
      <c r="X1" s="113"/>
      <c r="Y1" s="113"/>
      <c r="Z1" s="113"/>
      <c r="AA1" s="113"/>
    </row>
    <row r="2">
      <c r="A2" s="38" t="s">
        <v>94</v>
      </c>
      <c r="B2" s="38" t="s">
        <v>407</v>
      </c>
      <c r="C2" s="112" t="s">
        <v>407</v>
      </c>
      <c r="D2" s="113"/>
      <c r="E2" s="113"/>
      <c r="F2" s="113"/>
      <c r="G2" s="113"/>
      <c r="H2" s="113"/>
      <c r="I2" s="113"/>
      <c r="J2" s="113"/>
      <c r="K2" s="113"/>
      <c r="L2" s="113"/>
      <c r="M2" s="113"/>
      <c r="N2" s="113"/>
      <c r="O2" s="113"/>
      <c r="P2" s="113"/>
      <c r="Q2" s="113"/>
      <c r="R2" s="113"/>
      <c r="S2" s="113"/>
      <c r="T2" s="113"/>
      <c r="U2" s="113"/>
      <c r="V2" s="113"/>
      <c r="W2" s="113"/>
      <c r="X2" s="113"/>
      <c r="Y2" s="113"/>
      <c r="Z2" s="113"/>
      <c r="AA2" s="113"/>
    </row>
    <row r="3">
      <c r="A3" s="89" t="s">
        <v>408</v>
      </c>
      <c r="B3" s="89" t="s">
        <v>409</v>
      </c>
      <c r="C3" s="114" t="s">
        <v>410</v>
      </c>
    </row>
    <row r="4">
      <c r="A4" s="89" t="s">
        <v>411</v>
      </c>
      <c r="B4" s="115"/>
      <c r="C4" s="114" t="s">
        <v>412</v>
      </c>
    </row>
    <row r="5">
      <c r="A5" s="89" t="s">
        <v>413</v>
      </c>
      <c r="B5" s="89" t="s">
        <v>414</v>
      </c>
      <c r="C5" s="114" t="s">
        <v>415</v>
      </c>
    </row>
    <row r="6">
      <c r="C6" s="116"/>
    </row>
    <row r="7">
      <c r="C7" s="116"/>
    </row>
    <row r="8">
      <c r="C8" s="116"/>
    </row>
    <row r="9">
      <c r="C9" s="116"/>
    </row>
    <row r="10">
      <c r="C10" s="116"/>
    </row>
    <row r="11">
      <c r="C11" s="116"/>
    </row>
    <row r="12">
      <c r="C12" s="116"/>
    </row>
    <row r="13">
      <c r="C13" s="116"/>
    </row>
    <row r="14">
      <c r="C14" s="116"/>
    </row>
    <row r="15">
      <c r="C15" s="116"/>
    </row>
    <row r="16">
      <c r="C16" s="116"/>
    </row>
    <row r="17">
      <c r="C17" s="116"/>
    </row>
    <row r="18">
      <c r="C18" s="116"/>
    </row>
    <row r="19">
      <c r="C19" s="116"/>
    </row>
    <row r="20">
      <c r="C20" s="116"/>
    </row>
    <row r="21">
      <c r="C21" s="116"/>
    </row>
    <row r="22">
      <c r="C22" s="116"/>
    </row>
    <row r="23">
      <c r="C23" s="116"/>
    </row>
    <row r="24">
      <c r="C24" s="116"/>
    </row>
    <row r="25">
      <c r="C25" s="116"/>
    </row>
    <row r="26">
      <c r="C26" s="116"/>
    </row>
    <row r="27">
      <c r="C27" s="116"/>
    </row>
    <row r="28">
      <c r="C28" s="116"/>
    </row>
    <row r="29">
      <c r="C29" s="116"/>
    </row>
    <row r="30">
      <c r="C30" s="116"/>
    </row>
    <row r="31">
      <c r="C31" s="116"/>
    </row>
    <row r="32">
      <c r="C32" s="116"/>
    </row>
    <row r="33">
      <c r="C33" s="116"/>
    </row>
    <row r="34">
      <c r="C34" s="116"/>
    </row>
    <row r="35">
      <c r="C35" s="116"/>
    </row>
    <row r="36">
      <c r="C36" s="116"/>
    </row>
    <row r="37">
      <c r="C37" s="116"/>
    </row>
    <row r="38">
      <c r="C38" s="116"/>
    </row>
    <row r="39">
      <c r="C39" s="116"/>
    </row>
    <row r="40">
      <c r="C40" s="116"/>
    </row>
    <row r="41">
      <c r="C41" s="116"/>
    </row>
    <row r="42">
      <c r="C42" s="116"/>
    </row>
    <row r="43">
      <c r="C43" s="116"/>
    </row>
    <row r="44">
      <c r="C44" s="116"/>
    </row>
    <row r="45">
      <c r="C45" s="116"/>
    </row>
    <row r="46">
      <c r="C46" s="116"/>
    </row>
    <row r="47">
      <c r="C47" s="116"/>
    </row>
    <row r="48">
      <c r="C48" s="116"/>
    </row>
    <row r="49">
      <c r="C49" s="116"/>
    </row>
    <row r="50">
      <c r="C50" s="116"/>
    </row>
    <row r="51">
      <c r="C51" s="116"/>
    </row>
    <row r="52">
      <c r="C52" s="116"/>
    </row>
    <row r="53">
      <c r="C53" s="116"/>
    </row>
    <row r="54">
      <c r="C54" s="116"/>
    </row>
    <row r="55">
      <c r="C55" s="116"/>
    </row>
    <row r="56">
      <c r="C56" s="116"/>
    </row>
    <row r="57">
      <c r="C57" s="116"/>
    </row>
    <row r="58">
      <c r="C58" s="116"/>
    </row>
    <row r="59">
      <c r="C59" s="116"/>
    </row>
    <row r="60">
      <c r="C60" s="116"/>
    </row>
    <row r="61">
      <c r="C61" s="116"/>
    </row>
    <row r="62">
      <c r="C62" s="116"/>
    </row>
    <row r="63">
      <c r="C63" s="116"/>
    </row>
    <row r="64">
      <c r="C64" s="116"/>
    </row>
    <row r="65">
      <c r="C65" s="116"/>
    </row>
    <row r="66">
      <c r="C66" s="116"/>
    </row>
    <row r="67">
      <c r="C67" s="116"/>
    </row>
    <row r="68">
      <c r="C68" s="116"/>
    </row>
    <row r="69">
      <c r="C69" s="116"/>
    </row>
    <row r="70">
      <c r="C70" s="116"/>
    </row>
    <row r="71">
      <c r="C71" s="116"/>
    </row>
    <row r="72">
      <c r="C72" s="116"/>
    </row>
    <row r="73">
      <c r="C73" s="116"/>
    </row>
    <row r="74">
      <c r="C74" s="116"/>
    </row>
    <row r="75">
      <c r="C75" s="116"/>
    </row>
    <row r="76">
      <c r="C76" s="116"/>
    </row>
    <row r="77">
      <c r="C77" s="116"/>
    </row>
    <row r="78">
      <c r="C78" s="116"/>
    </row>
    <row r="79">
      <c r="C79" s="116"/>
    </row>
    <row r="80">
      <c r="C80" s="116"/>
    </row>
    <row r="81">
      <c r="C81" s="116"/>
    </row>
    <row r="82">
      <c r="C82" s="116"/>
    </row>
    <row r="83">
      <c r="C83" s="116"/>
    </row>
    <row r="84">
      <c r="C84" s="116"/>
    </row>
    <row r="85">
      <c r="C85" s="116"/>
    </row>
    <row r="86">
      <c r="C86" s="116"/>
    </row>
    <row r="87">
      <c r="C87" s="116"/>
    </row>
    <row r="88">
      <c r="C88" s="116"/>
    </row>
    <row r="89">
      <c r="C89" s="116"/>
    </row>
    <row r="90">
      <c r="C90" s="116"/>
    </row>
    <row r="91">
      <c r="C91" s="116"/>
    </row>
    <row r="92">
      <c r="C92" s="116"/>
    </row>
    <row r="93">
      <c r="C93" s="116"/>
    </row>
    <row r="94">
      <c r="C94" s="116"/>
    </row>
    <row r="95">
      <c r="C95" s="116"/>
    </row>
    <row r="96">
      <c r="C96" s="116"/>
    </row>
    <row r="97">
      <c r="C97" s="116"/>
    </row>
    <row r="98">
      <c r="C98" s="116"/>
    </row>
    <row r="99">
      <c r="C99" s="116"/>
    </row>
    <row r="100">
      <c r="C100" s="116"/>
    </row>
    <row r="101">
      <c r="C101" s="116"/>
    </row>
    <row r="102">
      <c r="C102" s="116"/>
    </row>
    <row r="103">
      <c r="C103" s="116"/>
    </row>
    <row r="104">
      <c r="C104" s="116"/>
    </row>
    <row r="105">
      <c r="C105" s="116"/>
    </row>
    <row r="106">
      <c r="C106" s="116"/>
    </row>
    <row r="107">
      <c r="C107" s="116"/>
    </row>
    <row r="108">
      <c r="C108" s="116"/>
    </row>
    <row r="109">
      <c r="C109" s="116"/>
    </row>
    <row r="110">
      <c r="C110" s="116"/>
    </row>
    <row r="111">
      <c r="C111" s="116"/>
    </row>
    <row r="112">
      <c r="C112" s="116"/>
    </row>
    <row r="113">
      <c r="C113" s="116"/>
    </row>
    <row r="114">
      <c r="C114" s="116"/>
    </row>
    <row r="115">
      <c r="C115" s="116"/>
    </row>
    <row r="116">
      <c r="C116" s="116"/>
    </row>
    <row r="117">
      <c r="C117" s="116"/>
    </row>
    <row r="118">
      <c r="C118" s="116"/>
    </row>
    <row r="119">
      <c r="C119" s="116"/>
    </row>
    <row r="120">
      <c r="C120" s="116"/>
    </row>
    <row r="121">
      <c r="C121" s="116"/>
    </row>
    <row r="122">
      <c r="C122" s="116"/>
    </row>
    <row r="123">
      <c r="C123" s="116"/>
    </row>
    <row r="124">
      <c r="C124" s="116"/>
    </row>
    <row r="125">
      <c r="C125" s="116"/>
    </row>
    <row r="126">
      <c r="C126" s="116"/>
    </row>
    <row r="127">
      <c r="C127" s="116"/>
    </row>
    <row r="128">
      <c r="C128" s="116"/>
    </row>
    <row r="129">
      <c r="C129" s="116"/>
    </row>
    <row r="130">
      <c r="C130" s="116"/>
    </row>
    <row r="131">
      <c r="C131" s="116"/>
    </row>
    <row r="132">
      <c r="C132" s="116"/>
    </row>
    <row r="133">
      <c r="C133" s="116"/>
    </row>
    <row r="134">
      <c r="C134" s="116"/>
    </row>
    <row r="135">
      <c r="C135" s="116"/>
    </row>
    <row r="136">
      <c r="C136" s="116"/>
    </row>
    <row r="137">
      <c r="C137" s="116"/>
    </row>
    <row r="138">
      <c r="C138" s="116"/>
    </row>
    <row r="139">
      <c r="C139" s="116"/>
    </row>
    <row r="140">
      <c r="C140" s="116"/>
    </row>
    <row r="141">
      <c r="C141" s="116"/>
    </row>
    <row r="142">
      <c r="C142" s="116"/>
    </row>
    <row r="143">
      <c r="C143" s="116"/>
    </row>
    <row r="144">
      <c r="C144" s="116"/>
    </row>
    <row r="145">
      <c r="C145" s="116"/>
    </row>
    <row r="146">
      <c r="C146" s="116"/>
    </row>
    <row r="147">
      <c r="C147" s="116"/>
    </row>
    <row r="148">
      <c r="C148" s="116"/>
    </row>
    <row r="149">
      <c r="C149" s="116"/>
    </row>
    <row r="150">
      <c r="C150" s="116"/>
    </row>
    <row r="151">
      <c r="C151" s="116"/>
    </row>
    <row r="152">
      <c r="C152" s="116"/>
    </row>
    <row r="153">
      <c r="C153" s="116"/>
    </row>
    <row r="154">
      <c r="C154" s="116"/>
    </row>
    <row r="155">
      <c r="C155" s="116"/>
    </row>
    <row r="156">
      <c r="C156" s="116"/>
    </row>
    <row r="157">
      <c r="C157" s="116"/>
    </row>
    <row r="158">
      <c r="C158" s="116"/>
    </row>
    <row r="159">
      <c r="C159" s="116"/>
    </row>
    <row r="160">
      <c r="C160" s="116"/>
    </row>
    <row r="161">
      <c r="C161" s="116"/>
    </row>
    <row r="162">
      <c r="C162" s="116"/>
    </row>
    <row r="163">
      <c r="C163" s="116"/>
    </row>
    <row r="164">
      <c r="C164" s="116"/>
    </row>
    <row r="165">
      <c r="C165" s="116"/>
    </row>
    <row r="166">
      <c r="C166" s="116"/>
    </row>
    <row r="167">
      <c r="C167" s="116"/>
    </row>
    <row r="168">
      <c r="C168" s="116"/>
    </row>
    <row r="169">
      <c r="C169" s="116"/>
    </row>
    <row r="170">
      <c r="C170" s="116"/>
    </row>
    <row r="171">
      <c r="C171" s="116"/>
    </row>
    <row r="172">
      <c r="C172" s="116"/>
    </row>
    <row r="173">
      <c r="C173" s="116"/>
    </row>
    <row r="174">
      <c r="C174" s="116"/>
    </row>
    <row r="175">
      <c r="C175" s="116"/>
    </row>
    <row r="176">
      <c r="C176" s="116"/>
    </row>
    <row r="177">
      <c r="C177" s="116"/>
    </row>
    <row r="178">
      <c r="C178" s="116"/>
    </row>
    <row r="179">
      <c r="C179" s="116"/>
    </row>
    <row r="180">
      <c r="C180" s="116"/>
    </row>
    <row r="181">
      <c r="C181" s="116"/>
    </row>
    <row r="182">
      <c r="C182" s="116"/>
    </row>
    <row r="183">
      <c r="C183" s="116"/>
    </row>
    <row r="184">
      <c r="C184" s="116"/>
    </row>
    <row r="185">
      <c r="C185" s="116"/>
    </row>
    <row r="186">
      <c r="C186" s="116"/>
    </row>
    <row r="187">
      <c r="C187" s="116"/>
    </row>
    <row r="188">
      <c r="C188" s="116"/>
    </row>
    <row r="189">
      <c r="C189" s="116"/>
    </row>
    <row r="190">
      <c r="C190" s="116"/>
    </row>
    <row r="191">
      <c r="C191" s="116"/>
    </row>
    <row r="192">
      <c r="C192" s="116"/>
    </row>
    <row r="193">
      <c r="C193" s="116"/>
    </row>
    <row r="194">
      <c r="C194" s="116"/>
    </row>
    <row r="195">
      <c r="C195" s="116"/>
    </row>
    <row r="196">
      <c r="C196" s="116"/>
    </row>
    <row r="197">
      <c r="C197" s="116"/>
    </row>
    <row r="198">
      <c r="C198" s="116"/>
    </row>
    <row r="199">
      <c r="C199" s="116"/>
    </row>
    <row r="200">
      <c r="C200" s="116"/>
    </row>
    <row r="201">
      <c r="C201" s="116"/>
    </row>
    <row r="202">
      <c r="C202" s="116"/>
    </row>
    <row r="203">
      <c r="C203" s="116"/>
    </row>
    <row r="204">
      <c r="C204" s="116"/>
    </row>
    <row r="205">
      <c r="C205" s="116"/>
    </row>
    <row r="206">
      <c r="C206" s="116"/>
    </row>
    <row r="207">
      <c r="C207" s="116"/>
    </row>
    <row r="208">
      <c r="C208" s="116"/>
    </row>
    <row r="209">
      <c r="C209" s="116"/>
    </row>
    <row r="210">
      <c r="C210" s="116"/>
    </row>
    <row r="211">
      <c r="C211" s="116"/>
    </row>
    <row r="212">
      <c r="C212" s="116"/>
    </row>
    <row r="213">
      <c r="C213" s="116"/>
    </row>
    <row r="214">
      <c r="C214" s="116"/>
    </row>
    <row r="215">
      <c r="C215" s="116"/>
    </row>
    <row r="216">
      <c r="C216" s="116"/>
    </row>
    <row r="217">
      <c r="C217" s="116"/>
    </row>
    <row r="218">
      <c r="C218" s="116"/>
    </row>
    <row r="219">
      <c r="C219" s="116"/>
    </row>
    <row r="220">
      <c r="C220" s="116"/>
    </row>
    <row r="221">
      <c r="C221" s="116"/>
    </row>
    <row r="222">
      <c r="C222" s="116"/>
    </row>
    <row r="223">
      <c r="C223" s="116"/>
    </row>
    <row r="224">
      <c r="C224" s="116"/>
    </row>
    <row r="225">
      <c r="C225" s="116"/>
    </row>
    <row r="226">
      <c r="C226" s="116"/>
    </row>
    <row r="227">
      <c r="C227" s="116"/>
    </row>
    <row r="228">
      <c r="C228" s="116"/>
    </row>
    <row r="229">
      <c r="C229" s="116"/>
    </row>
    <row r="230">
      <c r="C230" s="116"/>
    </row>
    <row r="231">
      <c r="C231" s="116"/>
    </row>
    <row r="232">
      <c r="C232" s="116"/>
    </row>
    <row r="233">
      <c r="C233" s="116"/>
    </row>
    <row r="234">
      <c r="C234" s="116"/>
    </row>
    <row r="235">
      <c r="C235" s="116"/>
    </row>
    <row r="236">
      <c r="C236" s="116"/>
    </row>
    <row r="237">
      <c r="C237" s="116"/>
    </row>
    <row r="238">
      <c r="C238" s="116"/>
    </row>
    <row r="239">
      <c r="C239" s="116"/>
    </row>
    <row r="240">
      <c r="C240" s="116"/>
    </row>
    <row r="241">
      <c r="C241" s="116"/>
    </row>
    <row r="242">
      <c r="C242" s="116"/>
    </row>
    <row r="243">
      <c r="C243" s="116"/>
    </row>
    <row r="244">
      <c r="C244" s="116"/>
    </row>
    <row r="245">
      <c r="C245" s="116"/>
    </row>
    <row r="246">
      <c r="C246" s="116"/>
    </row>
    <row r="247">
      <c r="C247" s="116"/>
    </row>
    <row r="248">
      <c r="C248" s="116"/>
    </row>
    <row r="249">
      <c r="C249" s="116"/>
    </row>
    <row r="250">
      <c r="C250" s="116"/>
    </row>
    <row r="251">
      <c r="C251" s="116"/>
    </row>
    <row r="252">
      <c r="C252" s="116"/>
    </row>
    <row r="253">
      <c r="C253" s="116"/>
    </row>
    <row r="254">
      <c r="C254" s="116"/>
    </row>
    <row r="255">
      <c r="C255" s="116"/>
    </row>
    <row r="256">
      <c r="C256" s="116"/>
    </row>
    <row r="257">
      <c r="C257" s="116"/>
    </row>
    <row r="258">
      <c r="C258" s="116"/>
    </row>
    <row r="259">
      <c r="C259" s="116"/>
    </row>
    <row r="260">
      <c r="C260" s="116"/>
    </row>
    <row r="261">
      <c r="C261" s="116"/>
    </row>
    <row r="262">
      <c r="C262" s="116"/>
    </row>
    <row r="263">
      <c r="C263" s="116"/>
    </row>
    <row r="264">
      <c r="C264" s="116"/>
    </row>
    <row r="265">
      <c r="C265" s="116"/>
    </row>
    <row r="266">
      <c r="C266" s="116"/>
    </row>
    <row r="267">
      <c r="C267" s="116"/>
    </row>
    <row r="268">
      <c r="C268" s="116"/>
    </row>
    <row r="269">
      <c r="C269" s="116"/>
    </row>
    <row r="270">
      <c r="C270" s="116"/>
    </row>
    <row r="271">
      <c r="C271" s="116"/>
    </row>
    <row r="272">
      <c r="C272" s="116"/>
    </row>
    <row r="273">
      <c r="C273" s="116"/>
    </row>
    <row r="274">
      <c r="C274" s="116"/>
    </row>
    <row r="275">
      <c r="C275" s="116"/>
    </row>
    <row r="276">
      <c r="C276" s="116"/>
    </row>
    <row r="277">
      <c r="C277" s="116"/>
    </row>
    <row r="278">
      <c r="C278" s="116"/>
    </row>
    <row r="279">
      <c r="C279" s="116"/>
    </row>
    <row r="280">
      <c r="C280" s="116"/>
    </row>
    <row r="281">
      <c r="C281" s="116"/>
    </row>
    <row r="282">
      <c r="C282" s="116"/>
    </row>
    <row r="283">
      <c r="C283" s="116"/>
    </row>
    <row r="284">
      <c r="C284" s="116"/>
    </row>
    <row r="285">
      <c r="C285" s="116"/>
    </row>
    <row r="286">
      <c r="C286" s="116"/>
    </row>
    <row r="287">
      <c r="C287" s="116"/>
    </row>
    <row r="288">
      <c r="C288" s="116"/>
    </row>
    <row r="289">
      <c r="C289" s="116"/>
    </row>
    <row r="290">
      <c r="C290" s="116"/>
    </row>
    <row r="291">
      <c r="C291" s="116"/>
    </row>
    <row r="292">
      <c r="C292" s="116"/>
    </row>
    <row r="293">
      <c r="C293" s="116"/>
    </row>
    <row r="294">
      <c r="C294" s="116"/>
    </row>
    <row r="295">
      <c r="C295" s="116"/>
    </row>
    <row r="296">
      <c r="C296" s="116"/>
    </row>
    <row r="297">
      <c r="C297" s="116"/>
    </row>
    <row r="298">
      <c r="C298" s="116"/>
    </row>
    <row r="299">
      <c r="C299" s="116"/>
    </row>
    <row r="300">
      <c r="C300" s="116"/>
    </row>
    <row r="301">
      <c r="C301" s="116"/>
    </row>
    <row r="302">
      <c r="C302" s="116"/>
    </row>
    <row r="303">
      <c r="C303" s="116"/>
    </row>
    <row r="304">
      <c r="C304" s="116"/>
    </row>
    <row r="305">
      <c r="C305" s="116"/>
    </row>
    <row r="306">
      <c r="C306" s="116"/>
    </row>
    <row r="307">
      <c r="C307" s="116"/>
    </row>
    <row r="308">
      <c r="C308" s="116"/>
    </row>
    <row r="309">
      <c r="C309" s="116"/>
    </row>
    <row r="310">
      <c r="C310" s="116"/>
    </row>
    <row r="311">
      <c r="C311" s="116"/>
    </row>
    <row r="312">
      <c r="C312" s="116"/>
    </row>
    <row r="313">
      <c r="C313" s="116"/>
    </row>
    <row r="314">
      <c r="C314" s="116"/>
    </row>
    <row r="315">
      <c r="C315" s="116"/>
    </row>
    <row r="316">
      <c r="C316" s="116"/>
    </row>
    <row r="317">
      <c r="C317" s="116"/>
    </row>
    <row r="318">
      <c r="C318" s="116"/>
    </row>
    <row r="319">
      <c r="C319" s="116"/>
    </row>
    <row r="320">
      <c r="C320" s="116"/>
    </row>
    <row r="321">
      <c r="C321" s="116"/>
    </row>
    <row r="322">
      <c r="C322" s="116"/>
    </row>
    <row r="323">
      <c r="C323" s="116"/>
    </row>
    <row r="324">
      <c r="C324" s="116"/>
    </row>
    <row r="325">
      <c r="C325" s="116"/>
    </row>
    <row r="326">
      <c r="C326" s="116"/>
    </row>
    <row r="327">
      <c r="C327" s="116"/>
    </row>
    <row r="328">
      <c r="C328" s="116"/>
    </row>
    <row r="329">
      <c r="C329" s="116"/>
    </row>
    <row r="330">
      <c r="C330" s="116"/>
    </row>
    <row r="331">
      <c r="C331" s="116"/>
    </row>
    <row r="332">
      <c r="C332" s="116"/>
    </row>
    <row r="333">
      <c r="C333" s="116"/>
    </row>
    <row r="334">
      <c r="C334" s="116"/>
    </row>
    <row r="335">
      <c r="C335" s="116"/>
    </row>
    <row r="336">
      <c r="C336" s="116"/>
    </row>
    <row r="337">
      <c r="C337" s="116"/>
    </row>
    <row r="338">
      <c r="C338" s="116"/>
    </row>
    <row r="339">
      <c r="C339" s="116"/>
    </row>
    <row r="340">
      <c r="C340" s="116"/>
    </row>
    <row r="341">
      <c r="C341" s="116"/>
    </row>
    <row r="342">
      <c r="C342" s="116"/>
    </row>
    <row r="343">
      <c r="C343" s="116"/>
    </row>
    <row r="344">
      <c r="C344" s="116"/>
    </row>
    <row r="345">
      <c r="C345" s="116"/>
    </row>
    <row r="346">
      <c r="C346" s="116"/>
    </row>
    <row r="347">
      <c r="C347" s="116"/>
    </row>
    <row r="348">
      <c r="C348" s="116"/>
    </row>
    <row r="349">
      <c r="C349" s="116"/>
    </row>
    <row r="350">
      <c r="C350" s="116"/>
    </row>
    <row r="351">
      <c r="C351" s="116"/>
    </row>
    <row r="352">
      <c r="C352" s="116"/>
    </row>
    <row r="353">
      <c r="C353" s="116"/>
    </row>
    <row r="354">
      <c r="C354" s="116"/>
    </row>
    <row r="355">
      <c r="C355" s="116"/>
    </row>
    <row r="356">
      <c r="C356" s="116"/>
    </row>
    <row r="357">
      <c r="C357" s="116"/>
    </row>
    <row r="358">
      <c r="C358" s="116"/>
    </row>
    <row r="359">
      <c r="C359" s="116"/>
    </row>
    <row r="360">
      <c r="C360" s="116"/>
    </row>
    <row r="361">
      <c r="C361" s="116"/>
    </row>
    <row r="362">
      <c r="C362" s="116"/>
    </row>
    <row r="363">
      <c r="C363" s="116"/>
    </row>
    <row r="364">
      <c r="C364" s="116"/>
    </row>
    <row r="365">
      <c r="C365" s="116"/>
    </row>
    <row r="366">
      <c r="C366" s="116"/>
    </row>
    <row r="367">
      <c r="C367" s="116"/>
    </row>
    <row r="368">
      <c r="C368" s="116"/>
    </row>
    <row r="369">
      <c r="C369" s="116"/>
    </row>
    <row r="370">
      <c r="C370" s="116"/>
    </row>
    <row r="371">
      <c r="C371" s="116"/>
    </row>
    <row r="372">
      <c r="C372" s="116"/>
    </row>
    <row r="373">
      <c r="C373" s="116"/>
    </row>
    <row r="374">
      <c r="C374" s="116"/>
    </row>
    <row r="375">
      <c r="C375" s="116"/>
    </row>
    <row r="376">
      <c r="C376" s="116"/>
    </row>
    <row r="377">
      <c r="C377" s="116"/>
    </row>
    <row r="378">
      <c r="C378" s="116"/>
    </row>
    <row r="379">
      <c r="C379" s="116"/>
    </row>
    <row r="380">
      <c r="C380" s="116"/>
    </row>
    <row r="381">
      <c r="C381" s="116"/>
    </row>
    <row r="382">
      <c r="C382" s="116"/>
    </row>
    <row r="383">
      <c r="C383" s="116"/>
    </row>
    <row r="384">
      <c r="C384" s="116"/>
    </row>
    <row r="385">
      <c r="C385" s="116"/>
    </row>
    <row r="386">
      <c r="C386" s="116"/>
    </row>
    <row r="387">
      <c r="C387" s="116"/>
    </row>
    <row r="388">
      <c r="C388" s="116"/>
    </row>
    <row r="389">
      <c r="C389" s="116"/>
    </row>
    <row r="390">
      <c r="C390" s="116"/>
    </row>
    <row r="391">
      <c r="C391" s="116"/>
    </row>
    <row r="392">
      <c r="C392" s="116"/>
    </row>
    <row r="393">
      <c r="C393" s="116"/>
    </row>
    <row r="394">
      <c r="C394" s="116"/>
    </row>
    <row r="395">
      <c r="C395" s="116"/>
    </row>
    <row r="396">
      <c r="C396" s="116"/>
    </row>
    <row r="397">
      <c r="C397" s="116"/>
    </row>
    <row r="398">
      <c r="C398" s="116"/>
    </row>
    <row r="399">
      <c r="C399" s="116"/>
    </row>
    <row r="400">
      <c r="C400" s="116"/>
    </row>
    <row r="401">
      <c r="C401" s="116"/>
    </row>
    <row r="402">
      <c r="C402" s="116"/>
    </row>
    <row r="403">
      <c r="C403" s="116"/>
    </row>
    <row r="404">
      <c r="C404" s="116"/>
    </row>
    <row r="405">
      <c r="C405" s="116"/>
    </row>
    <row r="406">
      <c r="C406" s="116"/>
    </row>
    <row r="407">
      <c r="C407" s="116"/>
    </row>
    <row r="408">
      <c r="C408" s="116"/>
    </row>
    <row r="409">
      <c r="C409" s="116"/>
    </row>
    <row r="410">
      <c r="C410" s="116"/>
    </row>
    <row r="411">
      <c r="C411" s="116"/>
    </row>
    <row r="412">
      <c r="C412" s="116"/>
    </row>
    <row r="413">
      <c r="C413" s="116"/>
    </row>
    <row r="414">
      <c r="C414" s="116"/>
    </row>
    <row r="415">
      <c r="C415" s="116"/>
    </row>
    <row r="416">
      <c r="C416" s="116"/>
    </row>
    <row r="417">
      <c r="C417" s="116"/>
    </row>
    <row r="418">
      <c r="C418" s="116"/>
    </row>
    <row r="419">
      <c r="C419" s="116"/>
    </row>
    <row r="420">
      <c r="C420" s="116"/>
    </row>
    <row r="421">
      <c r="C421" s="116"/>
    </row>
    <row r="422">
      <c r="C422" s="116"/>
    </row>
    <row r="423">
      <c r="C423" s="116"/>
    </row>
    <row r="424">
      <c r="C424" s="116"/>
    </row>
    <row r="425">
      <c r="C425" s="116"/>
    </row>
    <row r="426">
      <c r="C426" s="116"/>
    </row>
    <row r="427">
      <c r="C427" s="116"/>
    </row>
    <row r="428">
      <c r="C428" s="116"/>
    </row>
    <row r="429">
      <c r="C429" s="116"/>
    </row>
    <row r="430">
      <c r="C430" s="116"/>
    </row>
    <row r="431">
      <c r="C431" s="116"/>
    </row>
    <row r="432">
      <c r="C432" s="116"/>
    </row>
    <row r="433">
      <c r="C433" s="116"/>
    </row>
    <row r="434">
      <c r="C434" s="116"/>
    </row>
    <row r="435">
      <c r="C435" s="116"/>
    </row>
    <row r="436">
      <c r="C436" s="116"/>
    </row>
    <row r="437">
      <c r="C437" s="116"/>
    </row>
    <row r="438">
      <c r="C438" s="116"/>
    </row>
    <row r="439">
      <c r="C439" s="116"/>
    </row>
    <row r="440">
      <c r="C440" s="116"/>
    </row>
    <row r="441">
      <c r="C441" s="116"/>
    </row>
    <row r="442">
      <c r="C442" s="116"/>
    </row>
    <row r="443">
      <c r="C443" s="116"/>
    </row>
    <row r="444">
      <c r="C444" s="116"/>
    </row>
    <row r="445">
      <c r="C445" s="116"/>
    </row>
    <row r="446">
      <c r="C446" s="116"/>
    </row>
    <row r="447">
      <c r="C447" s="116"/>
    </row>
    <row r="448">
      <c r="C448" s="116"/>
    </row>
    <row r="449">
      <c r="C449" s="116"/>
    </row>
    <row r="450">
      <c r="C450" s="116"/>
    </row>
    <row r="451">
      <c r="C451" s="116"/>
    </row>
    <row r="452">
      <c r="C452" s="116"/>
    </row>
    <row r="453">
      <c r="C453" s="116"/>
    </row>
    <row r="454">
      <c r="C454" s="116"/>
    </row>
    <row r="455">
      <c r="C455" s="116"/>
    </row>
    <row r="456">
      <c r="C456" s="116"/>
    </row>
    <row r="457">
      <c r="C457" s="116"/>
    </row>
    <row r="458">
      <c r="C458" s="116"/>
    </row>
    <row r="459">
      <c r="C459" s="116"/>
    </row>
    <row r="460">
      <c r="C460" s="116"/>
    </row>
    <row r="461">
      <c r="C461" s="116"/>
    </row>
    <row r="462">
      <c r="C462" s="116"/>
    </row>
    <row r="463">
      <c r="C463" s="116"/>
    </row>
    <row r="464">
      <c r="C464" s="116"/>
    </row>
    <row r="465">
      <c r="C465" s="116"/>
    </row>
    <row r="466">
      <c r="C466" s="116"/>
    </row>
    <row r="467">
      <c r="C467" s="116"/>
    </row>
    <row r="468">
      <c r="C468" s="116"/>
    </row>
    <row r="469">
      <c r="C469" s="116"/>
    </row>
    <row r="470">
      <c r="C470" s="116"/>
    </row>
    <row r="471">
      <c r="C471" s="116"/>
    </row>
    <row r="472">
      <c r="C472" s="116"/>
    </row>
    <row r="473">
      <c r="C473" s="116"/>
    </row>
    <row r="474">
      <c r="C474" s="116"/>
    </row>
    <row r="475">
      <c r="C475" s="116"/>
    </row>
    <row r="476">
      <c r="C476" s="116"/>
    </row>
    <row r="477">
      <c r="C477" s="116"/>
    </row>
    <row r="478">
      <c r="C478" s="116"/>
    </row>
    <row r="479">
      <c r="C479" s="116"/>
    </row>
    <row r="480">
      <c r="C480" s="116"/>
    </row>
    <row r="481">
      <c r="C481" s="116"/>
    </row>
    <row r="482">
      <c r="C482" s="116"/>
    </row>
    <row r="483">
      <c r="C483" s="116"/>
    </row>
    <row r="484">
      <c r="C484" s="116"/>
    </row>
    <row r="485">
      <c r="C485" s="116"/>
    </row>
    <row r="486">
      <c r="C486" s="116"/>
    </row>
    <row r="487">
      <c r="C487" s="116"/>
    </row>
    <row r="488">
      <c r="C488" s="116"/>
    </row>
    <row r="489">
      <c r="C489" s="116"/>
    </row>
    <row r="490">
      <c r="C490" s="116"/>
    </row>
    <row r="491">
      <c r="C491" s="116"/>
    </row>
    <row r="492">
      <c r="C492" s="116"/>
    </row>
    <row r="493">
      <c r="C493" s="116"/>
    </row>
    <row r="494">
      <c r="C494" s="116"/>
    </row>
    <row r="495">
      <c r="C495" s="116"/>
    </row>
    <row r="496">
      <c r="C496" s="116"/>
    </row>
    <row r="497">
      <c r="C497" s="116"/>
    </row>
    <row r="498">
      <c r="C498" s="116"/>
    </row>
    <row r="499">
      <c r="C499" s="116"/>
    </row>
    <row r="500">
      <c r="C500" s="116"/>
    </row>
    <row r="501">
      <c r="C501" s="116"/>
    </row>
    <row r="502">
      <c r="C502" s="116"/>
    </row>
    <row r="503">
      <c r="C503" s="116"/>
    </row>
    <row r="504">
      <c r="C504" s="116"/>
    </row>
    <row r="505">
      <c r="C505" s="116"/>
    </row>
    <row r="506">
      <c r="C506" s="116"/>
    </row>
    <row r="507">
      <c r="C507" s="116"/>
    </row>
    <row r="508">
      <c r="C508" s="116"/>
    </row>
    <row r="509">
      <c r="C509" s="116"/>
    </row>
    <row r="510">
      <c r="C510" s="116"/>
    </row>
    <row r="511">
      <c r="C511" s="116"/>
    </row>
    <row r="512">
      <c r="C512" s="116"/>
    </row>
    <row r="513">
      <c r="C513" s="116"/>
    </row>
    <row r="514">
      <c r="C514" s="116"/>
    </row>
    <row r="515">
      <c r="C515" s="116"/>
    </row>
    <row r="516">
      <c r="C516" s="116"/>
    </row>
    <row r="517">
      <c r="C517" s="116"/>
    </row>
    <row r="518">
      <c r="C518" s="116"/>
    </row>
    <row r="519">
      <c r="C519" s="116"/>
    </row>
    <row r="520">
      <c r="C520" s="116"/>
    </row>
    <row r="521">
      <c r="C521" s="116"/>
    </row>
    <row r="522">
      <c r="C522" s="116"/>
    </row>
    <row r="523">
      <c r="C523" s="116"/>
    </row>
    <row r="524">
      <c r="C524" s="116"/>
    </row>
    <row r="525">
      <c r="C525" s="116"/>
    </row>
    <row r="526">
      <c r="C526" s="116"/>
    </row>
    <row r="527">
      <c r="C527" s="116"/>
    </row>
    <row r="528">
      <c r="C528" s="116"/>
    </row>
    <row r="529">
      <c r="C529" s="116"/>
    </row>
    <row r="530">
      <c r="C530" s="116"/>
    </row>
    <row r="531">
      <c r="C531" s="116"/>
    </row>
    <row r="532">
      <c r="C532" s="116"/>
    </row>
    <row r="533">
      <c r="C533" s="116"/>
    </row>
    <row r="534">
      <c r="C534" s="116"/>
    </row>
    <row r="535">
      <c r="C535" s="116"/>
    </row>
    <row r="536">
      <c r="C536" s="116"/>
    </row>
    <row r="537">
      <c r="C537" s="116"/>
    </row>
    <row r="538">
      <c r="C538" s="116"/>
    </row>
    <row r="539">
      <c r="C539" s="116"/>
    </row>
    <row r="540">
      <c r="C540" s="116"/>
    </row>
    <row r="541">
      <c r="C541" s="116"/>
    </row>
    <row r="542">
      <c r="C542" s="116"/>
    </row>
    <row r="543">
      <c r="C543" s="116"/>
    </row>
    <row r="544">
      <c r="C544" s="116"/>
    </row>
    <row r="545">
      <c r="C545" s="116"/>
    </row>
    <row r="546">
      <c r="C546" s="116"/>
    </row>
    <row r="547">
      <c r="C547" s="116"/>
    </row>
    <row r="548">
      <c r="C548" s="116"/>
    </row>
    <row r="549">
      <c r="C549" s="116"/>
    </row>
    <row r="550">
      <c r="C550" s="116"/>
    </row>
    <row r="551">
      <c r="C551" s="116"/>
    </row>
    <row r="552">
      <c r="C552" s="116"/>
    </row>
    <row r="553">
      <c r="C553" s="116"/>
    </row>
    <row r="554">
      <c r="C554" s="116"/>
    </row>
    <row r="555">
      <c r="C555" s="116"/>
    </row>
    <row r="556">
      <c r="C556" s="116"/>
    </row>
    <row r="557">
      <c r="C557" s="116"/>
    </row>
    <row r="558">
      <c r="C558" s="116"/>
    </row>
    <row r="559">
      <c r="C559" s="116"/>
    </row>
    <row r="560">
      <c r="C560" s="116"/>
    </row>
    <row r="561">
      <c r="C561" s="116"/>
    </row>
    <row r="562">
      <c r="C562" s="116"/>
    </row>
    <row r="563">
      <c r="C563" s="116"/>
    </row>
    <row r="564">
      <c r="C564" s="116"/>
    </row>
    <row r="565">
      <c r="C565" s="116"/>
    </row>
    <row r="566">
      <c r="C566" s="116"/>
    </row>
    <row r="567">
      <c r="C567" s="116"/>
    </row>
    <row r="568">
      <c r="C568" s="116"/>
    </row>
    <row r="569">
      <c r="C569" s="116"/>
    </row>
    <row r="570">
      <c r="C570" s="116"/>
    </row>
    <row r="571">
      <c r="C571" s="116"/>
    </row>
    <row r="572">
      <c r="C572" s="116"/>
    </row>
    <row r="573">
      <c r="C573" s="116"/>
    </row>
    <row r="574">
      <c r="C574" s="116"/>
    </row>
    <row r="575">
      <c r="C575" s="116"/>
    </row>
    <row r="576">
      <c r="C576" s="116"/>
    </row>
    <row r="577">
      <c r="C577" s="116"/>
    </row>
    <row r="578">
      <c r="C578" s="116"/>
    </row>
    <row r="579">
      <c r="C579" s="116"/>
    </row>
    <row r="580">
      <c r="C580" s="116"/>
    </row>
    <row r="581">
      <c r="C581" s="116"/>
    </row>
    <row r="582">
      <c r="C582" s="116"/>
    </row>
    <row r="583">
      <c r="C583" s="116"/>
    </row>
    <row r="584">
      <c r="C584" s="116"/>
    </row>
    <row r="585">
      <c r="C585" s="116"/>
    </row>
    <row r="586">
      <c r="C586" s="116"/>
    </row>
    <row r="587">
      <c r="C587" s="116"/>
    </row>
    <row r="588">
      <c r="C588" s="116"/>
    </row>
    <row r="589">
      <c r="C589" s="116"/>
    </row>
    <row r="590">
      <c r="C590" s="116"/>
    </row>
    <row r="591">
      <c r="C591" s="116"/>
    </row>
    <row r="592">
      <c r="C592" s="116"/>
    </row>
    <row r="593">
      <c r="C593" s="116"/>
    </row>
    <row r="594">
      <c r="C594" s="116"/>
    </row>
    <row r="595">
      <c r="C595" s="116"/>
    </row>
    <row r="596">
      <c r="C596" s="116"/>
    </row>
    <row r="597">
      <c r="C597" s="116"/>
    </row>
    <row r="598">
      <c r="C598" s="116"/>
    </row>
    <row r="599">
      <c r="C599" s="116"/>
    </row>
    <row r="600">
      <c r="C600" s="116"/>
    </row>
    <row r="601">
      <c r="C601" s="116"/>
    </row>
    <row r="602">
      <c r="C602" s="116"/>
    </row>
    <row r="603">
      <c r="C603" s="116"/>
    </row>
    <row r="604">
      <c r="C604" s="116"/>
    </row>
    <row r="605">
      <c r="C605" s="116"/>
    </row>
    <row r="606">
      <c r="C606" s="116"/>
    </row>
    <row r="607">
      <c r="C607" s="116"/>
    </row>
    <row r="608">
      <c r="C608" s="116"/>
    </row>
    <row r="609">
      <c r="C609" s="116"/>
    </row>
    <row r="610">
      <c r="C610" s="116"/>
    </row>
    <row r="611">
      <c r="C611" s="116"/>
    </row>
    <row r="612">
      <c r="C612" s="116"/>
    </row>
    <row r="613">
      <c r="C613" s="116"/>
    </row>
    <row r="614">
      <c r="C614" s="116"/>
    </row>
    <row r="615">
      <c r="C615" s="116"/>
    </row>
    <row r="616">
      <c r="C616" s="116"/>
    </row>
    <row r="617">
      <c r="C617" s="116"/>
    </row>
    <row r="618">
      <c r="C618" s="116"/>
    </row>
    <row r="619">
      <c r="C619" s="116"/>
    </row>
    <row r="620">
      <c r="C620" s="116"/>
    </row>
    <row r="621">
      <c r="C621" s="116"/>
    </row>
    <row r="622">
      <c r="C622" s="116"/>
    </row>
    <row r="623">
      <c r="C623" s="116"/>
    </row>
    <row r="624">
      <c r="C624" s="116"/>
    </row>
    <row r="625">
      <c r="C625" s="116"/>
    </row>
    <row r="626">
      <c r="C626" s="116"/>
    </row>
    <row r="627">
      <c r="C627" s="116"/>
    </row>
    <row r="628">
      <c r="C628" s="116"/>
    </row>
    <row r="629">
      <c r="C629" s="116"/>
    </row>
    <row r="630">
      <c r="C630" s="116"/>
    </row>
    <row r="631">
      <c r="C631" s="116"/>
    </row>
    <row r="632">
      <c r="C632" s="116"/>
    </row>
    <row r="633">
      <c r="C633" s="116"/>
    </row>
    <row r="634">
      <c r="C634" s="116"/>
    </row>
    <row r="635">
      <c r="C635" s="116"/>
    </row>
    <row r="636">
      <c r="C636" s="116"/>
    </row>
    <row r="637">
      <c r="C637" s="116"/>
    </row>
    <row r="638">
      <c r="C638" s="116"/>
    </row>
    <row r="639">
      <c r="C639" s="116"/>
    </row>
    <row r="640">
      <c r="C640" s="116"/>
    </row>
    <row r="641">
      <c r="C641" s="116"/>
    </row>
    <row r="642">
      <c r="C642" s="116"/>
    </row>
    <row r="643">
      <c r="C643" s="116"/>
    </row>
    <row r="644">
      <c r="C644" s="116"/>
    </row>
    <row r="645">
      <c r="C645" s="116"/>
    </row>
    <row r="646">
      <c r="C646" s="116"/>
    </row>
    <row r="647">
      <c r="C647" s="116"/>
    </row>
    <row r="648">
      <c r="C648" s="116"/>
    </row>
    <row r="649">
      <c r="C649" s="116"/>
    </row>
    <row r="650">
      <c r="C650" s="116"/>
    </row>
    <row r="651">
      <c r="C651" s="116"/>
    </row>
    <row r="652">
      <c r="C652" s="116"/>
    </row>
    <row r="653">
      <c r="C653" s="116"/>
    </row>
    <row r="654">
      <c r="C654" s="116"/>
    </row>
    <row r="655">
      <c r="C655" s="116"/>
    </row>
    <row r="656">
      <c r="C656" s="116"/>
    </row>
    <row r="657">
      <c r="C657" s="116"/>
    </row>
    <row r="658">
      <c r="C658" s="116"/>
    </row>
    <row r="659">
      <c r="C659" s="116"/>
    </row>
    <row r="660">
      <c r="C660" s="116"/>
    </row>
    <row r="661">
      <c r="C661" s="116"/>
    </row>
    <row r="662">
      <c r="C662" s="116"/>
    </row>
    <row r="663">
      <c r="C663" s="116"/>
    </row>
    <row r="664">
      <c r="C664" s="116"/>
    </row>
    <row r="665">
      <c r="C665" s="116"/>
    </row>
    <row r="666">
      <c r="C666" s="116"/>
    </row>
    <row r="667">
      <c r="C667" s="116"/>
    </row>
    <row r="668">
      <c r="C668" s="116"/>
    </row>
    <row r="669">
      <c r="C669" s="116"/>
    </row>
    <row r="670">
      <c r="C670" s="116"/>
    </row>
    <row r="671">
      <c r="C671" s="116"/>
    </row>
    <row r="672">
      <c r="C672" s="116"/>
    </row>
    <row r="673">
      <c r="C673" s="116"/>
    </row>
    <row r="674">
      <c r="C674" s="116"/>
    </row>
    <row r="675">
      <c r="C675" s="116"/>
    </row>
    <row r="676">
      <c r="C676" s="116"/>
    </row>
    <row r="677">
      <c r="C677" s="116"/>
    </row>
    <row r="678">
      <c r="C678" s="116"/>
    </row>
    <row r="679">
      <c r="C679" s="116"/>
    </row>
    <row r="680">
      <c r="C680" s="116"/>
    </row>
    <row r="681">
      <c r="C681" s="116"/>
    </row>
    <row r="682">
      <c r="C682" s="116"/>
    </row>
    <row r="683">
      <c r="C683" s="116"/>
    </row>
    <row r="684">
      <c r="C684" s="116"/>
    </row>
    <row r="685">
      <c r="C685" s="116"/>
    </row>
    <row r="686">
      <c r="C686" s="116"/>
    </row>
    <row r="687">
      <c r="C687" s="116"/>
    </row>
    <row r="688">
      <c r="C688" s="116"/>
    </row>
    <row r="689">
      <c r="C689" s="116"/>
    </row>
    <row r="690">
      <c r="C690" s="116"/>
    </row>
    <row r="691">
      <c r="C691" s="116"/>
    </row>
    <row r="692">
      <c r="C692" s="116"/>
    </row>
    <row r="693">
      <c r="C693" s="116"/>
    </row>
    <row r="694">
      <c r="C694" s="116"/>
    </row>
    <row r="695">
      <c r="C695" s="116"/>
    </row>
    <row r="696">
      <c r="C696" s="116"/>
    </row>
    <row r="697">
      <c r="C697" s="116"/>
    </row>
    <row r="698">
      <c r="C698" s="116"/>
    </row>
    <row r="699">
      <c r="C699" s="116"/>
    </row>
    <row r="700">
      <c r="C700" s="116"/>
    </row>
    <row r="701">
      <c r="C701" s="116"/>
    </row>
    <row r="702">
      <c r="C702" s="116"/>
    </row>
    <row r="703">
      <c r="C703" s="116"/>
    </row>
    <row r="704">
      <c r="C704" s="116"/>
    </row>
    <row r="705">
      <c r="C705" s="116"/>
    </row>
    <row r="706">
      <c r="C706" s="116"/>
    </row>
    <row r="707">
      <c r="C707" s="116"/>
    </row>
    <row r="708">
      <c r="C708" s="116"/>
    </row>
    <row r="709">
      <c r="C709" s="116"/>
    </row>
    <row r="710">
      <c r="C710" s="116"/>
    </row>
    <row r="711">
      <c r="C711" s="116"/>
    </row>
    <row r="712">
      <c r="C712" s="116"/>
    </row>
    <row r="713">
      <c r="C713" s="116"/>
    </row>
    <row r="714">
      <c r="C714" s="116"/>
    </row>
    <row r="715">
      <c r="C715" s="116"/>
    </row>
    <row r="716">
      <c r="C716" s="116"/>
    </row>
    <row r="717">
      <c r="C717" s="116"/>
    </row>
    <row r="718">
      <c r="C718" s="116"/>
    </row>
    <row r="719">
      <c r="C719" s="116"/>
    </row>
    <row r="720">
      <c r="C720" s="116"/>
    </row>
    <row r="721">
      <c r="C721" s="116"/>
    </row>
    <row r="722">
      <c r="C722" s="116"/>
    </row>
    <row r="723">
      <c r="C723" s="116"/>
    </row>
    <row r="724">
      <c r="C724" s="116"/>
    </row>
    <row r="725">
      <c r="C725" s="116"/>
    </row>
    <row r="726">
      <c r="C726" s="116"/>
    </row>
    <row r="727">
      <c r="C727" s="116"/>
    </row>
    <row r="728">
      <c r="C728" s="116"/>
    </row>
    <row r="729">
      <c r="C729" s="116"/>
    </row>
    <row r="730">
      <c r="C730" s="116"/>
    </row>
    <row r="731">
      <c r="C731" s="116"/>
    </row>
    <row r="732">
      <c r="C732" s="116"/>
    </row>
    <row r="733">
      <c r="C733" s="116"/>
    </row>
    <row r="734">
      <c r="C734" s="116"/>
    </row>
    <row r="735">
      <c r="C735" s="116"/>
    </row>
    <row r="736">
      <c r="C736" s="116"/>
    </row>
    <row r="737">
      <c r="C737" s="116"/>
    </row>
    <row r="738">
      <c r="C738" s="116"/>
    </row>
    <row r="739">
      <c r="C739" s="116"/>
    </row>
    <row r="740">
      <c r="C740" s="116"/>
    </row>
    <row r="741">
      <c r="C741" s="116"/>
    </row>
    <row r="742">
      <c r="C742" s="116"/>
    </row>
    <row r="743">
      <c r="C743" s="116"/>
    </row>
    <row r="744">
      <c r="C744" s="116"/>
    </row>
    <row r="745">
      <c r="C745" s="116"/>
    </row>
    <row r="746">
      <c r="C746" s="116"/>
    </row>
    <row r="747">
      <c r="C747" s="116"/>
    </row>
    <row r="748">
      <c r="C748" s="116"/>
    </row>
    <row r="749">
      <c r="C749" s="116"/>
    </row>
    <row r="750">
      <c r="C750" s="116"/>
    </row>
    <row r="751">
      <c r="C751" s="116"/>
    </row>
    <row r="752">
      <c r="C752" s="116"/>
    </row>
    <row r="753">
      <c r="C753" s="116"/>
    </row>
    <row r="754">
      <c r="C754" s="116"/>
    </row>
    <row r="755">
      <c r="C755" s="116"/>
    </row>
    <row r="756">
      <c r="C756" s="116"/>
    </row>
    <row r="757">
      <c r="C757" s="116"/>
    </row>
    <row r="758">
      <c r="C758" s="116"/>
    </row>
    <row r="759">
      <c r="C759" s="116"/>
    </row>
    <row r="760">
      <c r="C760" s="116"/>
    </row>
    <row r="761">
      <c r="C761" s="116"/>
    </row>
    <row r="762">
      <c r="C762" s="116"/>
    </row>
    <row r="763">
      <c r="C763" s="116"/>
    </row>
    <row r="764">
      <c r="C764" s="116"/>
    </row>
    <row r="765">
      <c r="C765" s="116"/>
    </row>
    <row r="766">
      <c r="C766" s="116"/>
    </row>
    <row r="767">
      <c r="C767" s="116"/>
    </row>
    <row r="768">
      <c r="C768" s="116"/>
    </row>
    <row r="769">
      <c r="C769" s="116"/>
    </row>
    <row r="770">
      <c r="C770" s="116"/>
    </row>
    <row r="771">
      <c r="C771" s="116"/>
    </row>
    <row r="772">
      <c r="C772" s="116"/>
    </row>
    <row r="773">
      <c r="C773" s="116"/>
    </row>
    <row r="774">
      <c r="C774" s="116"/>
    </row>
    <row r="775">
      <c r="C775" s="116"/>
    </row>
    <row r="776">
      <c r="C776" s="116"/>
    </row>
    <row r="777">
      <c r="C777" s="116"/>
    </row>
    <row r="778">
      <c r="C778" s="116"/>
    </row>
    <row r="779">
      <c r="C779" s="116"/>
    </row>
    <row r="780">
      <c r="C780" s="116"/>
    </row>
    <row r="781">
      <c r="C781" s="116"/>
    </row>
    <row r="782">
      <c r="C782" s="116"/>
    </row>
    <row r="783">
      <c r="C783" s="116"/>
    </row>
    <row r="784">
      <c r="C784" s="116"/>
    </row>
    <row r="785">
      <c r="C785" s="116"/>
    </row>
    <row r="786">
      <c r="C786" s="116"/>
    </row>
    <row r="787">
      <c r="C787" s="116"/>
    </row>
    <row r="788">
      <c r="C788" s="116"/>
    </row>
    <row r="789">
      <c r="C789" s="116"/>
    </row>
    <row r="790">
      <c r="C790" s="116"/>
    </row>
    <row r="791">
      <c r="C791" s="116"/>
    </row>
    <row r="792">
      <c r="C792" s="116"/>
    </row>
    <row r="793">
      <c r="C793" s="116"/>
    </row>
    <row r="794">
      <c r="C794" s="116"/>
    </row>
    <row r="795">
      <c r="C795" s="116"/>
    </row>
    <row r="796">
      <c r="C796" s="116"/>
    </row>
    <row r="797">
      <c r="C797" s="116"/>
    </row>
    <row r="798">
      <c r="C798" s="116"/>
    </row>
    <row r="799">
      <c r="C799" s="116"/>
    </row>
    <row r="800">
      <c r="C800" s="116"/>
    </row>
    <row r="801">
      <c r="C801" s="116"/>
    </row>
    <row r="802">
      <c r="C802" s="116"/>
    </row>
    <row r="803">
      <c r="C803" s="116"/>
    </row>
    <row r="804">
      <c r="C804" s="116"/>
    </row>
    <row r="805">
      <c r="C805" s="116"/>
    </row>
    <row r="806">
      <c r="C806" s="116"/>
    </row>
    <row r="807">
      <c r="C807" s="116"/>
    </row>
    <row r="808">
      <c r="C808" s="116"/>
    </row>
    <row r="809">
      <c r="C809" s="116"/>
    </row>
    <row r="810">
      <c r="C810" s="116"/>
    </row>
    <row r="811">
      <c r="C811" s="116"/>
    </row>
    <row r="812">
      <c r="C812" s="116"/>
    </row>
    <row r="813">
      <c r="C813" s="116"/>
    </row>
    <row r="814">
      <c r="C814" s="116"/>
    </row>
    <row r="815">
      <c r="C815" s="116"/>
    </row>
    <row r="816">
      <c r="C816" s="116"/>
    </row>
    <row r="817">
      <c r="C817" s="116"/>
    </row>
    <row r="818">
      <c r="C818" s="116"/>
    </row>
    <row r="819">
      <c r="C819" s="116"/>
    </row>
    <row r="820">
      <c r="C820" s="116"/>
    </row>
    <row r="821">
      <c r="C821" s="116"/>
    </row>
    <row r="822">
      <c r="C822" s="116"/>
    </row>
    <row r="823">
      <c r="C823" s="116"/>
    </row>
    <row r="824">
      <c r="C824" s="116"/>
    </row>
    <row r="825">
      <c r="C825" s="116"/>
    </row>
    <row r="826">
      <c r="C826" s="116"/>
    </row>
    <row r="827">
      <c r="C827" s="116"/>
    </row>
    <row r="828">
      <c r="C828" s="116"/>
    </row>
    <row r="829">
      <c r="C829" s="116"/>
    </row>
    <row r="830">
      <c r="C830" s="116"/>
    </row>
    <row r="831">
      <c r="C831" s="116"/>
    </row>
    <row r="832">
      <c r="C832" s="116"/>
    </row>
    <row r="833">
      <c r="C833" s="116"/>
    </row>
    <row r="834">
      <c r="C834" s="116"/>
    </row>
    <row r="835">
      <c r="C835" s="116"/>
    </row>
    <row r="836">
      <c r="C836" s="116"/>
    </row>
    <row r="837">
      <c r="C837" s="116"/>
    </row>
    <row r="838">
      <c r="C838" s="116"/>
    </row>
    <row r="839">
      <c r="C839" s="116"/>
    </row>
    <row r="840">
      <c r="C840" s="116"/>
    </row>
    <row r="841">
      <c r="C841" s="116"/>
    </row>
    <row r="842">
      <c r="C842" s="116"/>
    </row>
    <row r="843">
      <c r="C843" s="116"/>
    </row>
    <row r="844">
      <c r="C844" s="116"/>
    </row>
    <row r="845">
      <c r="C845" s="116"/>
    </row>
    <row r="846">
      <c r="C846" s="116"/>
    </row>
    <row r="847">
      <c r="C847" s="116"/>
    </row>
    <row r="848">
      <c r="C848" s="116"/>
    </row>
    <row r="849">
      <c r="C849" s="116"/>
    </row>
    <row r="850">
      <c r="C850" s="116"/>
    </row>
    <row r="851">
      <c r="C851" s="116"/>
    </row>
    <row r="852">
      <c r="C852" s="116"/>
    </row>
    <row r="853">
      <c r="C853" s="116"/>
    </row>
    <row r="854">
      <c r="C854" s="116"/>
    </row>
    <row r="855">
      <c r="C855" s="116"/>
    </row>
    <row r="856">
      <c r="C856" s="116"/>
    </row>
    <row r="857">
      <c r="C857" s="116"/>
    </row>
    <row r="858">
      <c r="C858" s="116"/>
    </row>
    <row r="859">
      <c r="C859" s="116"/>
    </row>
    <row r="860">
      <c r="C860" s="116"/>
    </row>
    <row r="861">
      <c r="C861" s="116"/>
    </row>
    <row r="862">
      <c r="C862" s="116"/>
    </row>
    <row r="863">
      <c r="C863" s="116"/>
    </row>
    <row r="864">
      <c r="C864" s="116"/>
    </row>
    <row r="865">
      <c r="C865" s="116"/>
    </row>
    <row r="866">
      <c r="C866" s="116"/>
    </row>
    <row r="867">
      <c r="C867" s="116"/>
    </row>
    <row r="868">
      <c r="C868" s="116"/>
    </row>
    <row r="869">
      <c r="C869" s="116"/>
    </row>
    <row r="870">
      <c r="C870" s="116"/>
    </row>
    <row r="871">
      <c r="C871" s="116"/>
    </row>
    <row r="872">
      <c r="C872" s="116"/>
    </row>
    <row r="873">
      <c r="C873" s="116"/>
    </row>
    <row r="874">
      <c r="C874" s="116"/>
    </row>
    <row r="875">
      <c r="C875" s="116"/>
    </row>
    <row r="876">
      <c r="C876" s="116"/>
    </row>
    <row r="877">
      <c r="C877" s="116"/>
    </row>
    <row r="878">
      <c r="C878" s="116"/>
    </row>
    <row r="879">
      <c r="C879" s="116"/>
    </row>
    <row r="880">
      <c r="C880" s="116"/>
    </row>
    <row r="881">
      <c r="C881" s="116"/>
    </row>
    <row r="882">
      <c r="C882" s="116"/>
    </row>
    <row r="883">
      <c r="C883" s="116"/>
    </row>
    <row r="884">
      <c r="C884" s="116"/>
    </row>
    <row r="885">
      <c r="C885" s="116"/>
    </row>
    <row r="886">
      <c r="C886" s="116"/>
    </row>
    <row r="887">
      <c r="C887" s="116"/>
    </row>
    <row r="888">
      <c r="C888" s="116"/>
    </row>
    <row r="889">
      <c r="C889" s="116"/>
    </row>
    <row r="890">
      <c r="C890" s="116"/>
    </row>
    <row r="891">
      <c r="C891" s="116"/>
    </row>
    <row r="892">
      <c r="C892" s="116"/>
    </row>
    <row r="893">
      <c r="C893" s="116"/>
    </row>
    <row r="894">
      <c r="C894" s="116"/>
    </row>
    <row r="895">
      <c r="C895" s="116"/>
    </row>
    <row r="896">
      <c r="C896" s="116"/>
    </row>
    <row r="897">
      <c r="C897" s="116"/>
    </row>
    <row r="898">
      <c r="C898" s="116"/>
    </row>
    <row r="899">
      <c r="C899" s="116"/>
    </row>
    <row r="900">
      <c r="C900" s="116"/>
    </row>
    <row r="901">
      <c r="C901" s="116"/>
    </row>
    <row r="902">
      <c r="C902" s="116"/>
    </row>
    <row r="903">
      <c r="C903" s="116"/>
    </row>
    <row r="904">
      <c r="C904" s="116"/>
    </row>
    <row r="905">
      <c r="C905" s="116"/>
    </row>
    <row r="906">
      <c r="C906" s="116"/>
    </row>
    <row r="907">
      <c r="C907" s="116"/>
    </row>
    <row r="908">
      <c r="C908" s="116"/>
    </row>
    <row r="909">
      <c r="C909" s="116"/>
    </row>
    <row r="910">
      <c r="C910" s="116"/>
    </row>
    <row r="911">
      <c r="C911" s="116"/>
    </row>
    <row r="912">
      <c r="C912" s="116"/>
    </row>
    <row r="913">
      <c r="C913" s="116"/>
    </row>
    <row r="914">
      <c r="C914" s="116"/>
    </row>
    <row r="915">
      <c r="C915" s="116"/>
    </row>
    <row r="916">
      <c r="C916" s="116"/>
    </row>
    <row r="917">
      <c r="C917" s="116"/>
    </row>
    <row r="918">
      <c r="C918" s="116"/>
    </row>
    <row r="919">
      <c r="C919" s="116"/>
    </row>
    <row r="920">
      <c r="C920" s="116"/>
    </row>
    <row r="921">
      <c r="C921" s="116"/>
    </row>
    <row r="922">
      <c r="C922" s="116"/>
    </row>
    <row r="923">
      <c r="C923" s="116"/>
    </row>
    <row r="924">
      <c r="C924" s="116"/>
    </row>
    <row r="925">
      <c r="C925" s="116"/>
    </row>
    <row r="926">
      <c r="C926" s="116"/>
    </row>
    <row r="927">
      <c r="C927" s="116"/>
    </row>
    <row r="928">
      <c r="C928" s="116"/>
    </row>
    <row r="929">
      <c r="C929" s="116"/>
    </row>
    <row r="930">
      <c r="C930" s="116"/>
    </row>
    <row r="931">
      <c r="C931" s="116"/>
    </row>
    <row r="932">
      <c r="C932" s="116"/>
    </row>
    <row r="933">
      <c r="C933" s="116"/>
    </row>
    <row r="934">
      <c r="C934" s="116"/>
    </row>
    <row r="935">
      <c r="C935" s="116"/>
    </row>
    <row r="936">
      <c r="C936" s="116"/>
    </row>
    <row r="937">
      <c r="C937" s="116"/>
    </row>
    <row r="938">
      <c r="C938" s="116"/>
    </row>
    <row r="939">
      <c r="C939" s="116"/>
    </row>
    <row r="940">
      <c r="C940" s="116"/>
    </row>
    <row r="941">
      <c r="C941" s="116"/>
    </row>
    <row r="942">
      <c r="C942" s="116"/>
    </row>
    <row r="943">
      <c r="C943" s="116"/>
    </row>
    <row r="944">
      <c r="C944" s="116"/>
    </row>
    <row r="945">
      <c r="C945" s="116"/>
    </row>
    <row r="946">
      <c r="C946" s="116"/>
    </row>
    <row r="947">
      <c r="C947" s="116"/>
    </row>
    <row r="948">
      <c r="C948" s="116"/>
    </row>
    <row r="949">
      <c r="C949" s="116"/>
    </row>
    <row r="950">
      <c r="C950" s="116"/>
    </row>
    <row r="951">
      <c r="C951" s="116"/>
    </row>
    <row r="952">
      <c r="C952" s="116"/>
    </row>
    <row r="953">
      <c r="C953" s="116"/>
    </row>
    <row r="954">
      <c r="C954" s="116"/>
    </row>
    <row r="955">
      <c r="C955" s="116"/>
    </row>
    <row r="956">
      <c r="C956" s="116"/>
    </row>
    <row r="957">
      <c r="C957" s="116"/>
    </row>
    <row r="958">
      <c r="C958" s="116"/>
    </row>
    <row r="959">
      <c r="C959" s="116"/>
    </row>
    <row r="960">
      <c r="C960" s="116"/>
    </row>
    <row r="961">
      <c r="C961" s="116"/>
    </row>
    <row r="962">
      <c r="C962" s="116"/>
    </row>
    <row r="963">
      <c r="C963" s="116"/>
    </row>
    <row r="964">
      <c r="C964" s="116"/>
    </row>
    <row r="965">
      <c r="C965" s="116"/>
    </row>
    <row r="966">
      <c r="C966" s="116"/>
    </row>
    <row r="967">
      <c r="C967" s="116"/>
    </row>
    <row r="968">
      <c r="C968" s="116"/>
    </row>
    <row r="969">
      <c r="C969" s="116"/>
    </row>
    <row r="970">
      <c r="C970" s="116"/>
    </row>
    <row r="971">
      <c r="C971" s="116"/>
    </row>
    <row r="972">
      <c r="C972" s="116"/>
    </row>
    <row r="973">
      <c r="C973" s="116"/>
    </row>
    <row r="974">
      <c r="C974" s="116"/>
    </row>
    <row r="975">
      <c r="C975" s="116"/>
    </row>
    <row r="976">
      <c r="C976" s="116"/>
    </row>
    <row r="977">
      <c r="C977" s="116"/>
    </row>
    <row r="978">
      <c r="C978" s="116"/>
    </row>
    <row r="979">
      <c r="C979" s="116"/>
    </row>
    <row r="980">
      <c r="C980" s="116"/>
    </row>
    <row r="981">
      <c r="C981" s="116"/>
    </row>
    <row r="982">
      <c r="C982" s="116"/>
    </row>
    <row r="983">
      <c r="C983" s="116"/>
    </row>
    <row r="984">
      <c r="C984" s="116"/>
    </row>
    <row r="985">
      <c r="C985" s="116"/>
    </row>
    <row r="986">
      <c r="C986" s="116"/>
    </row>
    <row r="987">
      <c r="C987" s="116"/>
    </row>
    <row r="988">
      <c r="C988" s="116"/>
    </row>
    <row r="989">
      <c r="C989" s="116"/>
    </row>
    <row r="990">
      <c r="C990" s="116"/>
    </row>
    <row r="991">
      <c r="C991" s="116"/>
    </row>
    <row r="992">
      <c r="C992" s="116"/>
    </row>
    <row r="993">
      <c r="C993" s="116"/>
    </row>
    <row r="994">
      <c r="C994" s="116"/>
    </row>
    <row r="995">
      <c r="C995" s="116"/>
    </row>
    <row r="996">
      <c r="C996" s="116"/>
    </row>
    <row r="997">
      <c r="C997" s="116"/>
    </row>
    <row r="998">
      <c r="C998" s="116"/>
    </row>
    <row r="999">
      <c r="C999" s="116"/>
    </row>
    <row r="1000">
      <c r="C1000" s="116"/>
    </row>
    <row r="1001">
      <c r="C1001" s="116"/>
    </row>
  </sheetData>
  <hyperlinks>
    <hyperlink r:id="rId1" location="bottom-ribbon?itc=refresh" ref="A1"/>
    <hyperlink r:id="rId2" ref="A3"/>
    <hyperlink r:id="rId3" ref="B3"/>
    <hyperlink r:id="rId4" ref="A4"/>
    <hyperlink r:id="rId5" ref="A5"/>
    <hyperlink r:id="rId6" ref="B5"/>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3" width="22.63"/>
    <col customWidth="1" min="5" max="5" width="17.0"/>
    <col customWidth="1" min="6" max="6" width="11.38"/>
    <col customWidth="1" min="7" max="7" width="17.75"/>
    <col customWidth="1" min="8" max="8" width="6.38"/>
    <col customWidth="1" min="9" max="9" width="17.38"/>
    <col customWidth="1" min="10" max="10" width="17.75"/>
    <col customWidth="1" min="11" max="11" width="19.13"/>
  </cols>
  <sheetData>
    <row r="2">
      <c r="E2" s="38" t="s">
        <v>416</v>
      </c>
      <c r="F2" s="38" t="s">
        <v>417</v>
      </c>
      <c r="G2" s="44" t="s">
        <v>418</v>
      </c>
      <c r="H2" s="49" t="s">
        <v>419</v>
      </c>
    </row>
    <row r="3">
      <c r="D3" s="38" t="s">
        <v>420</v>
      </c>
      <c r="E3" s="49">
        <v>1.48</v>
      </c>
      <c r="F3" s="49">
        <v>5.44</v>
      </c>
      <c r="G3" s="49">
        <v>50.0</v>
      </c>
      <c r="H3" s="35">
        <v>65.0</v>
      </c>
    </row>
    <row r="4">
      <c r="D4" s="38" t="s">
        <v>5</v>
      </c>
      <c r="E4" s="49">
        <v>89.0</v>
      </c>
      <c r="F4" s="49">
        <v>251.0</v>
      </c>
      <c r="G4" s="49">
        <v>25.0</v>
      </c>
      <c r="H4" s="35">
        <v>15.0</v>
      </c>
    </row>
    <row r="5">
      <c r="D5" s="38" t="s">
        <v>6</v>
      </c>
      <c r="E5" s="49">
        <v>11.0</v>
      </c>
      <c r="F5" s="49">
        <v>33.0</v>
      </c>
      <c r="G5" s="49">
        <v>15.0</v>
      </c>
      <c r="H5" s="35">
        <v>12.5</v>
      </c>
    </row>
    <row r="6">
      <c r="D6" s="38" t="s">
        <v>421</v>
      </c>
      <c r="E6" s="49">
        <v>451.0</v>
      </c>
      <c r="F6" s="49">
        <v>4001.0</v>
      </c>
      <c r="G6" s="49">
        <v>10.0</v>
      </c>
      <c r="H6" s="35">
        <v>7.5</v>
      </c>
    </row>
    <row r="7">
      <c r="A7" s="38"/>
      <c r="B7" s="35"/>
      <c r="C7" s="35" t="s">
        <v>422</v>
      </c>
    </row>
    <row r="9">
      <c r="A9" s="38" t="s">
        <v>94</v>
      </c>
      <c r="B9" s="38" t="s">
        <v>423</v>
      </c>
      <c r="C9" s="38" t="s">
        <v>424</v>
      </c>
      <c r="D9" s="38" t="s">
        <v>420</v>
      </c>
      <c r="E9" s="38" t="s">
        <v>425</v>
      </c>
      <c r="F9" s="38" t="s">
        <v>5</v>
      </c>
      <c r="G9" s="38" t="s">
        <v>426</v>
      </c>
      <c r="H9" s="38" t="s">
        <v>6</v>
      </c>
      <c r="I9" s="38" t="s">
        <v>427</v>
      </c>
      <c r="J9" s="38" t="s">
        <v>109</v>
      </c>
      <c r="K9" s="38" t="s">
        <v>428</v>
      </c>
      <c r="L9" s="38" t="s">
        <v>429</v>
      </c>
      <c r="M9" s="38" t="s">
        <v>430</v>
      </c>
    </row>
    <row r="10">
      <c r="A10" s="117" t="s">
        <v>431</v>
      </c>
      <c r="B10" s="49" t="s">
        <v>432</v>
      </c>
      <c r="C10" s="50" t="str">
        <f>VLOOKUP(A10, 'GPU Cloud'!4:71, 3, false)</f>
        <v>#N/A</v>
      </c>
      <c r="D10" s="50" t="str">
        <f>VLOOKUP(A10, 'GPU Cloud'!$1:$68, 4, false)</f>
        <v>#N/A</v>
      </c>
      <c r="E10" s="118" t="str">
        <f t="shared" ref="E10:E25" si="1">(($D10-$E$3)/($F$3-$E$3)-1)*-1</f>
        <v>#N/A</v>
      </c>
      <c r="F10" s="50" t="str">
        <f>VLOOKUP($A10, 'GPU Cloud'!$1:$68, 7, false)</f>
        <v>#N/A</v>
      </c>
      <c r="G10" s="50" t="str">
        <f t="shared" ref="G10:G25" si="2">(F10-$E$4)/($F$4-$E$4)</f>
        <v>#N/A</v>
      </c>
      <c r="H10" s="50" t="str">
        <f>VLOOKUP($A10, 'GPU Cloud'!$1:$68, 8, false)</f>
        <v>#N/A</v>
      </c>
      <c r="I10" s="50" t="str">
        <f t="shared" ref="I10:I25" si="3">(H10-$E$5)/($F$5-$E$5)</f>
        <v>#N/A</v>
      </c>
      <c r="J10" s="50" t="str">
        <f>VLOOKUP($A10, 'GPU Cloud'!$1:$68, 9, false)</f>
        <v>#N/A</v>
      </c>
      <c r="K10" s="118" t="str">
        <f t="shared" ref="K10:K25" si="4">(J10-$E$6)/($F$6-$E$6)</f>
        <v>#N/A</v>
      </c>
      <c r="L10" s="50" t="str">
        <f t="shared" ref="L10:L25" si="5">(G10*$G$4) + (E10*$G$3) + (I10*$G$5) + (K10*$G$6)</f>
        <v>#N/A</v>
      </c>
    </row>
    <row r="11">
      <c r="A11" s="119" t="s">
        <v>433</v>
      </c>
      <c r="B11" s="49" t="s">
        <v>394</v>
      </c>
      <c r="C11" s="50" t="str">
        <f>VLOOKUP(A11, 'GPU Cloud'!4:72, 3, false)</f>
        <v>#N/A</v>
      </c>
      <c r="D11" s="50" t="str">
        <f>VLOOKUP(A11, 'GPU Cloud'!$1:$68, 4, false)</f>
        <v>#N/A</v>
      </c>
      <c r="E11" s="118" t="str">
        <f t="shared" si="1"/>
        <v>#N/A</v>
      </c>
      <c r="F11" s="50" t="str">
        <f>VLOOKUP($A11, 'GPU Cloud'!$1:$68, 7, false)</f>
        <v>#N/A</v>
      </c>
      <c r="G11" s="50" t="str">
        <f t="shared" si="2"/>
        <v>#N/A</v>
      </c>
      <c r="H11" s="50" t="str">
        <f>VLOOKUP($A11, 'GPU Cloud'!$1:$68, 8, false)</f>
        <v>#N/A</v>
      </c>
      <c r="I11" s="50" t="str">
        <f t="shared" si="3"/>
        <v>#N/A</v>
      </c>
      <c r="J11" s="50" t="str">
        <f>VLOOKUP($A11, 'GPU Cloud'!$1:$68, 9, false)</f>
        <v>#N/A</v>
      </c>
      <c r="K11" s="118" t="str">
        <f t="shared" si="4"/>
        <v>#N/A</v>
      </c>
      <c r="L11" s="50" t="str">
        <f t="shared" si="5"/>
        <v>#N/A</v>
      </c>
    </row>
    <row r="12">
      <c r="A12" s="120" t="s">
        <v>434</v>
      </c>
      <c r="B12" s="49" t="s">
        <v>432</v>
      </c>
      <c r="C12" s="50" t="str">
        <f>VLOOKUP(A12, 'GPU Cloud'!5:74, 3, false)</f>
        <v>#N/A</v>
      </c>
      <c r="D12" s="50" t="str">
        <f>VLOOKUP(A12, 'GPU Cloud'!$1:$68, 4, false)</f>
        <v>#N/A</v>
      </c>
      <c r="E12" s="118" t="str">
        <f t="shared" si="1"/>
        <v>#N/A</v>
      </c>
      <c r="F12" s="50" t="str">
        <f>VLOOKUP($A12, 'GPU Cloud'!$1:$68, 7, false)</f>
        <v>#N/A</v>
      </c>
      <c r="G12" s="50" t="str">
        <f t="shared" si="2"/>
        <v>#N/A</v>
      </c>
      <c r="H12" s="50" t="str">
        <f>VLOOKUP($A12, 'GPU Cloud'!$1:$68, 8, false)</f>
        <v>#N/A</v>
      </c>
      <c r="I12" s="50" t="str">
        <f t="shared" si="3"/>
        <v>#N/A</v>
      </c>
      <c r="J12" s="50" t="str">
        <f>VLOOKUP($A12, 'GPU Cloud'!$1:$68, 9, false)</f>
        <v>#N/A</v>
      </c>
      <c r="K12" s="118" t="str">
        <f t="shared" si="4"/>
        <v>#N/A</v>
      </c>
      <c r="L12" s="50" t="str">
        <f t="shared" si="5"/>
        <v>#N/A</v>
      </c>
    </row>
    <row r="13">
      <c r="A13" s="119" t="s">
        <v>435</v>
      </c>
      <c r="B13" s="49" t="s">
        <v>432</v>
      </c>
      <c r="C13" s="50" t="str">
        <f>VLOOKUP(A13, 'GPU Cloud'!2:70, 3, false)</f>
        <v>#N/A</v>
      </c>
      <c r="D13" s="50" t="str">
        <f>VLOOKUP(A13, 'GPU Cloud'!$1:$68, 4, false)</f>
        <v>#N/A</v>
      </c>
      <c r="E13" s="118" t="str">
        <f t="shared" si="1"/>
        <v>#N/A</v>
      </c>
      <c r="F13" s="50" t="str">
        <f>VLOOKUP($A13, 'GPU Cloud'!$1:$68, 7, false)</f>
        <v>#N/A</v>
      </c>
      <c r="G13" s="50" t="str">
        <f t="shared" si="2"/>
        <v>#N/A</v>
      </c>
      <c r="H13" s="50" t="str">
        <f>VLOOKUP($A13, 'GPU Cloud'!$1:$68, 8, false)</f>
        <v>#N/A</v>
      </c>
      <c r="I13" s="50" t="str">
        <f t="shared" si="3"/>
        <v>#N/A</v>
      </c>
      <c r="J13" s="50" t="str">
        <f>VLOOKUP($A13, 'GPU Cloud'!$1:$68, 9, false)</f>
        <v>#N/A</v>
      </c>
      <c r="K13" s="118" t="str">
        <f t="shared" si="4"/>
        <v>#N/A</v>
      </c>
      <c r="L13" s="50" t="str">
        <f t="shared" si="5"/>
        <v>#N/A</v>
      </c>
    </row>
    <row r="14">
      <c r="A14" s="65" t="s">
        <v>436</v>
      </c>
      <c r="B14" s="49" t="s">
        <v>432</v>
      </c>
      <c r="C14" s="50" t="str">
        <f>VLOOKUP(A14, 'GPU Cloud'!11:79, 3, false)</f>
        <v>#N/A</v>
      </c>
      <c r="D14" s="50" t="str">
        <f>VLOOKUP(A14, 'GPU Cloud'!$1:$68, 4, false)</f>
        <v>#N/A</v>
      </c>
      <c r="E14" s="118" t="str">
        <f t="shared" si="1"/>
        <v>#N/A</v>
      </c>
      <c r="F14" s="50" t="str">
        <f>VLOOKUP($A14, 'GPU Cloud'!$1:$68, 7, false)</f>
        <v>#N/A</v>
      </c>
      <c r="G14" s="50" t="str">
        <f t="shared" si="2"/>
        <v>#N/A</v>
      </c>
      <c r="H14" s="50" t="str">
        <f>VLOOKUP($A14, 'GPU Cloud'!$1:$68, 8, false)</f>
        <v>#N/A</v>
      </c>
      <c r="I14" s="50" t="str">
        <f t="shared" si="3"/>
        <v>#N/A</v>
      </c>
      <c r="J14" s="50" t="str">
        <f>VLOOKUP($A14, 'GPU Cloud'!$1:$68, 9, false)</f>
        <v>#N/A</v>
      </c>
      <c r="K14" s="118" t="str">
        <f t="shared" si="4"/>
        <v>#N/A</v>
      </c>
      <c r="L14" s="50" t="str">
        <f t="shared" si="5"/>
        <v>#N/A</v>
      </c>
    </row>
    <row r="15">
      <c r="A15" s="120" t="s">
        <v>437</v>
      </c>
      <c r="B15" s="49" t="s">
        <v>438</v>
      </c>
      <c r="C15" s="50" t="str">
        <f>VLOOKUP(A15, 'GPU Cloud'!6:75, 3, false)</f>
        <v>#N/A</v>
      </c>
      <c r="D15" s="50" t="str">
        <f>VLOOKUP(A15, 'GPU Cloud'!$1:$68, 4, false)</f>
        <v>#N/A</v>
      </c>
      <c r="E15" s="118" t="str">
        <f t="shared" si="1"/>
        <v>#N/A</v>
      </c>
      <c r="F15" s="50" t="str">
        <f>VLOOKUP($A15, 'GPU Cloud'!$1:$68, 7, false)</f>
        <v>#N/A</v>
      </c>
      <c r="G15" s="50" t="str">
        <f t="shared" si="2"/>
        <v>#N/A</v>
      </c>
      <c r="H15" s="50" t="str">
        <f>VLOOKUP($A15, 'GPU Cloud'!$1:$68, 8, false)</f>
        <v>#N/A</v>
      </c>
      <c r="I15" s="50" t="str">
        <f t="shared" si="3"/>
        <v>#N/A</v>
      </c>
      <c r="J15" s="50" t="str">
        <f>VLOOKUP($A15, 'GPU Cloud'!$1:$68, 9, false)</f>
        <v>#N/A</v>
      </c>
      <c r="K15" s="118" t="str">
        <f t="shared" si="4"/>
        <v>#N/A</v>
      </c>
      <c r="L15" s="50" t="str">
        <f t="shared" si="5"/>
        <v>#N/A</v>
      </c>
    </row>
    <row r="16">
      <c r="A16" s="59" t="s">
        <v>439</v>
      </c>
      <c r="B16" s="49" t="s">
        <v>438</v>
      </c>
      <c r="C16" s="50" t="str">
        <f>VLOOKUP(A16, 'GPU Cloud'!11:80, 3, false)</f>
        <v>#N/A</v>
      </c>
      <c r="D16" s="50" t="str">
        <f>VLOOKUP(A16, 'GPU Cloud'!$1:$68, 4, false)</f>
        <v>#N/A</v>
      </c>
      <c r="E16" s="118" t="str">
        <f t="shared" si="1"/>
        <v>#N/A</v>
      </c>
      <c r="F16" s="50" t="str">
        <f>VLOOKUP($A16, 'GPU Cloud'!$1:$68, 7, false)</f>
        <v>#N/A</v>
      </c>
      <c r="G16" s="50" t="str">
        <f t="shared" si="2"/>
        <v>#N/A</v>
      </c>
      <c r="H16" s="50" t="str">
        <f>VLOOKUP($A16, 'GPU Cloud'!$1:$68, 8, false)</f>
        <v>#N/A</v>
      </c>
      <c r="I16" s="50" t="str">
        <f t="shared" si="3"/>
        <v>#N/A</v>
      </c>
      <c r="J16" s="50" t="str">
        <f>VLOOKUP($A16, 'GPU Cloud'!$1:$68, 9, false)</f>
        <v>#N/A</v>
      </c>
      <c r="K16" s="118" t="str">
        <f t="shared" si="4"/>
        <v>#N/A</v>
      </c>
      <c r="L16" s="50" t="str">
        <f t="shared" si="5"/>
        <v>#N/A</v>
      </c>
    </row>
    <row r="17">
      <c r="A17" s="65" t="s">
        <v>440</v>
      </c>
      <c r="B17" s="49" t="s">
        <v>432</v>
      </c>
      <c r="C17" s="50" t="str">
        <f>VLOOKUP(A17, 'GPU Cloud'!7:77, 3, false)</f>
        <v>#N/A</v>
      </c>
      <c r="D17" s="50" t="str">
        <f>VLOOKUP(A17, 'GPU Cloud'!$1:$68, 4, false)</f>
        <v>#N/A</v>
      </c>
      <c r="E17" s="118" t="str">
        <f t="shared" si="1"/>
        <v>#N/A</v>
      </c>
      <c r="F17" s="50" t="str">
        <f>VLOOKUP($A17, 'GPU Cloud'!$1:$68, 7, false)</f>
        <v>#N/A</v>
      </c>
      <c r="G17" s="50" t="str">
        <f t="shared" si="2"/>
        <v>#N/A</v>
      </c>
      <c r="H17" s="50" t="str">
        <f>VLOOKUP($A17, 'GPU Cloud'!$1:$68, 8, false)</f>
        <v>#N/A</v>
      </c>
      <c r="I17" s="50" t="str">
        <f t="shared" si="3"/>
        <v>#N/A</v>
      </c>
      <c r="J17" s="50" t="str">
        <f>VLOOKUP($A17, 'GPU Cloud'!$1:$68, 9, false)</f>
        <v>#N/A</v>
      </c>
      <c r="K17" s="118" t="str">
        <f t="shared" si="4"/>
        <v>#N/A</v>
      </c>
      <c r="L17" s="50" t="str">
        <f t="shared" si="5"/>
        <v>#N/A</v>
      </c>
    </row>
    <row r="18">
      <c r="A18" s="65" t="s">
        <v>441</v>
      </c>
      <c r="B18" s="49" t="s">
        <v>432</v>
      </c>
      <c r="C18" s="50" t="str">
        <f>VLOOKUP(A18, 'GPU Cloud'!3:71, 3, false)</f>
        <v>#N/A</v>
      </c>
      <c r="D18" s="50" t="str">
        <f>VLOOKUP(A18, 'GPU Cloud'!$1:$68, 4, false)</f>
        <v>#N/A</v>
      </c>
      <c r="E18" s="118" t="str">
        <f t="shared" si="1"/>
        <v>#N/A</v>
      </c>
      <c r="F18" s="50" t="str">
        <f>VLOOKUP($A18, 'GPU Cloud'!$1:$68, 7, false)</f>
        <v>#N/A</v>
      </c>
      <c r="G18" s="50" t="str">
        <f t="shared" si="2"/>
        <v>#N/A</v>
      </c>
      <c r="H18" s="50" t="str">
        <f>VLOOKUP($A18, 'GPU Cloud'!$1:$68, 8, false)</f>
        <v>#N/A</v>
      </c>
      <c r="I18" s="50" t="str">
        <f t="shared" si="3"/>
        <v>#N/A</v>
      </c>
      <c r="J18" s="50" t="str">
        <f>VLOOKUP($A18, 'GPU Cloud'!$1:$68, 9, false)</f>
        <v>#N/A</v>
      </c>
      <c r="K18" s="118" t="str">
        <f t="shared" si="4"/>
        <v>#N/A</v>
      </c>
      <c r="L18" s="50" t="str">
        <f t="shared" si="5"/>
        <v>#N/A</v>
      </c>
    </row>
    <row r="19">
      <c r="A19" s="59" t="s">
        <v>442</v>
      </c>
      <c r="B19" s="49" t="s">
        <v>432</v>
      </c>
      <c r="C19" s="50" t="str">
        <f>VLOOKUP(A19, 'GPU Cloud'!9:78, 3, false)</f>
        <v>#N/A</v>
      </c>
      <c r="D19" s="50" t="str">
        <f>VLOOKUP(A19, 'GPU Cloud'!$1:$68, 4, false)</f>
        <v>#N/A</v>
      </c>
      <c r="E19" s="118" t="str">
        <f t="shared" si="1"/>
        <v>#N/A</v>
      </c>
      <c r="F19" s="50" t="str">
        <f>VLOOKUP($A19, 'GPU Cloud'!$1:$68, 7, false)</f>
        <v>#N/A</v>
      </c>
      <c r="G19" s="50" t="str">
        <f t="shared" si="2"/>
        <v>#N/A</v>
      </c>
      <c r="H19" s="50" t="str">
        <f>VLOOKUP($A19, 'GPU Cloud'!$1:$68, 8, false)</f>
        <v>#N/A</v>
      </c>
      <c r="I19" s="50" t="str">
        <f t="shared" si="3"/>
        <v>#N/A</v>
      </c>
      <c r="J19" s="50" t="str">
        <f>VLOOKUP($A19, 'GPU Cloud'!$1:$68, 9, false)</f>
        <v>#N/A</v>
      </c>
      <c r="K19" s="118" t="str">
        <f t="shared" si="4"/>
        <v>#N/A</v>
      </c>
      <c r="L19" s="50" t="str">
        <f t="shared" si="5"/>
        <v>#N/A</v>
      </c>
    </row>
    <row r="20">
      <c r="A20" s="65" t="s">
        <v>443</v>
      </c>
      <c r="B20" s="49" t="s">
        <v>432</v>
      </c>
      <c r="C20" s="50" t="str">
        <f>VLOOKUP(A20, 'GPU Cloud'!17:82, 3, false)</f>
        <v>#N/A</v>
      </c>
      <c r="D20" s="50" t="str">
        <f>VLOOKUP(A20, 'GPU Cloud'!$1:$68, 4, false)</f>
        <v>#N/A</v>
      </c>
      <c r="E20" s="118" t="str">
        <f t="shared" si="1"/>
        <v>#N/A</v>
      </c>
      <c r="F20" s="50" t="str">
        <f>VLOOKUP($A20, 'GPU Cloud'!$1:$68, 7, false)</f>
        <v>#N/A</v>
      </c>
      <c r="G20" s="50" t="str">
        <f t="shared" si="2"/>
        <v>#N/A</v>
      </c>
      <c r="H20" s="50" t="str">
        <f>VLOOKUP($A20, 'GPU Cloud'!$1:$68, 8, false)</f>
        <v>#N/A</v>
      </c>
      <c r="I20" s="50" t="str">
        <f t="shared" si="3"/>
        <v>#N/A</v>
      </c>
      <c r="J20" s="50" t="str">
        <f>VLOOKUP($A20, 'GPU Cloud'!$1:$68, 9, false)</f>
        <v>#N/A</v>
      </c>
      <c r="K20" s="118" t="str">
        <f t="shared" si="4"/>
        <v>#N/A</v>
      </c>
      <c r="L20" s="50" t="str">
        <f t="shared" si="5"/>
        <v>#N/A</v>
      </c>
    </row>
    <row r="21">
      <c r="A21" s="121" t="s">
        <v>444</v>
      </c>
      <c r="B21" s="49" t="s">
        <v>432</v>
      </c>
      <c r="C21" s="50" t="str">
        <f>VLOOKUP(A21, 'GPU Cloud'!1:68, 3, false)</f>
        <v>#N/A</v>
      </c>
      <c r="D21" s="50" t="str">
        <f>VLOOKUP(A21, 'GPU Cloud'!$1:$68, 4, false)</f>
        <v>#N/A</v>
      </c>
      <c r="E21" s="118" t="str">
        <f t="shared" si="1"/>
        <v>#N/A</v>
      </c>
      <c r="F21" s="50" t="str">
        <f>VLOOKUP($A21, 'GPU Cloud'!$1:$68, 7, false)</f>
        <v>#N/A</v>
      </c>
      <c r="G21" s="50" t="str">
        <f t="shared" si="2"/>
        <v>#N/A</v>
      </c>
      <c r="H21" s="50" t="str">
        <f>VLOOKUP($A21, 'GPU Cloud'!$1:$68, 8, false)</f>
        <v>#N/A</v>
      </c>
      <c r="I21" s="50" t="str">
        <f t="shared" si="3"/>
        <v>#N/A</v>
      </c>
      <c r="J21" s="50" t="str">
        <f>VLOOKUP($A21, 'GPU Cloud'!$1:$68, 9, false)</f>
        <v>#N/A</v>
      </c>
      <c r="K21" s="118" t="str">
        <f t="shared" si="4"/>
        <v>#N/A</v>
      </c>
      <c r="L21" s="50" t="str">
        <f t="shared" si="5"/>
        <v>#N/A</v>
      </c>
    </row>
    <row r="22">
      <c r="A22" s="121" t="s">
        <v>445</v>
      </c>
      <c r="B22" s="49" t="s">
        <v>432</v>
      </c>
      <c r="C22" s="50" t="str">
        <f>VLOOKUP(A22, 'GPU Cloud'!1:68, 3, false)</f>
        <v>#N/A</v>
      </c>
      <c r="D22" s="50" t="str">
        <f>VLOOKUP(A22, 'GPU Cloud'!$1:$68, 4, false)</f>
        <v>#N/A</v>
      </c>
      <c r="E22" s="118" t="str">
        <f t="shared" si="1"/>
        <v>#N/A</v>
      </c>
      <c r="F22" s="50" t="str">
        <f>VLOOKUP($A22, 'GPU Cloud'!$1:$68, 7, false)</f>
        <v>#N/A</v>
      </c>
      <c r="G22" s="50" t="str">
        <f t="shared" si="2"/>
        <v>#N/A</v>
      </c>
      <c r="H22" s="50" t="str">
        <f>VLOOKUP($A22, 'GPU Cloud'!$1:$68, 8, false)</f>
        <v>#N/A</v>
      </c>
      <c r="I22" s="50" t="str">
        <f t="shared" si="3"/>
        <v>#N/A</v>
      </c>
      <c r="J22" s="50" t="str">
        <f>VLOOKUP($A22, 'GPU Cloud'!$1:$68, 9, false)</f>
        <v>#N/A</v>
      </c>
      <c r="K22" s="118" t="str">
        <f t="shared" si="4"/>
        <v>#N/A</v>
      </c>
      <c r="L22" s="50" t="str">
        <f t="shared" si="5"/>
        <v>#N/A</v>
      </c>
    </row>
    <row r="23">
      <c r="A23" s="120" t="s">
        <v>446</v>
      </c>
      <c r="B23" s="49" t="s">
        <v>432</v>
      </c>
      <c r="C23" s="50" t="str">
        <f>VLOOKUP(A23, 'GPU Cloud'!12:81, 3, false)</f>
        <v>#N/A</v>
      </c>
      <c r="D23" s="50" t="str">
        <f>VLOOKUP(A23, 'GPU Cloud'!$1:$68, 4, false)</f>
        <v>#N/A</v>
      </c>
      <c r="E23" s="118" t="str">
        <f t="shared" si="1"/>
        <v>#N/A</v>
      </c>
      <c r="F23" s="50" t="str">
        <f>VLOOKUP($A23, 'GPU Cloud'!$1:$68, 7, false)</f>
        <v>#N/A</v>
      </c>
      <c r="G23" s="50" t="str">
        <f t="shared" si="2"/>
        <v>#N/A</v>
      </c>
      <c r="H23" s="50" t="str">
        <f>VLOOKUP($A23, 'GPU Cloud'!$1:$68, 8, false)</f>
        <v>#N/A</v>
      </c>
      <c r="I23" s="50" t="str">
        <f t="shared" si="3"/>
        <v>#N/A</v>
      </c>
      <c r="J23" s="50" t="str">
        <f>VLOOKUP($A23, 'GPU Cloud'!$1:$68, 9, false)</f>
        <v>#N/A</v>
      </c>
      <c r="K23" s="118" t="str">
        <f t="shared" si="4"/>
        <v>#N/A</v>
      </c>
      <c r="L23" s="50" t="str">
        <f t="shared" si="5"/>
        <v>#N/A</v>
      </c>
    </row>
    <row r="24">
      <c r="A24" s="65" t="s">
        <v>447</v>
      </c>
      <c r="B24" s="49" t="s">
        <v>438</v>
      </c>
      <c r="C24" s="50" t="str">
        <f>VLOOKUP(A24, 'GPU Cloud'!14:82, 3, false)</f>
        <v>#N/A</v>
      </c>
      <c r="D24" s="50" t="str">
        <f>VLOOKUP(A24, 'GPU Cloud'!$1:$68, 4, false)</f>
        <v>#N/A</v>
      </c>
      <c r="E24" s="118" t="str">
        <f t="shared" si="1"/>
        <v>#N/A</v>
      </c>
      <c r="F24" s="50" t="str">
        <f>VLOOKUP($A24, 'GPU Cloud'!$1:$68, 7, false)</f>
        <v>#N/A</v>
      </c>
      <c r="G24" s="50" t="str">
        <f t="shared" si="2"/>
        <v>#N/A</v>
      </c>
      <c r="H24" s="50" t="str">
        <f>VLOOKUP($A24, 'GPU Cloud'!$1:$68, 8, false)</f>
        <v>#N/A</v>
      </c>
      <c r="I24" s="50" t="str">
        <f t="shared" si="3"/>
        <v>#N/A</v>
      </c>
      <c r="J24" s="50" t="str">
        <f>VLOOKUP($A24, 'GPU Cloud'!$1:$68, 9, false)</f>
        <v>#N/A</v>
      </c>
      <c r="K24" s="118" t="str">
        <f t="shared" si="4"/>
        <v>#N/A</v>
      </c>
      <c r="L24" s="50" t="str">
        <f t="shared" si="5"/>
        <v>#N/A</v>
      </c>
    </row>
    <row r="25">
      <c r="A25" s="120" t="s">
        <v>448</v>
      </c>
      <c r="B25" s="49" t="s">
        <v>438</v>
      </c>
      <c r="C25" s="50" t="str">
        <f>VLOOKUP(A25, 'GPU Cloud'!17:87, 3, false)</f>
        <v>#N/A</v>
      </c>
      <c r="D25" s="50" t="str">
        <f>VLOOKUP(A25, 'GPU Cloud'!$1:$68, 4, false)</f>
        <v>#N/A</v>
      </c>
      <c r="E25" s="118" t="str">
        <f t="shared" si="1"/>
        <v>#N/A</v>
      </c>
      <c r="F25" s="50" t="str">
        <f>VLOOKUP($A25, 'GPU Cloud'!$1:$68, 7, false)</f>
        <v>#N/A</v>
      </c>
      <c r="G25" s="50" t="str">
        <f t="shared" si="2"/>
        <v>#N/A</v>
      </c>
      <c r="H25" s="50" t="str">
        <f>VLOOKUP($A25, 'GPU Cloud'!$1:$68, 8, false)</f>
        <v>#N/A</v>
      </c>
      <c r="I25" s="50" t="str">
        <f t="shared" si="3"/>
        <v>#N/A</v>
      </c>
      <c r="J25" s="50" t="str">
        <f>VLOOKUP($A25, 'GPU Cloud'!$1:$68, 9, false)</f>
        <v>#N/A</v>
      </c>
      <c r="K25" s="118" t="str">
        <f t="shared" si="4"/>
        <v>#N/A</v>
      </c>
      <c r="L25" s="50" t="str">
        <f t="shared" si="5"/>
        <v>#N/A</v>
      </c>
    </row>
  </sheetData>
  <autoFilter ref="$A$9:$L$25">
    <sortState ref="A9:L25">
      <sortCondition descending="1" ref="L9:L25"/>
    </sortState>
  </autoFilter>
  <hyperlinks>
    <hyperlink r:id="rId2" ref="A10"/>
    <hyperlink r:id="rId3" ref="A11"/>
    <hyperlink r:id="rId4" ref="A13"/>
  </hyperlinks>
  <drawing r:id="rId5"/>
  <legacyDrawing r:id="rId6"/>
</worksheet>
</file>