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ummary" sheetId="1" r:id="rId1"/>
    <sheet name="Rob" sheetId="2" r:id="rId2"/>
  </sheets>
  <calcPr calcId="145621"/>
</workbook>
</file>

<file path=xl/calcChain.xml><?xml version="1.0" encoding="utf-8"?>
<calcChain xmlns="http://schemas.openxmlformats.org/spreadsheetml/2006/main">
  <c r="D12" i="2" l="1"/>
  <c r="D7" i="2"/>
  <c r="D26" i="2"/>
  <c r="D21" i="2"/>
  <c r="D35" i="2"/>
  <c r="D40" i="2"/>
  <c r="C40" i="2"/>
  <c r="C26" i="2"/>
  <c r="C12" i="2"/>
  <c r="C35" i="2"/>
  <c r="C21" i="2"/>
  <c r="C7" i="2"/>
  <c r="F41" i="2" l="1"/>
  <c r="F36" i="2"/>
  <c r="F27" i="2"/>
  <c r="M27" i="2"/>
  <c r="M23" i="2"/>
  <c r="F22" i="2"/>
  <c r="F13" i="2"/>
  <c r="M33" i="2" l="1"/>
  <c r="M5" i="2"/>
  <c r="M13" i="2"/>
  <c r="M9" i="2"/>
  <c r="M41" i="2" l="1"/>
  <c r="M37" i="2"/>
  <c r="F35" i="2"/>
  <c r="F26" i="2"/>
  <c r="F21" i="2"/>
  <c r="I21" i="2" s="1"/>
  <c r="F7" i="2"/>
  <c r="I7" i="2" l="1"/>
  <c r="F8" i="2" s="1"/>
  <c r="I35" i="2"/>
  <c r="I26" i="2"/>
  <c r="F40" i="2"/>
  <c r="I40" i="2" s="1"/>
  <c r="F12" i="2"/>
  <c r="I12" i="2" s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</commentList>
</comments>
</file>

<file path=xl/sharedStrings.xml><?xml version="1.0" encoding="utf-8"?>
<sst xmlns="http://schemas.openxmlformats.org/spreadsheetml/2006/main" count="175" uniqueCount="102">
  <si>
    <t>key_NETWORK_NAME</t>
  </si>
  <si>
    <t>YTD Cap</t>
  </si>
  <si>
    <t>YTD Target</t>
  </si>
  <si>
    <t>YTD Collar</t>
  </si>
  <si>
    <t>YTD Total</t>
  </si>
  <si>
    <t>YTD Planned</t>
  </si>
  <si>
    <t>YTD Unplanned</t>
  </si>
  <si>
    <t>Projected Incentive/Penalty</t>
  </si>
  <si>
    <t>SAIFI</t>
  </si>
  <si>
    <t>key_SAIFI_YTD_CAP</t>
  </si>
  <si>
    <t>key_SAIFI_YTD_TARGET</t>
  </si>
  <si>
    <t>key_SAIFI_COLLAR</t>
  </si>
  <si>
    <t>key_SAIFI_TOTAL</t>
  </si>
  <si>
    <t>key_SAIFI_YTD_PLANNED</t>
  </si>
  <si>
    <t>key_SAIFI_YTD_UNPLANNED</t>
  </si>
  <si>
    <t>key_SAIFI_PROJ_ICEN_PEN</t>
  </si>
  <si>
    <t>SAIDI</t>
  </si>
  <si>
    <t>key_SAIDI_YTD_CAP</t>
  </si>
  <si>
    <t>key_SAIDI_YTD_TARGET</t>
  </si>
  <si>
    <t>key_SAIDI_COLLAR</t>
  </si>
  <si>
    <t>key_SAIDI_TOTAL</t>
  </si>
  <si>
    <t>key_SAIDI_YTD_PLANNED</t>
  </si>
  <si>
    <t>key_SAIDI_YTD_UNPLANNED</t>
  </si>
  <si>
    <t>key_SAIDI_PROJ_ICEN_PEN</t>
  </si>
  <si>
    <t>Revenue at Risk</t>
  </si>
  <si>
    <t>key_REV_RISK</t>
  </si>
  <si>
    <t>Total Customers</t>
  </si>
  <si>
    <t>key_CUST_NO</t>
  </si>
  <si>
    <t>Year to Date figures as at</t>
  </si>
  <si>
    <t>key_DATE</t>
  </si>
  <si>
    <t>Electricity Invercargill</t>
  </si>
  <si>
    <t>Operational Performance</t>
  </si>
  <si>
    <t>YTD</t>
  </si>
  <si>
    <t>Full Year Forecast</t>
  </si>
  <si>
    <t>Full Year Target</t>
  </si>
  <si>
    <t>YTD Figures as at</t>
  </si>
  <si>
    <t>Reliability Target - mid ComCom target</t>
  </si>
  <si>
    <t>- Planned</t>
  </si>
  <si>
    <t>- Unplanned Normalised</t>
  </si>
  <si>
    <t>- Total assessed against target</t>
  </si>
  <si>
    <t>YTD SAIDI Cap</t>
  </si>
  <si>
    <t>- Projected Incentive/Penalty</t>
  </si>
  <si>
    <t>YTD SAIDI Collar</t>
  </si>
  <si>
    <t>YTD SAIFI Cap</t>
  </si>
  <si>
    <t>YTD SAIFI Collar</t>
  </si>
  <si>
    <t>The Power Company</t>
  </si>
  <si>
    <t>N/A</t>
  </si>
  <si>
    <t>OtagoNet</t>
  </si>
  <si>
    <t>Normalised Out SAIDI</t>
  </si>
  <si>
    <t>Normalised Out SAIFI</t>
  </si>
  <si>
    <r>
      <t>SAIDI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</si>
  <si>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r>
      <t>SAIFI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</si>
  <si>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t>key_EIL_CUST_NUM</t>
  </si>
  <si>
    <t>key_TPC_CUST_NUM</t>
  </si>
  <si>
    <t>key_OJV_CUST_NUM</t>
  </si>
  <si>
    <t>key_EIL_SAIDI_PLANNED</t>
  </si>
  <si>
    <t>key_EIL_SAIDI_UNPLANNED</t>
  </si>
  <si>
    <t>key_EIL_SAIFI_PLANNED</t>
  </si>
  <si>
    <t>key_EIL_SAIFI_UNPLANNED</t>
  </si>
  <si>
    <t>key_TPC_SAIDI_PLANNED</t>
  </si>
  <si>
    <t>key_TPC_SAIDI_UNPLANNED</t>
  </si>
  <si>
    <t>key_TPC_SAIFI_PLANNED</t>
  </si>
  <si>
    <t>key_TPC_SAIFI_UNPLANNED</t>
  </si>
  <si>
    <t>key_OJV_SAIDI_PLANNED</t>
  </si>
  <si>
    <t>key_OJV_SAIDI_UNPLANNED</t>
  </si>
  <si>
    <t>key_OJV_SAIFI_PLANNED</t>
  </si>
  <si>
    <t>key_OJV_SAIFI_UNPLANNED</t>
  </si>
  <si>
    <t>key_EIL_CC_SAIDI_YTD</t>
  </si>
  <si>
    <t>key_EIL_CC_SAIFI_YTD</t>
  </si>
  <si>
    <t>key_TPC_CC_SAIDI_YTD</t>
  </si>
  <si>
    <t>key_TPC_CC_SAIFI_YTD</t>
  </si>
  <si>
    <t>key_OJV_CC_SAIDI_YTD</t>
  </si>
  <si>
    <t>key_OJV_CC_SAIFI_YTD</t>
  </si>
  <si>
    <t>key_EIL_DATE_END</t>
  </si>
  <si>
    <t>key_EIL_SAIDI_NORMED_OUT</t>
  </si>
  <si>
    <t>key_TPC_SAIDI_NORMED_OUT</t>
  </si>
  <si>
    <t>key_TPC_SAIFI_NORMED_OUT</t>
  </si>
  <si>
    <t>key_OJV_SAIDI_NORMED_OUT</t>
  </si>
  <si>
    <t>key_OJV_SAIFI_NORMED_OUT</t>
  </si>
  <si>
    <t>key_EIL_SAIFI_NORMED_OUT</t>
  </si>
  <si>
    <t>key_EIL_SAIDI_MONTH_PLANNED</t>
  </si>
  <si>
    <t>key_EIL_SAIDI_MONTH_UNPLANNED</t>
  </si>
  <si>
    <t>key_TPC_SAIDI_MONTH_PLANNED</t>
  </si>
  <si>
    <t>key_TPC_SAIDI_MONTH_UNPLANNED</t>
  </si>
  <si>
    <t>key_OJV_SAIDI_MONTH_PLANNED</t>
  </si>
  <si>
    <t>key_OJV_SAIDI_MONTH_UNPLANNED</t>
  </si>
  <si>
    <t>key_EIL_SAIFI_MONTH_PLANNED</t>
  </si>
  <si>
    <t>key_EIL_SAIFI_MONTH_UNPLANNED</t>
  </si>
  <si>
    <t>key_TPC_SAIFI_MONTH_PLANNED</t>
  </si>
  <si>
    <t>key_TPC_SAIFI_MONTH_UNPLANNED</t>
  </si>
  <si>
    <t>key_OJV_SAIFI_MONTH_PLANNED</t>
  </si>
  <si>
    <t>key_OJV_SAIFI_MONTH_UNPLANNED</t>
  </si>
  <si>
    <t>Normalised Out SAIDI (Month)</t>
  </si>
  <si>
    <t>Normalised Out SAIFI (Month)</t>
  </si>
  <si>
    <t>key_EIL_SAIDI_MONTH_NORMED_OUT</t>
  </si>
  <si>
    <t>key_EIL_SAIFI_MONTH_NORMED_OUT</t>
  </si>
  <si>
    <t>key_TPC_SAIDI_MONTH_NORMED_OUT</t>
  </si>
  <si>
    <t>key_TPC_SAIFI_MONTH_NORMED_OUT</t>
  </si>
  <si>
    <t>key_OJV_SAIDI_MONTH_NORMED_OUT</t>
  </si>
  <si>
    <t>key_OJV_SAIFI_MONTH_NORMED_OUT</t>
  </si>
  <si>
    <t>End of Month Target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</si>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</sst>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.0000_);_(* \(#,##0.0000\);_(* &quot;-&quot;??_);_(@_)"/>
    <numFmt numFmtId="16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vertical="center"/>
    </xf>
    <xf numFmtId="0" fontId="0" fillId="0" borderId="8" xfId="0" applyBorder="1"/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1" fillId="0" borderId="0" xfId="0" applyFont="1"/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 vertical="top"/>
    </xf>
    <xf numFmtId="14" fontId="4" fillId="2" borderId="15" xfId="0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14" fontId="4" fillId="2" borderId="15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19" xfId="0" applyFont="1" applyFill="1" applyBorder="1" applyAlignment="1">
      <alignment horizontal="left" vertical="center"/>
    </xf>
    <xf numFmtId="164" fontId="0" fillId="0" borderId="20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right" vertical="center" indent="2"/>
    </xf>
    <xf numFmtId="0" fontId="0" fillId="0" borderId="19" xfId="0" applyFill="1" applyBorder="1" applyAlignment="1">
      <alignment horizontal="right" vertical="center" indent="2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4" xfId="0" quotePrefix="1" applyFill="1" applyBorder="1" applyAlignment="1">
      <alignment horizontal="left" vertical="center"/>
    </xf>
    <xf numFmtId="164" fontId="0" fillId="0" borderId="25" xfId="0" applyNumberFormat="1" applyFill="1" applyBorder="1" applyAlignment="1">
      <alignment horizontal="center" vertical="center"/>
    </xf>
    <xf numFmtId="165" fontId="0" fillId="0" borderId="26" xfId="2" applyNumberFormat="1" applyFont="1" applyFill="1" applyBorder="1" applyAlignment="1">
      <alignment horizontal="right" vertical="center" indent="1"/>
    </xf>
    <xf numFmtId="165" fontId="0" fillId="0" borderId="25" xfId="0" applyNumberForma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right" vertical="center" indent="1"/>
    </xf>
    <xf numFmtId="44" fontId="0" fillId="0" borderId="0" xfId="1" applyFont="1"/>
    <xf numFmtId="167" fontId="0" fillId="0" borderId="26" xfId="2" applyNumberFormat="1" applyFont="1" applyFill="1" applyBorder="1" applyAlignment="1">
      <alignment horizontal="left" vertical="center" indent="2"/>
    </xf>
    <xf numFmtId="165" fontId="0" fillId="0" borderId="0" xfId="0" applyNumberFormat="1"/>
    <xf numFmtId="165" fontId="0" fillId="0" borderId="27" xfId="2" applyNumberFormat="1" applyFont="1" applyFill="1" applyBorder="1" applyAlignment="1">
      <alignment horizontal="right" vertical="center" indent="1"/>
    </xf>
    <xf numFmtId="168" fontId="0" fillId="0" borderId="26" xfId="1" applyNumberFormat="1" applyFont="1" applyFill="1" applyBorder="1" applyAlignment="1">
      <alignment horizontal="right" vertical="center" indent="1"/>
    </xf>
    <xf numFmtId="0" fontId="1" fillId="0" borderId="24" xfId="0" applyFont="1" applyFill="1" applyBorder="1" applyAlignment="1">
      <alignment horizontal="left" vertical="center"/>
    </xf>
    <xf numFmtId="166" fontId="0" fillId="0" borderId="25" xfId="0" applyNumberForma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right" vertical="center" indent="1"/>
    </xf>
    <xf numFmtId="167" fontId="0" fillId="0" borderId="26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center" vertical="center"/>
    </xf>
    <xf numFmtId="167" fontId="0" fillId="0" borderId="8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left" vertical="center" indent="1"/>
    </xf>
    <xf numFmtId="167" fontId="0" fillId="0" borderId="8" xfId="2" applyNumberFormat="1" applyFont="1" applyFill="1" applyBorder="1" applyAlignment="1">
      <alignment horizontal="left" vertical="center" indent="2"/>
    </xf>
    <xf numFmtId="44" fontId="0" fillId="0" borderId="0" xfId="1" applyNumberFormat="1" applyFont="1"/>
    <xf numFmtId="43" fontId="0" fillId="0" borderId="26" xfId="2" applyNumberFormat="1" applyFont="1" applyFill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</cellXfs>
  <cellStyles count="3">
    <cellStyle name="Comma 2" xfId="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5" x14ac:dyDescent="0.25"/>
  <cols>
    <col min="1" max="1" width="23.28515625" bestFit="1" customWidth="1"/>
    <col min="2" max="4" width="14" customWidth="1"/>
    <col min="5" max="5" width="5.7109375" customWidth="1"/>
    <col min="6" max="7" width="14" customWidth="1"/>
    <col min="8" max="8" width="14.5703125" customWidth="1"/>
    <col min="9" max="9" width="5.7109375" customWidth="1"/>
    <col min="10" max="10" width="26.7109375" customWidth="1"/>
  </cols>
  <sheetData>
    <row r="1" spans="1:10" s="1" customFormat="1" ht="15.75" thickBot="1" x14ac:dyDescent="0.3">
      <c r="A1" s="1">
        <v>9</v>
      </c>
      <c r="B1" s="1">
        <v>10</v>
      </c>
    </row>
    <row r="2" spans="1:10" ht="18.75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</row>
    <row r="3" spans="1:10" x14ac:dyDescent="0.25">
      <c r="A3" s="7"/>
      <c r="B3" s="9" t="s">
        <v>1</v>
      </c>
      <c r="C3" s="9" t="s">
        <v>2</v>
      </c>
      <c r="D3" s="9" t="s">
        <v>3</v>
      </c>
      <c r="E3" s="10"/>
      <c r="F3" s="9" t="s">
        <v>4</v>
      </c>
      <c r="G3" s="9" t="s">
        <v>5</v>
      </c>
      <c r="H3" s="9" t="s">
        <v>6</v>
      </c>
      <c r="I3" s="10"/>
      <c r="J3" s="15" t="s">
        <v>7</v>
      </c>
    </row>
    <row r="4" spans="1:10" x14ac:dyDescent="0.25">
      <c r="A4" s="11" t="s">
        <v>8</v>
      </c>
      <c r="B4" s="8" t="s">
        <v>9</v>
      </c>
      <c r="C4" s="8" t="s">
        <v>10</v>
      </c>
      <c r="D4" s="8" t="s">
        <v>11</v>
      </c>
      <c r="E4" s="8"/>
      <c r="F4" s="8" t="s">
        <v>12</v>
      </c>
      <c r="G4" s="8" t="s">
        <v>13</v>
      </c>
      <c r="H4" s="8" t="s">
        <v>14</v>
      </c>
      <c r="I4" s="8"/>
      <c r="J4" s="12" t="s">
        <v>15</v>
      </c>
    </row>
    <row r="5" spans="1:10" x14ac:dyDescent="0.25">
      <c r="A5" s="11" t="s">
        <v>16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 t="s">
        <v>22</v>
      </c>
      <c r="I5" s="8"/>
      <c r="J5" s="12" t="s">
        <v>23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25">
      <c r="A7" s="11" t="s">
        <v>24</v>
      </c>
      <c r="B7" s="8" t="s">
        <v>25</v>
      </c>
      <c r="C7" s="3"/>
      <c r="D7" s="3"/>
      <c r="E7" s="3"/>
      <c r="F7" s="3"/>
      <c r="G7" s="3"/>
      <c r="H7" s="3"/>
      <c r="I7" s="3"/>
      <c r="J7" s="4"/>
    </row>
    <row r="8" spans="1:10" x14ac:dyDescent="0.25">
      <c r="A8" s="11" t="s">
        <v>26</v>
      </c>
      <c r="B8" s="8" t="s">
        <v>27</v>
      </c>
      <c r="C8" s="3"/>
      <c r="D8" s="3"/>
      <c r="E8" s="3"/>
      <c r="F8" s="3"/>
      <c r="G8" s="3"/>
      <c r="H8" s="3"/>
      <c r="I8" s="3"/>
      <c r="J8" s="4"/>
    </row>
    <row r="9" spans="1:10" x14ac:dyDescent="0.2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ht="15.75" thickBot="1" x14ac:dyDescent="0.3">
      <c r="A10" s="13" t="s">
        <v>28</v>
      </c>
      <c r="B10" s="14" t="s">
        <v>29</v>
      </c>
      <c r="C10" s="5"/>
      <c r="D10" s="5"/>
      <c r="E10" s="5"/>
      <c r="F10" s="5"/>
      <c r="G10" s="5"/>
      <c r="H10" s="5"/>
      <c r="I10" s="5"/>
      <c r="J10" s="6"/>
    </row>
  </sheetData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C11" sqref="C11"/>
    </sheetView>
  </sheetViews>
  <sheetFormatPr defaultRowHeight="15" x14ac:dyDescent="0.25"/>
  <cols>
    <col min="1" max="1" width="27.85546875" bestFit="1" customWidth="1"/>
    <col min="2" max="2" width="11.42578125" customWidth="1"/>
    <col min="3" max="3" width="19.85546875" customWidth="1"/>
    <col min="4" max="4" width="13.140625" bestFit="1" customWidth="1"/>
    <col min="5" max="8" width="11.42578125" customWidth="1"/>
    <col min="9" max="10" width="19.28515625" customWidth="1"/>
    <col min="12" max="12" width="15.7109375" bestFit="1" customWidth="1"/>
    <col min="13" max="13" width="12.5703125" bestFit="1" customWidth="1"/>
    <col min="15" max="15" width="28.5703125" bestFit="1" customWidth="1"/>
  </cols>
  <sheetData>
    <row r="1" spans="1:16" s="1" customFormat="1" x14ac:dyDescent="0.25">
      <c r="A1" s="1">
        <v>40</v>
      </c>
      <c r="B1" s="1">
        <v>16</v>
      </c>
    </row>
    <row r="2" spans="1:16" ht="15.75" thickBot="1" x14ac:dyDescent="0.3">
      <c r="A2" s="16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thickBot="1" x14ac:dyDescent="0.3">
      <c r="A3" s="17" t="s">
        <v>31</v>
      </c>
      <c r="B3" s="18"/>
      <c r="C3" s="19" t="s">
        <v>101</v>
      </c>
      <c r="D3" s="20" t="s">
        <v>100</v>
      </c>
      <c r="E3" s="21"/>
      <c r="F3" s="22" t="s">
        <v>32</v>
      </c>
      <c r="G3" s="20" t="s">
        <v>2</v>
      </c>
      <c r="H3" s="21"/>
      <c r="I3" s="23" t="s">
        <v>33</v>
      </c>
      <c r="J3" s="24" t="s">
        <v>34</v>
      </c>
      <c r="K3" s="1"/>
      <c r="L3" s="16" t="s">
        <v>35</v>
      </c>
      <c r="M3" s="25" t="s">
        <v>73</v>
      </c>
    </row>
    <row r="4" spans="1:16" x14ac:dyDescent="0.25">
      <c r="A4" s="26" t="s">
        <v>16</v>
      </c>
      <c r="B4" s="27"/>
      <c r="C4" s="28"/>
      <c r="D4" s="29"/>
      <c r="E4" s="30"/>
      <c r="F4" s="28"/>
      <c r="G4" s="29"/>
      <c r="H4" s="31"/>
      <c r="I4" s="55" t="s">
        <v>36</v>
      </c>
      <c r="J4" s="56"/>
      <c r="K4" s="1"/>
      <c r="L4" s="16" t="s">
        <v>26</v>
      </c>
      <c r="M4" s="1" t="s">
        <v>52</v>
      </c>
    </row>
    <row r="5" spans="1:16" x14ac:dyDescent="0.25">
      <c r="A5" s="32" t="s">
        <v>37</v>
      </c>
      <c r="B5" s="33"/>
      <c r="C5" s="34" t="s">
        <v>80</v>
      </c>
      <c r="D5" s="34"/>
      <c r="E5" s="35"/>
      <c r="F5" s="34" t="s">
        <v>55</v>
      </c>
      <c r="G5" s="34"/>
      <c r="H5" s="35"/>
      <c r="I5" s="34"/>
      <c r="J5" s="36"/>
      <c r="K5" s="1"/>
      <c r="L5" s="16" t="s">
        <v>24</v>
      </c>
      <c r="M5" s="37">
        <f>1%*13565*1000</f>
        <v>135650</v>
      </c>
    </row>
    <row r="6" spans="1:16" x14ac:dyDescent="0.25">
      <c r="A6" s="32" t="s">
        <v>38</v>
      </c>
      <c r="B6" s="33"/>
      <c r="C6" s="34" t="s">
        <v>81</v>
      </c>
      <c r="D6" s="34"/>
      <c r="E6" s="35"/>
      <c r="F6" s="34" t="s">
        <v>56</v>
      </c>
      <c r="G6" s="34"/>
      <c r="H6" s="35"/>
      <c r="I6" s="34"/>
      <c r="J6" s="36"/>
      <c r="K6" s="1"/>
      <c r="L6" s="1"/>
      <c r="M6" s="1"/>
    </row>
    <row r="7" spans="1:16" x14ac:dyDescent="0.25">
      <c r="A7" s="32" t="s">
        <v>39</v>
      </c>
      <c r="B7" s="33"/>
      <c r="C7" s="34">
        <f>SUM(C5:C6)</f>
        <v>0</v>
      </c>
      <c r="D7" s="51">
        <f>J7/12</f>
        <v>2.0063238143920832</v>
      </c>
      <c r="E7" s="35"/>
      <c r="F7" s="34">
        <f>SUM(F5:F6)</f>
        <v>0</v>
      </c>
      <c r="G7" s="34" t="s">
        <v>67</v>
      </c>
      <c r="H7" s="35"/>
      <c r="I7" s="38" t="e">
        <f>F7-G7+J7</f>
        <v>#VALUE!</v>
      </c>
      <c r="J7" s="45">
        <v>24.075885772705</v>
      </c>
      <c r="K7" s="39"/>
      <c r="L7" s="16" t="s">
        <v>40</v>
      </c>
      <c r="M7" s="1">
        <v>31.126729965209901</v>
      </c>
      <c r="O7" s="16" t="s">
        <v>48</v>
      </c>
      <c r="P7" t="s">
        <v>74</v>
      </c>
    </row>
    <row r="8" spans="1:16" x14ac:dyDescent="0.25">
      <c r="A8" s="32" t="s">
        <v>41</v>
      </c>
      <c r="B8" s="33"/>
      <c r="C8" s="34"/>
      <c r="D8" s="40"/>
      <c r="E8" s="35"/>
      <c r="F8" s="41" t="e">
        <f>IF(I7&lt;M8, M5/2, IF(I7&gt;M7, -M5/2, (J7-I7)*M9))</f>
        <v>#VALUE!</v>
      </c>
      <c r="G8" s="34"/>
      <c r="H8" s="35"/>
      <c r="I8" s="34"/>
      <c r="J8" s="34"/>
      <c r="K8" s="1"/>
      <c r="L8" s="16" t="s">
        <v>42</v>
      </c>
      <c r="M8" s="1">
        <v>17.025041580200099</v>
      </c>
      <c r="O8" s="16" t="s">
        <v>92</v>
      </c>
      <c r="P8" s="1" t="s">
        <v>94</v>
      </c>
    </row>
    <row r="9" spans="1:16" ht="18" x14ac:dyDescent="0.35">
      <c r="A9" s="42" t="s">
        <v>8</v>
      </c>
      <c r="B9" s="43"/>
      <c r="C9" s="34"/>
      <c r="D9" s="44"/>
      <c r="E9" s="35"/>
      <c r="F9" s="34"/>
      <c r="G9" s="34"/>
      <c r="H9" s="35"/>
      <c r="I9" s="34"/>
      <c r="J9" s="36"/>
      <c r="K9" s="1"/>
      <c r="L9" s="16" t="s">
        <v>50</v>
      </c>
      <c r="M9" s="50">
        <f>0.5*M5/(M7-J7)</f>
        <v>9619.415512272768</v>
      </c>
    </row>
    <row r="10" spans="1:16" x14ac:dyDescent="0.25">
      <c r="A10" s="32" t="s">
        <v>37</v>
      </c>
      <c r="B10" s="33"/>
      <c r="C10" s="34" t="s">
        <v>86</v>
      </c>
      <c r="D10" s="45"/>
      <c r="E10" s="46"/>
      <c r="F10" s="34" t="s">
        <v>57</v>
      </c>
      <c r="G10" s="45"/>
      <c r="H10" s="46"/>
      <c r="I10" s="45"/>
      <c r="J10" s="47"/>
      <c r="K10" s="1"/>
      <c r="L10" s="1"/>
      <c r="M10" s="1"/>
    </row>
    <row r="11" spans="1:16" x14ac:dyDescent="0.25">
      <c r="A11" s="32" t="s">
        <v>38</v>
      </c>
      <c r="B11" s="33"/>
      <c r="C11" s="34" t="s">
        <v>87</v>
      </c>
      <c r="D11" s="45"/>
      <c r="E11" s="46"/>
      <c r="F11" s="34" t="s">
        <v>58</v>
      </c>
      <c r="G11" s="38"/>
      <c r="H11" s="48"/>
      <c r="I11" s="38"/>
      <c r="J11" s="49"/>
      <c r="K11" s="1"/>
      <c r="L11" s="16" t="s">
        <v>43</v>
      </c>
      <c r="M11" s="1">
        <v>0.77168273925781194</v>
      </c>
      <c r="O11" s="16" t="s">
        <v>49</v>
      </c>
      <c r="P11" s="1" t="s">
        <v>79</v>
      </c>
    </row>
    <row r="12" spans="1:16" x14ac:dyDescent="0.25">
      <c r="A12" s="32" t="s">
        <v>39</v>
      </c>
      <c r="B12" s="33"/>
      <c r="C12" s="34">
        <f>SUM(C10:C11)</f>
        <v>0</v>
      </c>
      <c r="D12" s="51">
        <f>J12/12</f>
        <v>4.9458478887875836E-2</v>
      </c>
      <c r="E12" s="46"/>
      <c r="F12" s="38">
        <f>SUM(F10:F11)</f>
        <v>0</v>
      </c>
      <c r="G12" s="34" t="s">
        <v>68</v>
      </c>
      <c r="H12" s="48"/>
      <c r="I12" s="38" t="e">
        <f>F12-G12+J12</f>
        <v>#VALUE!</v>
      </c>
      <c r="J12" s="45">
        <v>0.59350174665451005</v>
      </c>
      <c r="K12" s="1"/>
      <c r="L12" s="16" t="s">
        <v>44</v>
      </c>
      <c r="M12" s="1">
        <v>0.41532078385353099</v>
      </c>
      <c r="O12" s="16" t="s">
        <v>93</v>
      </c>
      <c r="P12" s="1" t="s">
        <v>95</v>
      </c>
    </row>
    <row r="13" spans="1:16" ht="18" x14ac:dyDescent="0.35">
      <c r="A13" s="32" t="s">
        <v>41</v>
      </c>
      <c r="B13" s="33"/>
      <c r="C13" s="34"/>
      <c r="D13" s="34"/>
      <c r="E13" s="35"/>
      <c r="F13" s="41" t="e">
        <f>IF(I12&lt;M12, M5/2, IF(I12&gt;M11, -M5/2, (J12-I12)*M13))</f>
        <v>#VALUE!</v>
      </c>
      <c r="G13" s="34"/>
      <c r="H13" s="35"/>
      <c r="I13" s="34"/>
      <c r="J13" s="36"/>
      <c r="K13" s="1"/>
      <c r="L13" s="16" t="s">
        <v>51</v>
      </c>
      <c r="M13" s="50">
        <f>0.5*M5/(M11-J12)</f>
        <v>380652.2738988442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ht="15.75" thickBot="1" x14ac:dyDescent="0.3">
      <c r="A16" s="16" t="s">
        <v>45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6" ht="15.75" thickBot="1" x14ac:dyDescent="0.3">
      <c r="A17" s="17" t="s">
        <v>31</v>
      </c>
      <c r="B17" s="18"/>
      <c r="C17" s="19" t="s">
        <v>101</v>
      </c>
      <c r="D17" s="20" t="s">
        <v>100</v>
      </c>
      <c r="E17" s="21"/>
      <c r="F17" s="22" t="s">
        <v>32</v>
      </c>
      <c r="G17" s="20" t="s">
        <v>2</v>
      </c>
      <c r="H17" s="21"/>
      <c r="I17" s="23" t="s">
        <v>33</v>
      </c>
      <c r="J17" s="24" t="s">
        <v>34</v>
      </c>
      <c r="K17" s="1"/>
      <c r="L17" s="16" t="s">
        <v>35</v>
      </c>
      <c r="M17" s="25" t="s">
        <v>73</v>
      </c>
      <c r="O17" s="1"/>
    </row>
    <row r="18" spans="1:16" x14ac:dyDescent="0.25">
      <c r="A18" s="26" t="s">
        <v>16</v>
      </c>
      <c r="B18" s="27"/>
      <c r="C18" s="28"/>
      <c r="D18" s="29"/>
      <c r="E18" s="30"/>
      <c r="F18" s="28"/>
      <c r="G18" s="29"/>
      <c r="H18" s="31"/>
      <c r="I18" s="55" t="s">
        <v>36</v>
      </c>
      <c r="J18" s="56"/>
      <c r="K18" s="1"/>
      <c r="L18" s="16" t="s">
        <v>26</v>
      </c>
      <c r="M18" s="1" t="s">
        <v>53</v>
      </c>
      <c r="O18" s="1"/>
    </row>
    <row r="19" spans="1:16" x14ac:dyDescent="0.25">
      <c r="A19" s="32" t="s">
        <v>37</v>
      </c>
      <c r="B19" s="33"/>
      <c r="C19" s="34" t="s">
        <v>82</v>
      </c>
      <c r="D19" s="34"/>
      <c r="E19" s="35"/>
      <c r="F19" s="34" t="s">
        <v>59</v>
      </c>
      <c r="G19" s="34"/>
      <c r="H19" s="35"/>
      <c r="I19" s="34"/>
      <c r="J19" s="36"/>
      <c r="K19" s="1"/>
      <c r="L19" s="16" t="s">
        <v>24</v>
      </c>
      <c r="M19" s="1" t="s">
        <v>46</v>
      </c>
      <c r="O19" s="1"/>
    </row>
    <row r="20" spans="1:16" x14ac:dyDescent="0.25">
      <c r="A20" s="32" t="s">
        <v>38</v>
      </c>
      <c r="B20" s="33"/>
      <c r="C20" s="34" t="s">
        <v>83</v>
      </c>
      <c r="D20" s="34"/>
      <c r="E20" s="35"/>
      <c r="F20" s="34" t="s">
        <v>60</v>
      </c>
      <c r="G20" s="34"/>
      <c r="H20" s="35"/>
      <c r="I20" s="34"/>
      <c r="J20" s="36"/>
      <c r="K20" s="1"/>
      <c r="L20" s="1"/>
      <c r="M20" s="1"/>
    </row>
    <row r="21" spans="1:16" x14ac:dyDescent="0.25">
      <c r="A21" s="32" t="s">
        <v>39</v>
      </c>
      <c r="B21" s="33"/>
      <c r="C21" s="34">
        <f>SUM(C19:C20)</f>
        <v>0</v>
      </c>
      <c r="D21" s="51">
        <f>J21/12</f>
        <v>12.502338333333334</v>
      </c>
      <c r="E21" s="35"/>
      <c r="F21" s="34">
        <f>SUM(F19:F20)</f>
        <v>0</v>
      </c>
      <c r="G21" s="34" t="s">
        <v>69</v>
      </c>
      <c r="H21" s="35"/>
      <c r="I21" s="34" t="e">
        <f>F21-G21+J21</f>
        <v>#VALUE!</v>
      </c>
      <c r="J21" s="45">
        <v>150.02806000000001</v>
      </c>
      <c r="K21" s="1"/>
      <c r="L21" s="16" t="s">
        <v>1</v>
      </c>
      <c r="M21" s="1">
        <v>165.66626439250879</v>
      </c>
      <c r="O21" s="16" t="s">
        <v>48</v>
      </c>
      <c r="P21" s="1" t="s">
        <v>75</v>
      </c>
    </row>
    <row r="22" spans="1:16" x14ac:dyDescent="0.25">
      <c r="A22" s="32" t="s">
        <v>41</v>
      </c>
      <c r="B22" s="33"/>
      <c r="C22" s="34"/>
      <c r="D22" s="40"/>
      <c r="E22" s="35"/>
      <c r="F22" s="41" t="e">
        <f>IF(I21&lt;M22, M19/2, IF(I21&gt;M21, -M19/2, (J21-I21)*M23))</f>
        <v>#VALUE!</v>
      </c>
      <c r="G22" s="34"/>
      <c r="H22" s="35"/>
      <c r="I22" s="34"/>
      <c r="J22" s="34"/>
      <c r="K22" s="1"/>
      <c r="L22" s="16" t="s">
        <v>3</v>
      </c>
      <c r="M22" s="1">
        <v>134.38985400061679</v>
      </c>
      <c r="O22" s="16" t="s">
        <v>92</v>
      </c>
      <c r="P22" s="1" t="s">
        <v>96</v>
      </c>
    </row>
    <row r="23" spans="1:16" ht="18" x14ac:dyDescent="0.35">
      <c r="A23" s="42" t="s">
        <v>8</v>
      </c>
      <c r="B23" s="43"/>
      <c r="C23" s="34"/>
      <c r="D23" s="44"/>
      <c r="E23" s="35"/>
      <c r="F23" s="34"/>
      <c r="G23" s="34"/>
      <c r="H23" s="35"/>
      <c r="I23" s="34"/>
      <c r="J23" s="36"/>
      <c r="K23" s="1"/>
      <c r="L23" s="16" t="s">
        <v>50</v>
      </c>
      <c r="M23" s="50" t="e">
        <f>0.5*M19/(M21-J21)</f>
        <v>#VALUE!</v>
      </c>
      <c r="O23" s="1"/>
    </row>
    <row r="24" spans="1:16" x14ac:dyDescent="0.25">
      <c r="A24" s="32" t="s">
        <v>37</v>
      </c>
      <c r="B24" s="33"/>
      <c r="C24" s="34" t="s">
        <v>88</v>
      </c>
      <c r="D24" s="45"/>
      <c r="E24" s="46"/>
      <c r="F24" s="34" t="s">
        <v>61</v>
      </c>
      <c r="G24" s="45"/>
      <c r="H24" s="46"/>
      <c r="I24" s="45"/>
      <c r="J24" s="47"/>
      <c r="K24" s="1"/>
      <c r="L24" s="1"/>
      <c r="M24" s="1"/>
      <c r="O24" s="1"/>
    </row>
    <row r="25" spans="1:16" x14ac:dyDescent="0.25">
      <c r="A25" s="32" t="s">
        <v>38</v>
      </c>
      <c r="B25" s="33"/>
      <c r="C25" s="34" t="s">
        <v>89</v>
      </c>
      <c r="D25" s="45"/>
      <c r="E25" s="46"/>
      <c r="F25" s="34" t="s">
        <v>62</v>
      </c>
      <c r="G25" s="45"/>
      <c r="H25" s="46"/>
      <c r="I25" s="45"/>
      <c r="J25" s="47"/>
      <c r="K25" s="1"/>
      <c r="L25" s="16" t="s">
        <v>1</v>
      </c>
      <c r="M25" s="1">
        <v>3.1582358015733725</v>
      </c>
      <c r="O25" s="16" t="s">
        <v>49</v>
      </c>
      <c r="P25" s="1" t="s">
        <v>76</v>
      </c>
    </row>
    <row r="26" spans="1:16" x14ac:dyDescent="0.25">
      <c r="A26" s="32" t="s">
        <v>39</v>
      </c>
      <c r="B26" s="33"/>
      <c r="C26" s="34">
        <f>SUM(C24:C25)</f>
        <v>0</v>
      </c>
      <c r="D26" s="45">
        <f>J26/12</f>
        <v>0.23716833333333334</v>
      </c>
      <c r="E26" s="46"/>
      <c r="F26" s="45">
        <f>SUM(F24:F25)</f>
        <v>0</v>
      </c>
      <c r="G26" s="34" t="s">
        <v>70</v>
      </c>
      <c r="H26" s="46"/>
      <c r="I26" s="45" t="e">
        <f>F26-G26+J26</f>
        <v>#VALUE!</v>
      </c>
      <c r="J26" s="45">
        <v>2.8460200000000002</v>
      </c>
      <c r="K26" s="1"/>
      <c r="L26" s="16" t="s">
        <v>3</v>
      </c>
      <c r="M26" s="1">
        <v>2.5337967140967539</v>
      </c>
      <c r="O26" s="16" t="s">
        <v>93</v>
      </c>
      <c r="P26" s="1" t="s">
        <v>97</v>
      </c>
    </row>
    <row r="27" spans="1:16" ht="18" x14ac:dyDescent="0.35">
      <c r="A27" s="32" t="s">
        <v>41</v>
      </c>
      <c r="B27" s="33"/>
      <c r="C27" s="34"/>
      <c r="D27" s="34"/>
      <c r="E27" s="35"/>
      <c r="F27" s="41" t="e">
        <f>IF(I26&lt;M26, M19/2, IF(I26&gt;M25, -M19/2, (J26-I26)*M27))</f>
        <v>#VALUE!</v>
      </c>
      <c r="G27" s="34"/>
      <c r="H27" s="35"/>
      <c r="I27" s="34"/>
      <c r="J27" s="36"/>
      <c r="K27" s="1"/>
      <c r="L27" s="16" t="s">
        <v>51</v>
      </c>
      <c r="M27" s="50" t="e">
        <f>0.5*M19/(M25-J26)</f>
        <v>#VALUE!</v>
      </c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x14ac:dyDescent="0.25">
      <c r="A29" s="1"/>
      <c r="B29" s="1"/>
      <c r="C29" s="1"/>
      <c r="D29" s="1"/>
      <c r="E29" s="1"/>
      <c r="F29" s="1"/>
      <c r="G29" s="39"/>
      <c r="H29" s="1"/>
      <c r="I29" s="1"/>
      <c r="J29" s="39"/>
      <c r="K29" s="1"/>
      <c r="L29" s="1"/>
      <c r="M29" s="1"/>
    </row>
    <row r="30" spans="1:16" ht="15.75" thickBot="1" x14ac:dyDescent="0.3">
      <c r="A30" s="16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6" ht="15.75" thickBot="1" x14ac:dyDescent="0.3">
      <c r="A31" s="17" t="s">
        <v>31</v>
      </c>
      <c r="B31" s="18"/>
      <c r="C31" s="19" t="s">
        <v>101</v>
      </c>
      <c r="D31" s="20" t="s">
        <v>100</v>
      </c>
      <c r="E31" s="21"/>
      <c r="F31" s="22" t="s">
        <v>32</v>
      </c>
      <c r="G31" s="20" t="s">
        <v>2</v>
      </c>
      <c r="H31" s="21"/>
      <c r="I31" s="23" t="s">
        <v>33</v>
      </c>
      <c r="J31" s="24" t="s">
        <v>34</v>
      </c>
      <c r="K31" s="1"/>
      <c r="L31" s="16" t="s">
        <v>35</v>
      </c>
      <c r="M31" s="25" t="s">
        <v>73</v>
      </c>
      <c r="O31" s="1"/>
    </row>
    <row r="32" spans="1:16" x14ac:dyDescent="0.25">
      <c r="A32" s="26" t="s">
        <v>16</v>
      </c>
      <c r="B32" s="27"/>
      <c r="C32" s="28"/>
      <c r="D32" s="29"/>
      <c r="E32" s="30"/>
      <c r="F32" s="28"/>
      <c r="G32" s="29"/>
      <c r="H32" s="31"/>
      <c r="I32" s="55" t="s">
        <v>36</v>
      </c>
      <c r="J32" s="56"/>
      <c r="K32" s="1"/>
      <c r="L32" s="16" t="s">
        <v>26</v>
      </c>
      <c r="M32" s="1" t="s">
        <v>54</v>
      </c>
      <c r="O32" s="1"/>
    </row>
    <row r="33" spans="1:16" x14ac:dyDescent="0.25">
      <c r="A33" s="32" t="s">
        <v>37</v>
      </c>
      <c r="B33" s="33"/>
      <c r="C33" s="34" t="s">
        <v>84</v>
      </c>
      <c r="D33" s="34"/>
      <c r="E33" s="35"/>
      <c r="F33" s="34" t="s">
        <v>63</v>
      </c>
      <c r="G33" s="34"/>
      <c r="H33" s="35"/>
      <c r="I33" s="34"/>
      <c r="J33" s="36"/>
      <c r="K33" s="1"/>
      <c r="L33" s="16" t="s">
        <v>24</v>
      </c>
      <c r="M33" s="37">
        <f>1%*24780*1000</f>
        <v>247800</v>
      </c>
      <c r="O33" s="1"/>
    </row>
    <row r="34" spans="1:16" x14ac:dyDescent="0.25">
      <c r="A34" s="32" t="s">
        <v>38</v>
      </c>
      <c r="B34" s="33"/>
      <c r="C34" s="34" t="s">
        <v>85</v>
      </c>
      <c r="D34" s="34"/>
      <c r="E34" s="35"/>
      <c r="F34" s="34" t="s">
        <v>64</v>
      </c>
      <c r="G34" s="34"/>
      <c r="H34" s="35"/>
      <c r="I34" s="34"/>
      <c r="J34" s="36"/>
      <c r="K34" s="1"/>
      <c r="L34" s="1"/>
      <c r="M34" s="1"/>
    </row>
    <row r="35" spans="1:16" x14ac:dyDescent="0.25">
      <c r="A35" s="32" t="s">
        <v>39</v>
      </c>
      <c r="B35" s="33"/>
      <c r="C35" s="34">
        <f>SUM(C33:C34)</f>
        <v>0</v>
      </c>
      <c r="D35" s="51">
        <f>J35/12</f>
        <v>18.714778900146417</v>
      </c>
      <c r="E35" s="35"/>
      <c r="F35" s="34">
        <f>SUM(F33:F34)</f>
        <v>0</v>
      </c>
      <c r="G35" s="34" t="s">
        <v>71</v>
      </c>
      <c r="H35" s="35"/>
      <c r="I35" s="34" t="e">
        <f>F35-G35+J35</f>
        <v>#VALUE!</v>
      </c>
      <c r="J35" s="45">
        <v>224.57734680175699</v>
      </c>
      <c r="K35" s="1"/>
      <c r="L35" s="16" t="s">
        <v>1</v>
      </c>
      <c r="M35" s="1">
        <v>254.91531372070301</v>
      </c>
      <c r="O35" s="16" t="s">
        <v>48</v>
      </c>
      <c r="P35" s="1" t="s">
        <v>77</v>
      </c>
    </row>
    <row r="36" spans="1:16" x14ac:dyDescent="0.25">
      <c r="A36" s="32" t="s">
        <v>41</v>
      </c>
      <c r="B36" s="33"/>
      <c r="C36" s="34"/>
      <c r="D36" s="40"/>
      <c r="E36" s="35"/>
      <c r="F36" s="41" t="e">
        <f>IF(I35&lt;M36, M33/2, IF(I35&gt;M35, -M33/2, (J35-I35)*M37))</f>
        <v>#VALUE!</v>
      </c>
      <c r="G36" s="34"/>
      <c r="H36" s="35"/>
      <c r="I36" s="34"/>
      <c r="J36" s="34"/>
      <c r="K36" s="1"/>
      <c r="L36" s="16" t="s">
        <v>3</v>
      </c>
      <c r="M36" s="1">
        <v>194.23937988281199</v>
      </c>
      <c r="O36" s="16" t="s">
        <v>92</v>
      </c>
      <c r="P36" s="1" t="s">
        <v>98</v>
      </c>
    </row>
    <row r="37" spans="1:16" ht="18" x14ac:dyDescent="0.35">
      <c r="A37" s="42" t="s">
        <v>8</v>
      </c>
      <c r="B37" s="43"/>
      <c r="C37" s="34"/>
      <c r="D37" s="44"/>
      <c r="E37" s="35"/>
      <c r="F37" s="34"/>
      <c r="G37" s="34"/>
      <c r="H37" s="35"/>
      <c r="I37" s="34"/>
      <c r="J37" s="36"/>
      <c r="K37" s="1"/>
      <c r="L37" s="16" t="s">
        <v>50</v>
      </c>
      <c r="M37" s="37">
        <f>0.5*M33/(M35-J35)</f>
        <v>4083.9915321624471</v>
      </c>
      <c r="O37" s="1"/>
    </row>
    <row r="38" spans="1:16" x14ac:dyDescent="0.25">
      <c r="A38" s="32" t="s">
        <v>37</v>
      </c>
      <c r="B38" s="33"/>
      <c r="C38" s="34" t="s">
        <v>90</v>
      </c>
      <c r="D38" s="45"/>
      <c r="E38" s="46"/>
      <c r="F38" s="34" t="s">
        <v>65</v>
      </c>
      <c r="G38" s="45"/>
      <c r="H38" s="46"/>
      <c r="I38" s="45"/>
      <c r="J38" s="47"/>
      <c r="K38" s="1"/>
      <c r="L38" s="1"/>
      <c r="M38" s="1"/>
      <c r="O38" s="1"/>
    </row>
    <row r="39" spans="1:16" x14ac:dyDescent="0.25">
      <c r="A39" s="32" t="s">
        <v>38</v>
      </c>
      <c r="B39" s="33"/>
      <c r="C39" s="34" t="s">
        <v>91</v>
      </c>
      <c r="D39" s="45"/>
      <c r="E39" s="46"/>
      <c r="F39" s="34" t="s">
        <v>66</v>
      </c>
      <c r="G39" s="45"/>
      <c r="H39" s="46"/>
      <c r="I39" s="45"/>
      <c r="J39" s="47"/>
      <c r="K39" s="1"/>
      <c r="L39" s="16" t="s">
        <v>1</v>
      </c>
      <c r="M39" s="1">
        <v>2.9273090362548801</v>
      </c>
      <c r="O39" s="16" t="s">
        <v>49</v>
      </c>
      <c r="P39" s="1" t="s">
        <v>78</v>
      </c>
    </row>
    <row r="40" spans="1:16" x14ac:dyDescent="0.25">
      <c r="A40" s="32" t="s">
        <v>39</v>
      </c>
      <c r="B40" s="33"/>
      <c r="C40" s="34">
        <f>SUM(C38:C39)</f>
        <v>0</v>
      </c>
      <c r="D40" s="45">
        <f>J40/12</f>
        <v>0.21032152573267582</v>
      </c>
      <c r="E40" s="46"/>
      <c r="F40" s="45">
        <f>SUM(F38:F39)</f>
        <v>0</v>
      </c>
      <c r="G40" s="34" t="s">
        <v>72</v>
      </c>
      <c r="H40" s="46"/>
      <c r="I40" s="45" t="e">
        <f>F40-G40+J40</f>
        <v>#VALUE!</v>
      </c>
      <c r="J40" s="47">
        <v>2.5238583087921098</v>
      </c>
      <c r="K40" s="1"/>
      <c r="L40" s="16" t="s">
        <v>3</v>
      </c>
      <c r="M40" s="1">
        <v>2.1204075813293399</v>
      </c>
      <c r="O40" s="16" t="s">
        <v>93</v>
      </c>
      <c r="P40" s="1" t="s">
        <v>99</v>
      </c>
    </row>
    <row r="41" spans="1:16" ht="18" x14ac:dyDescent="0.35">
      <c r="A41" s="32" t="s">
        <v>41</v>
      </c>
      <c r="B41" s="33"/>
      <c r="C41" s="34"/>
      <c r="D41" s="34"/>
      <c r="E41" s="35"/>
      <c r="F41" s="41" t="e">
        <f>IF(I40&lt;M40, M33/2, IF(I40&gt;M39, -M33/2, (J40-I40)*M41))</f>
        <v>#VALUE!</v>
      </c>
      <c r="G41" s="34"/>
      <c r="H41" s="35"/>
      <c r="I41" s="34"/>
      <c r="J41" s="36"/>
      <c r="K41" s="1"/>
      <c r="L41" s="16" t="s">
        <v>51</v>
      </c>
      <c r="M41" s="37">
        <f>0.5*M33/(M39-J40)</f>
        <v>307100.69796920434</v>
      </c>
    </row>
  </sheetData>
  <mergeCells count="3">
    <mergeCell ref="I4:J4"/>
    <mergeCell ref="I18:J18"/>
    <mergeCell ref="I32:J3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Rob</vt:lpstr>
    </vt:vector>
  </TitlesOfParts>
  <Company>PowerNet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O'Connor</dc:creator>
  <cp:lastModifiedBy>Sean O'Connor</cp:lastModifiedBy>
  <dcterms:created xsi:type="dcterms:W3CDTF">2016-05-04T03:59:12Z</dcterms:created>
  <dcterms:modified xsi:type="dcterms:W3CDTF">2016-06-19T23:08:34Z</dcterms:modified>
</cp:coreProperties>
</file>