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0" windowWidth="27795" windowHeight="12405" activeTab="1"/>
  </bookViews>
  <sheets>
    <sheet name="Summary" sheetId="1" r:id="rId1"/>
    <sheet name="Commercial" sheetId="2" r:id="rId2"/>
  </sheets>
  <calcPr calcId="145621"/>
</workbook>
</file>

<file path=xl/calcChain.xml><?xml version="1.0" encoding="utf-8"?>
<calcChain xmlns="http://schemas.openxmlformats.org/spreadsheetml/2006/main">
  <c r="D12" i="2" l="1"/>
  <c r="D7" i="2"/>
  <c r="D31" i="2"/>
  <c r="D26" i="2"/>
  <c r="D45" i="2"/>
  <c r="D50" i="2"/>
  <c r="C50" i="2"/>
  <c r="C31" i="2"/>
  <c r="C12" i="2"/>
  <c r="C45" i="2"/>
  <c r="C26" i="2"/>
  <c r="C7" i="2"/>
  <c r="M32" i="2" l="1"/>
  <c r="M28" i="2"/>
  <c r="M43" i="2" l="1"/>
  <c r="M5" i="2"/>
  <c r="M9" i="2" s="1"/>
  <c r="M13" i="2"/>
  <c r="M51" i="2" l="1"/>
  <c r="M47" i="2"/>
  <c r="F45" i="2"/>
  <c r="F31" i="2"/>
  <c r="F26" i="2"/>
  <c r="I26" i="2" s="1"/>
  <c r="F27" i="2" s="1"/>
  <c r="F7" i="2"/>
  <c r="I7" i="2" l="1"/>
  <c r="F8" i="2" s="1"/>
  <c r="I45" i="2"/>
  <c r="F46" i="2" s="1"/>
  <c r="I31" i="2"/>
  <c r="F32" i="2" s="1"/>
  <c r="F50" i="2"/>
  <c r="I50" i="2" s="1"/>
  <c r="F51" i="2" s="1"/>
  <c r="F12" i="2"/>
  <c r="I12" i="2" s="1"/>
  <c r="F13" i="2" s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Would be ([YTD target] - [previous month's YTD target]) for all months other than April.</t>
        </r>
      </text>
    </comment>
  </commentList>
</comments>
</file>

<file path=xl/sharedStrings.xml><?xml version="1.0" encoding="utf-8"?>
<sst xmlns="http://schemas.openxmlformats.org/spreadsheetml/2006/main" count="213" uniqueCount="132">
  <si>
    <t>key_NETWORK_NAME</t>
  </si>
  <si>
    <t>YTD Cap</t>
  </si>
  <si>
    <t>YTD Target</t>
  </si>
  <si>
    <t>YTD Collar</t>
  </si>
  <si>
    <t>YTD Total</t>
  </si>
  <si>
    <t>YTD Planned</t>
  </si>
  <si>
    <t>YTD Unplanned</t>
  </si>
  <si>
    <t>Projected Incentive/Penalty</t>
  </si>
  <si>
    <t>SAIFI</t>
  </si>
  <si>
    <t>key_SAIFI_YTD_CAP</t>
  </si>
  <si>
    <t>key_SAIFI_YTD_TARGET</t>
  </si>
  <si>
    <t>key_SAIFI_COLLAR</t>
  </si>
  <si>
    <t>key_SAIFI_TOTAL</t>
  </si>
  <si>
    <t>key_SAIFI_YTD_PLANNED</t>
  </si>
  <si>
    <t>key_SAIFI_YTD_UNPLANNED</t>
  </si>
  <si>
    <t>key_SAIFI_PROJ_ICEN_PEN</t>
  </si>
  <si>
    <t>SAIDI</t>
  </si>
  <si>
    <t>key_SAIDI_YTD_CAP</t>
  </si>
  <si>
    <t>key_SAIDI_YTD_TARGET</t>
  </si>
  <si>
    <t>key_SAIDI_COLLAR</t>
  </si>
  <si>
    <t>key_SAIDI_TOTAL</t>
  </si>
  <si>
    <t>key_SAIDI_YTD_PLANNED</t>
  </si>
  <si>
    <t>key_SAIDI_YTD_UNPLANNED</t>
  </si>
  <si>
    <t>key_SAIDI_PROJ_ICEN_PEN</t>
  </si>
  <si>
    <t>Revenue at Risk</t>
  </si>
  <si>
    <t>key_REV_RISK</t>
  </si>
  <si>
    <t>Total Customers</t>
  </si>
  <si>
    <t>key_CUST_NO</t>
  </si>
  <si>
    <t>Year to Date figures as at</t>
  </si>
  <si>
    <t>key_DATE</t>
  </si>
  <si>
    <t>Electricity Invercargill</t>
  </si>
  <si>
    <t>Operational Performance</t>
  </si>
  <si>
    <t>YTD</t>
  </si>
  <si>
    <t>Full Year Forecast</t>
  </si>
  <si>
    <t>Full Year Target</t>
  </si>
  <si>
    <t>YTD Figures as at</t>
  </si>
  <si>
    <t>Reliability Target - mid ComCom target</t>
  </si>
  <si>
    <t>- Planned</t>
  </si>
  <si>
    <t>- Unplanned Normalised</t>
  </si>
  <si>
    <t>- Total assessed against target</t>
  </si>
  <si>
    <t>YTD SAIDI Cap</t>
  </si>
  <si>
    <t>- Projected Incentive/Penalty</t>
  </si>
  <si>
    <t>YTD SAIDI Collar</t>
  </si>
  <si>
    <t>YTD SAIFI Cap</t>
  </si>
  <si>
    <t>YTD SAIFI Collar</t>
  </si>
  <si>
    <t>The Power Company</t>
  </si>
  <si>
    <t>OtagoNet</t>
  </si>
  <si>
    <t>Normalised Out SAIDI</t>
  </si>
  <si>
    <t>Normalised Out SAIFI</t>
  </si>
  <si>
    <r>
      <t>SAIDI</t>
    </r>
    <r>
      <rPr>
        <b/>
        <vertAlign val="subscript"/>
        <sz val="11"/>
        <color theme="1"/>
        <rFont val="Calibri"/>
        <family val="2"/>
        <scheme val="minor"/>
      </rPr>
      <t>IR</t>
    </r>
  </si>
  <si>
    <r>
      <t>SAIFI</t>
    </r>
    <r>
      <rPr>
        <b/>
        <vertAlign val="subscript"/>
        <sz val="11"/>
        <color theme="1"/>
        <rFont val="Calibri"/>
        <family val="2"/>
        <scheme val="minor"/>
      </rPr>
      <t>IR</t>
    </r>
  </si>
  <si>
    <t>key_EIL_CUST_NUM</t>
  </si>
  <si>
    <t>key_TPC_CUST_NUM</t>
  </si>
  <si>
    <t>key_OJV_CUST_NUM</t>
  </si>
  <si>
    <t>key_EIL_SAIDI_PLANNED</t>
  </si>
  <si>
    <t>key_EIL_SAIDI_UNPLANNED</t>
  </si>
  <si>
    <t>key_EIL_SAIFI_PLANNED</t>
  </si>
  <si>
    <t>key_EIL_SAIFI_UNPLANNED</t>
  </si>
  <si>
    <t>key_TPC_SAIDI_PLANNED</t>
  </si>
  <si>
    <t>key_TPC_SAIDI_UNPLANNED</t>
  </si>
  <si>
    <t>key_TPC_SAIFI_PLANNED</t>
  </si>
  <si>
    <t>key_TPC_SAIFI_UNPLANNED</t>
  </si>
  <si>
    <t>key_OJV_SAIDI_PLANNED</t>
  </si>
  <si>
    <t>key_OJV_SAIDI_UNPLANNED</t>
  </si>
  <si>
    <t>key_OJV_SAIFI_PLANNED</t>
  </si>
  <si>
    <t>key_OJV_SAIFI_UNPLANNED</t>
  </si>
  <si>
    <t>key_EIL_CC_SAIDI_YTD</t>
  </si>
  <si>
    <t>key_EIL_CC_SAIFI_YTD</t>
  </si>
  <si>
    <t>key_TPC_CC_SAIDI_YTD</t>
  </si>
  <si>
    <t>key_TPC_CC_SAIFI_YTD</t>
  </si>
  <si>
    <t>key_OJV_CC_SAIDI_YTD</t>
  </si>
  <si>
    <t>key_OJV_CC_SAIFI_YTD</t>
  </si>
  <si>
    <t>key_EIL_DATE_END</t>
  </si>
  <si>
    <t>key_EIL_SAIDI_NORMED_OUT</t>
  </si>
  <si>
    <t>key_TPC_SAIDI_NORMED_OUT</t>
  </si>
  <si>
    <t>key_TPC_SAIFI_NORMED_OUT</t>
  </si>
  <si>
    <t>key_OJV_SAIDI_NORMED_OUT</t>
  </si>
  <si>
    <t>key_OJV_SAIFI_NORMED_OUT</t>
  </si>
  <si>
    <t>key_EIL_SAIFI_NORMED_OUT</t>
  </si>
  <si>
    <t>key_EIL_SAIDI_MONTH_PLANNED</t>
  </si>
  <si>
    <t>key_EIL_SAIDI_MONTH_UNPLANNED</t>
  </si>
  <si>
    <t>key_TPC_SAIDI_MONTH_PLANNED</t>
  </si>
  <si>
    <t>key_TPC_SAIDI_MONTH_UNPLANNED</t>
  </si>
  <si>
    <t>key_OJV_SAIDI_MONTH_PLANNED</t>
  </si>
  <si>
    <t>key_OJV_SAIDI_MONTH_UNPLANNED</t>
  </si>
  <si>
    <t>key_EIL_SAIFI_MONTH_PLANNED</t>
  </si>
  <si>
    <t>key_EIL_SAIFI_MONTH_UNPLANNED</t>
  </si>
  <si>
    <t>key_TPC_SAIFI_MONTH_PLANNED</t>
  </si>
  <si>
    <t>key_TPC_SAIFI_MONTH_UNPLANNED</t>
  </si>
  <si>
    <t>key_OJV_SAIFI_MONTH_PLANNED</t>
  </si>
  <si>
    <t>key_OJV_SAIFI_MONTH_UNPLANNED</t>
  </si>
  <si>
    <t>Normalised Out SAIDI (Month)</t>
  </si>
  <si>
    <t>Normalised Out SAIFI (Month)</t>
  </si>
  <si>
    <t>key_EIL_SAIDI_MONTH_NORMED_OUT</t>
  </si>
  <si>
    <t>key_EIL_SAIFI_MONTH_NORMED_OUT</t>
  </si>
  <si>
    <t>key_TPC_SAIDI_MONTH_NORMED_OUT</t>
  </si>
  <si>
    <t>key_TPC_SAIFI_MONTH_NORMED_OUT</t>
  </si>
  <si>
    <t>key_OJV_SAIDI_MONTH_NORMED_OUT</t>
  </si>
  <si>
    <t>key_OJV_SAIFI_MONTH_NORMED_OUT</t>
  </si>
  <si>
    <t>End of Month Target</t>
  </si>
  <si>
    <t>Month to Date</t>
  </si>
  <si>
    <t>Raw</t>
  </si>
  <si>
    <t>- Number of Unplanned Faults</t>
  </si>
  <si>
    <t>- Number of Planned Faults</t>
  </si>
  <si>
    <t>key_EIL_RAW_MONTH_PLANNED</t>
  </si>
  <si>
    <t>key_EIL_RAW_PLANNED</t>
  </si>
  <si>
    <t>key_EIL_RAW_MONTH_UNPLANNED</t>
  </si>
  <si>
    <t>key_EIL_RAW_UNPLANNED</t>
  </si>
  <si>
    <t>key_TPC_RAW_MONTH_PLANNED</t>
  </si>
  <si>
    <t>key_TPC_RAW_MONTH_UNPLANNED</t>
  </si>
  <si>
    <t>key_TPC_RAW_PLANNED</t>
  </si>
  <si>
    <t>key_TPC_RAW_UNPLANNED</t>
  </si>
  <si>
    <t>key_OJV_RAW_MONTH_PLANNED</t>
  </si>
  <si>
    <t>key_OJV_RAW_MONTH_UNPLANNED</t>
  </si>
  <si>
    <t>key_OJV_RAW_PLANNED</t>
  </si>
  <si>
    <t>key_OJV_RAW_UNPLANNED</t>
  </si>
  <si>
    <t>- Number of Major Event Days (SAIFI)</t>
  </si>
  <si>
    <t>- Number of Major Event Days (SAIDI)</t>
  </si>
  <si>
    <t>key_EIL_RAW_MONTH_NUM_MAJOR_EVENTS_SAIFI</t>
  </si>
  <si>
    <t>key_EIL_RAW_MONTH_NUM_MAJOR_EVENTS_SAIDI</t>
  </si>
  <si>
    <t>key_EIL_RAW_NUM_MAJOR_EVENTS_SAIDI</t>
  </si>
  <si>
    <t>key_EIL_RAW_NUM_MAJOR_EVENTS_SAIFI</t>
  </si>
  <si>
    <t>key_TPC_RAW_MONTH_NUM_MAJOR_EVENTS_SAIDI</t>
  </si>
  <si>
    <t>key_TPC_RAW_MONTH_NUM_MAJOR_EVENTS_SAIFI</t>
  </si>
  <si>
    <t>key_TPC_RAW_NUM_MAJOR_EVENTS_SAIDI</t>
  </si>
  <si>
    <t>key_TPC_RAW_NUM_MAJOR_EVENTS_SAIFI</t>
  </si>
  <si>
    <t>key_OJV_RAW_MONTH_NUM_MAJOR_EVENTS_SAIDI</t>
  </si>
  <si>
    <t>key_OJV_RAW_MONTH_NUM_MAJOR_EVENTS_SAIFI</t>
  </si>
  <si>
    <t>key_OJV_RAW_NUM_MAJOR_EVENTS_SAIDI</t>
  </si>
  <si>
    <t>key_OJV_RAW_NUM_MAJOR_EVENTS_SAIFI</t>
  </si>
  <si>
    <t>SAIDI (Average Outage Minutes/ICP)</t>
  </si>
  <si>
    <t>SAIFI (Average Number of Interruptions/ICP)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</si>
</sst>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* #,##0.0000_);_(* \(#,##0.0000\);_(* &quot;-&quot;??_);_(@_)"/>
    <numFmt numFmtId="16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vertical="center"/>
    </xf>
    <xf numFmtId="0" fontId="0" fillId="0" borderId="8" xfId="0" applyBorder="1"/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9" xfId="0" applyFont="1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1" fillId="0" borderId="10" xfId="0" applyFont="1" applyBorder="1" applyAlignment="1">
      <alignment vertical="center"/>
    </xf>
    <xf numFmtId="0" fontId="1" fillId="0" borderId="0" xfId="0" applyFont="1"/>
    <xf numFmtId="0" fontId="4" fillId="2" borderId="13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 vertical="top"/>
    </xf>
    <xf numFmtId="14" fontId="4" fillId="2" borderId="15" xfId="0" quotePrefix="1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top"/>
    </xf>
    <xf numFmtId="14" fontId="4" fillId="2" borderId="15" xfId="0" applyNumberFormat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14" fontId="0" fillId="0" borderId="0" xfId="0" applyNumberFormat="1"/>
    <xf numFmtId="0" fontId="1" fillId="0" borderId="19" xfId="0" applyFont="1" applyFill="1" applyBorder="1" applyAlignment="1">
      <alignment horizontal="left" vertical="center"/>
    </xf>
    <xf numFmtId="164" fontId="0" fillId="0" borderId="20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right" vertical="center" indent="2"/>
    </xf>
    <xf numFmtId="0" fontId="0" fillId="0" borderId="19" xfId="0" applyFill="1" applyBorder="1" applyAlignment="1">
      <alignment horizontal="right" vertical="center" indent="2"/>
    </xf>
    <xf numFmtId="0" fontId="0" fillId="0" borderId="20" xfId="0" applyFill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0" fontId="0" fillId="0" borderId="24" xfId="0" quotePrefix="1" applyFill="1" applyBorder="1" applyAlignment="1">
      <alignment horizontal="left" vertical="center"/>
    </xf>
    <xf numFmtId="164" fontId="0" fillId="0" borderId="25" xfId="0" applyNumberFormat="1" applyFill="1" applyBorder="1" applyAlignment="1">
      <alignment horizontal="center" vertical="center"/>
    </xf>
    <xf numFmtId="165" fontId="0" fillId="0" borderId="26" xfId="2" applyNumberFormat="1" applyFont="1" applyFill="1" applyBorder="1" applyAlignment="1">
      <alignment horizontal="right" vertical="center" indent="1"/>
    </xf>
    <xf numFmtId="165" fontId="0" fillId="0" borderId="25" xfId="0" applyNumberFormat="1" applyFill="1" applyBorder="1" applyAlignment="1">
      <alignment horizontal="center" vertical="center"/>
    </xf>
    <xf numFmtId="165" fontId="0" fillId="0" borderId="8" xfId="2" applyNumberFormat="1" applyFont="1" applyFill="1" applyBorder="1" applyAlignment="1">
      <alignment horizontal="right" vertical="center" indent="1"/>
    </xf>
    <xf numFmtId="44" fontId="0" fillId="0" borderId="0" xfId="1" applyFont="1"/>
    <xf numFmtId="167" fontId="0" fillId="0" borderId="26" xfId="2" applyNumberFormat="1" applyFont="1" applyFill="1" applyBorder="1" applyAlignment="1">
      <alignment horizontal="left" vertical="center" indent="2"/>
    </xf>
    <xf numFmtId="165" fontId="0" fillId="0" borderId="0" xfId="0" applyNumberFormat="1"/>
    <xf numFmtId="165" fontId="0" fillId="0" borderId="27" xfId="2" applyNumberFormat="1" applyFont="1" applyFill="1" applyBorder="1" applyAlignment="1">
      <alignment horizontal="right" vertical="center" indent="1"/>
    </xf>
    <xf numFmtId="168" fontId="0" fillId="0" borderId="26" xfId="1" applyNumberFormat="1" applyFont="1" applyFill="1" applyBorder="1" applyAlignment="1">
      <alignment horizontal="right" vertical="center" indent="1"/>
    </xf>
    <xf numFmtId="0" fontId="1" fillId="0" borderId="24" xfId="0" applyFont="1" applyFill="1" applyBorder="1" applyAlignment="1">
      <alignment horizontal="left" vertical="center"/>
    </xf>
    <xf numFmtId="166" fontId="0" fillId="0" borderId="25" xfId="0" applyNumberFormat="1" applyFill="1" applyBorder="1" applyAlignment="1">
      <alignment horizontal="center" vertical="center"/>
    </xf>
    <xf numFmtId="165" fontId="0" fillId="0" borderId="24" xfId="2" applyNumberFormat="1" applyFont="1" applyFill="1" applyBorder="1" applyAlignment="1">
      <alignment horizontal="right" vertical="center" indent="1"/>
    </xf>
    <xf numFmtId="167" fontId="0" fillId="0" borderId="26" xfId="2" applyNumberFormat="1" applyFont="1" applyFill="1" applyBorder="1" applyAlignment="1">
      <alignment horizontal="right" vertical="center" indent="1"/>
    </xf>
    <xf numFmtId="167" fontId="0" fillId="0" borderId="25" xfId="0" applyNumberFormat="1" applyFill="1" applyBorder="1" applyAlignment="1">
      <alignment horizontal="center" vertical="center"/>
    </xf>
    <xf numFmtId="167" fontId="0" fillId="0" borderId="8" xfId="2" applyNumberFormat="1" applyFont="1" applyFill="1" applyBorder="1" applyAlignment="1">
      <alignment horizontal="right" vertical="center" indent="1"/>
    </xf>
    <xf numFmtId="167" fontId="0" fillId="0" borderId="25" xfId="0" applyNumberFormat="1" applyFill="1" applyBorder="1" applyAlignment="1">
      <alignment horizontal="left" vertical="center" indent="1"/>
    </xf>
    <xf numFmtId="167" fontId="0" fillId="0" borderId="8" xfId="2" applyNumberFormat="1" applyFont="1" applyFill="1" applyBorder="1" applyAlignment="1">
      <alignment horizontal="left" vertical="center" indent="2"/>
    </xf>
    <xf numFmtId="44" fontId="0" fillId="0" borderId="0" xfId="1" applyNumberFormat="1" applyFont="1"/>
    <xf numFmtId="43" fontId="0" fillId="0" borderId="26" xfId="2" applyNumberFormat="1" applyFont="1" applyFill="1" applyBorder="1" applyAlignment="1">
      <alignment horizontal="right" vertical="center" indent="1"/>
    </xf>
    <xf numFmtId="3" fontId="0" fillId="0" borderId="26" xfId="2" applyNumberFormat="1" applyFont="1" applyFill="1" applyBorder="1" applyAlignment="1">
      <alignment horizontal="right" vertical="center" indent="1"/>
    </xf>
    <xf numFmtId="44" fontId="0" fillId="0" borderId="0" xfId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</cellXfs>
  <cellStyles count="3">
    <cellStyle name="Comma 2" xfId="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1" sqref="J11"/>
    </sheetView>
  </sheetViews>
  <sheetFormatPr defaultRowHeight="15" x14ac:dyDescent="0.25"/>
  <cols>
    <col min="1" max="1" width="23.28515625" bestFit="1" customWidth="1"/>
    <col min="2" max="4" width="14" customWidth="1"/>
    <col min="5" max="5" width="5.7109375" customWidth="1"/>
    <col min="6" max="7" width="14" customWidth="1"/>
    <col min="8" max="8" width="14.5703125" customWidth="1"/>
    <col min="9" max="9" width="5.7109375" customWidth="1"/>
    <col min="10" max="10" width="26.7109375" customWidth="1"/>
  </cols>
  <sheetData>
    <row r="1" spans="1:10" s="1" customFormat="1" ht="15.75" thickBot="1" x14ac:dyDescent="0.3">
      <c r="A1" s="1">
        <v>9</v>
      </c>
      <c r="B1" s="1">
        <v>10</v>
      </c>
    </row>
    <row r="2" spans="1:10" ht="18.75" x14ac:dyDescent="0.25">
      <c r="A2" s="54" t="s">
        <v>0</v>
      </c>
      <c r="B2" s="55"/>
      <c r="C2" s="55"/>
      <c r="D2" s="55"/>
      <c r="E2" s="55"/>
      <c r="F2" s="55"/>
      <c r="G2" s="55"/>
      <c r="H2" s="55"/>
      <c r="I2" s="55"/>
      <c r="J2" s="56"/>
    </row>
    <row r="3" spans="1:10" x14ac:dyDescent="0.25">
      <c r="A3" s="7"/>
      <c r="B3" s="9" t="s">
        <v>1</v>
      </c>
      <c r="C3" s="9" t="s">
        <v>2</v>
      </c>
      <c r="D3" s="9" t="s">
        <v>3</v>
      </c>
      <c r="E3" s="10"/>
      <c r="F3" s="9" t="s">
        <v>4</v>
      </c>
      <c r="G3" s="9" t="s">
        <v>5</v>
      </c>
      <c r="H3" s="9" t="s">
        <v>6</v>
      </c>
      <c r="I3" s="10"/>
      <c r="J3" s="15" t="s">
        <v>7</v>
      </c>
    </row>
    <row r="4" spans="1:10" x14ac:dyDescent="0.25">
      <c r="A4" s="11" t="s">
        <v>8</v>
      </c>
      <c r="B4" s="8" t="s">
        <v>9</v>
      </c>
      <c r="C4" s="8" t="s">
        <v>10</v>
      </c>
      <c r="D4" s="8" t="s">
        <v>11</v>
      </c>
      <c r="E4" s="8"/>
      <c r="F4" s="8" t="s">
        <v>12</v>
      </c>
      <c r="G4" s="8" t="s">
        <v>13</v>
      </c>
      <c r="H4" s="8" t="s">
        <v>14</v>
      </c>
      <c r="I4" s="8"/>
      <c r="J4" s="12" t="s">
        <v>15</v>
      </c>
    </row>
    <row r="5" spans="1:10" x14ac:dyDescent="0.25">
      <c r="A5" s="11" t="s">
        <v>16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 t="s">
        <v>22</v>
      </c>
      <c r="I5" s="8"/>
      <c r="J5" s="12" t="s">
        <v>23</v>
      </c>
    </row>
    <row r="6" spans="1:10" x14ac:dyDescent="0.25">
      <c r="A6" s="2"/>
      <c r="B6" s="3"/>
      <c r="C6" s="3"/>
      <c r="D6" s="3"/>
      <c r="E6" s="3"/>
      <c r="F6" s="3"/>
      <c r="G6" s="3"/>
      <c r="H6" s="3"/>
      <c r="I6" s="3"/>
      <c r="J6" s="4"/>
    </row>
    <row r="7" spans="1:10" x14ac:dyDescent="0.25">
      <c r="A7" s="11" t="s">
        <v>24</v>
      </c>
      <c r="B7" s="8" t="s">
        <v>25</v>
      </c>
      <c r="C7" s="3"/>
      <c r="D7" s="3"/>
      <c r="E7" s="3"/>
      <c r="F7" s="3"/>
      <c r="G7" s="3"/>
      <c r="H7" s="3"/>
      <c r="I7" s="3"/>
      <c r="J7" s="4"/>
    </row>
    <row r="8" spans="1:10" x14ac:dyDescent="0.25">
      <c r="A8" s="11" t="s">
        <v>26</v>
      </c>
      <c r="B8" s="8" t="s">
        <v>27</v>
      </c>
      <c r="C8" s="3"/>
      <c r="D8" s="3"/>
      <c r="E8" s="3"/>
      <c r="F8" s="3"/>
      <c r="G8" s="3"/>
      <c r="H8" s="3"/>
      <c r="I8" s="3"/>
      <c r="J8" s="4"/>
    </row>
    <row r="9" spans="1:10" x14ac:dyDescent="0.25">
      <c r="A9" s="2"/>
      <c r="B9" s="3"/>
      <c r="C9" s="3"/>
      <c r="D9" s="3"/>
      <c r="E9" s="3"/>
      <c r="F9" s="3"/>
      <c r="G9" s="3"/>
      <c r="H9" s="3"/>
      <c r="I9" s="3"/>
      <c r="J9" s="4"/>
    </row>
    <row r="10" spans="1:10" ht="15.75" thickBot="1" x14ac:dyDescent="0.3">
      <c r="A10" s="13" t="s">
        <v>28</v>
      </c>
      <c r="B10" s="14" t="s">
        <v>29</v>
      </c>
      <c r="C10" s="5"/>
      <c r="D10" s="5"/>
      <c r="E10" s="5"/>
      <c r="F10" s="5"/>
      <c r="G10" s="5"/>
      <c r="H10" s="5"/>
      <c r="I10" s="5"/>
      <c r="J10" s="6"/>
    </row>
  </sheetData>
  <mergeCells count="1"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M18" sqref="M18"/>
    </sheetView>
  </sheetViews>
  <sheetFormatPr defaultRowHeight="15" x14ac:dyDescent="0.25"/>
  <cols>
    <col min="1" max="1" width="41.42578125" bestFit="1" customWidth="1"/>
    <col min="2" max="2" width="11.42578125" customWidth="1"/>
    <col min="3" max="3" width="19.85546875" customWidth="1"/>
    <col min="4" max="4" width="13.140625" bestFit="1" customWidth="1"/>
    <col min="5" max="8" width="11.42578125" customWidth="1"/>
    <col min="9" max="10" width="19.28515625" customWidth="1"/>
    <col min="12" max="12" width="15.7109375" bestFit="1" customWidth="1"/>
    <col min="13" max="13" width="12.5703125" bestFit="1" customWidth="1"/>
    <col min="15" max="15" width="28.5703125" bestFit="1" customWidth="1"/>
  </cols>
  <sheetData>
    <row r="1" spans="1:16" s="1" customFormat="1" x14ac:dyDescent="0.25">
      <c r="A1" s="1">
        <v>55</v>
      </c>
      <c r="B1" s="1">
        <v>16</v>
      </c>
    </row>
    <row r="2" spans="1:16" ht="15.75" thickBot="1" x14ac:dyDescent="0.3">
      <c r="A2" s="16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thickBot="1" x14ac:dyDescent="0.3">
      <c r="A3" s="17" t="s">
        <v>31</v>
      </c>
      <c r="B3" s="18"/>
      <c r="C3" s="19" t="s">
        <v>100</v>
      </c>
      <c r="D3" s="20" t="s">
        <v>99</v>
      </c>
      <c r="E3" s="21"/>
      <c r="F3" s="22" t="s">
        <v>32</v>
      </c>
      <c r="G3" s="20" t="s">
        <v>2</v>
      </c>
      <c r="H3" s="21"/>
      <c r="I3" s="23" t="s">
        <v>33</v>
      </c>
      <c r="J3" s="24" t="s">
        <v>34</v>
      </c>
      <c r="K3" s="1"/>
      <c r="L3" s="16" t="s">
        <v>35</v>
      </c>
      <c r="M3" s="25" t="s">
        <v>72</v>
      </c>
    </row>
    <row r="4" spans="1:16" x14ac:dyDescent="0.25">
      <c r="A4" s="26" t="s">
        <v>130</v>
      </c>
      <c r="B4" s="27"/>
      <c r="C4" s="28"/>
      <c r="D4" s="29"/>
      <c r="E4" s="30"/>
      <c r="F4" s="28"/>
      <c r="G4" s="29"/>
      <c r="H4" s="31"/>
      <c r="I4" s="57" t="s">
        <v>36</v>
      </c>
      <c r="J4" s="58"/>
      <c r="K4" s="1"/>
      <c r="L4" s="16" t="s">
        <v>26</v>
      </c>
      <c r="M4" s="1" t="s">
        <v>51</v>
      </c>
    </row>
    <row r="5" spans="1:16" x14ac:dyDescent="0.25">
      <c r="A5" s="32" t="s">
        <v>37</v>
      </c>
      <c r="B5" s="33"/>
      <c r="C5" s="34" t="s">
        <v>79</v>
      </c>
      <c r="D5" s="34"/>
      <c r="E5" s="35"/>
      <c r="F5" s="34" t="s">
        <v>54</v>
      </c>
      <c r="G5" s="34"/>
      <c r="H5" s="35"/>
      <c r="I5" s="34"/>
      <c r="J5" s="36"/>
      <c r="K5" s="1"/>
      <c r="L5" s="16" t="s">
        <v>24</v>
      </c>
      <c r="M5" s="37">
        <f>1%*13565*1000</f>
        <v>135650</v>
      </c>
    </row>
    <row r="6" spans="1:16" x14ac:dyDescent="0.25">
      <c r="A6" s="32" t="s">
        <v>38</v>
      </c>
      <c r="B6" s="33"/>
      <c r="C6" s="34" t="s">
        <v>80</v>
      </c>
      <c r="D6" s="34"/>
      <c r="E6" s="35"/>
      <c r="F6" s="34" t="s">
        <v>55</v>
      </c>
      <c r="G6" s="34"/>
      <c r="H6" s="35"/>
      <c r="I6" s="34"/>
      <c r="J6" s="36"/>
      <c r="K6" s="1"/>
      <c r="L6" s="1"/>
      <c r="M6" s="1"/>
    </row>
    <row r="7" spans="1:16" x14ac:dyDescent="0.25">
      <c r="A7" s="32" t="s">
        <v>39</v>
      </c>
      <c r="B7" s="33"/>
      <c r="C7" s="34">
        <f>SUM(C5:C6)</f>
        <v>0</v>
      </c>
      <c r="D7" s="51">
        <f>J7/12</f>
        <v>2.0063238143920832</v>
      </c>
      <c r="E7" s="35"/>
      <c r="F7" s="34">
        <f>SUM(F5:F6)</f>
        <v>0</v>
      </c>
      <c r="G7" s="34" t="s">
        <v>66</v>
      </c>
      <c r="H7" s="35"/>
      <c r="I7" s="38" t="e">
        <f>F7-G7+J7</f>
        <v>#VALUE!</v>
      </c>
      <c r="J7" s="45">
        <v>24.075885772705</v>
      </c>
      <c r="K7" s="39"/>
      <c r="L7" s="16" t="s">
        <v>40</v>
      </c>
      <c r="M7" s="1">
        <v>31.126729965209901</v>
      </c>
      <c r="O7" s="16" t="s">
        <v>47</v>
      </c>
      <c r="P7" t="s">
        <v>73</v>
      </c>
    </row>
    <row r="8" spans="1:16" x14ac:dyDescent="0.25">
      <c r="A8" s="32" t="s">
        <v>41</v>
      </c>
      <c r="B8" s="33"/>
      <c r="C8" s="34"/>
      <c r="D8" s="40"/>
      <c r="E8" s="35"/>
      <c r="F8" s="41" t="e">
        <f>IF(I7&lt;M8, M5/2, IF(I7&gt;M7, -M5/2, (J7-I7)*M9))</f>
        <v>#VALUE!</v>
      </c>
      <c r="G8" s="34"/>
      <c r="H8" s="35"/>
      <c r="I8" s="34"/>
      <c r="J8" s="34"/>
      <c r="K8" s="1"/>
      <c r="L8" s="16" t="s">
        <v>42</v>
      </c>
      <c r="M8" s="1">
        <v>17.025041580200099</v>
      </c>
      <c r="O8" s="16" t="s">
        <v>91</v>
      </c>
      <c r="P8" s="1" t="s">
        <v>93</v>
      </c>
    </row>
    <row r="9" spans="1:16" ht="18" x14ac:dyDescent="0.35">
      <c r="A9" s="42" t="s">
        <v>131</v>
      </c>
      <c r="B9" s="43"/>
      <c r="C9" s="34"/>
      <c r="D9" s="44"/>
      <c r="E9" s="35"/>
      <c r="F9" s="34"/>
      <c r="G9" s="34"/>
      <c r="H9" s="35"/>
      <c r="I9" s="34"/>
      <c r="J9" s="36"/>
      <c r="K9" s="1"/>
      <c r="L9" s="16" t="s">
        <v>49</v>
      </c>
      <c r="M9" s="50">
        <f>0.5*M5/(M7-J7)</f>
        <v>9619.415512272768</v>
      </c>
    </row>
    <row r="10" spans="1:16" x14ac:dyDescent="0.25">
      <c r="A10" s="32" t="s">
        <v>37</v>
      </c>
      <c r="B10" s="33"/>
      <c r="C10" s="34" t="s">
        <v>85</v>
      </c>
      <c r="D10" s="45"/>
      <c r="E10" s="46"/>
      <c r="F10" s="34" t="s">
        <v>56</v>
      </c>
      <c r="G10" s="45"/>
      <c r="H10" s="46"/>
      <c r="I10" s="45"/>
      <c r="J10" s="47"/>
      <c r="K10" s="1"/>
      <c r="L10" s="1"/>
      <c r="M10" s="1"/>
    </row>
    <row r="11" spans="1:16" x14ac:dyDescent="0.25">
      <c r="A11" s="32" t="s">
        <v>38</v>
      </c>
      <c r="B11" s="33"/>
      <c r="C11" s="34" t="s">
        <v>86</v>
      </c>
      <c r="D11" s="45"/>
      <c r="E11" s="46"/>
      <c r="F11" s="34" t="s">
        <v>57</v>
      </c>
      <c r="G11" s="38"/>
      <c r="H11" s="48"/>
      <c r="I11" s="38"/>
      <c r="J11" s="49"/>
      <c r="K11" s="1"/>
      <c r="L11" s="16" t="s">
        <v>43</v>
      </c>
      <c r="M11" s="1">
        <v>0.77168273925781194</v>
      </c>
      <c r="O11" s="16" t="s">
        <v>48</v>
      </c>
      <c r="P11" s="1" t="s">
        <v>78</v>
      </c>
    </row>
    <row r="12" spans="1:16" x14ac:dyDescent="0.25">
      <c r="A12" s="32" t="s">
        <v>39</v>
      </c>
      <c r="B12" s="33"/>
      <c r="C12" s="34">
        <f>SUM(C10:C11)</f>
        <v>0</v>
      </c>
      <c r="D12" s="51">
        <f>J12/12</f>
        <v>4.9458478887875836E-2</v>
      </c>
      <c r="E12" s="46"/>
      <c r="F12" s="38">
        <f>SUM(F10:F11)</f>
        <v>0</v>
      </c>
      <c r="G12" s="34" t="s">
        <v>67</v>
      </c>
      <c r="H12" s="48"/>
      <c r="I12" s="38" t="e">
        <f>F12-G12+J12</f>
        <v>#VALUE!</v>
      </c>
      <c r="J12" s="45">
        <v>0.59350174665451005</v>
      </c>
      <c r="K12" s="1"/>
      <c r="L12" s="16" t="s">
        <v>44</v>
      </c>
      <c r="M12" s="1">
        <v>0.41532078385353099</v>
      </c>
      <c r="O12" s="16" t="s">
        <v>92</v>
      </c>
      <c r="P12" s="1" t="s">
        <v>94</v>
      </c>
    </row>
    <row r="13" spans="1:16" ht="18" x14ac:dyDescent="0.35">
      <c r="A13" s="32" t="s">
        <v>41</v>
      </c>
      <c r="B13" s="33"/>
      <c r="C13" s="34"/>
      <c r="D13" s="34"/>
      <c r="E13" s="35"/>
      <c r="F13" s="41" t="e">
        <f>IF(I12&lt;M12, M5/2, IF(I12&gt;M11, -M5/2, (J12-I12)*M13))</f>
        <v>#VALUE!</v>
      </c>
      <c r="G13" s="34"/>
      <c r="H13" s="35"/>
      <c r="I13" s="34"/>
      <c r="J13" s="36"/>
      <c r="K13" s="1"/>
      <c r="L13" s="16" t="s">
        <v>50</v>
      </c>
      <c r="M13" s="50">
        <f>0.5*M5/(M11-J12)</f>
        <v>380652.2738988442</v>
      </c>
    </row>
    <row r="14" spans="1:16" s="1" customFormat="1" x14ac:dyDescent="0.25">
      <c r="A14" s="42" t="s">
        <v>101</v>
      </c>
      <c r="B14" s="43"/>
      <c r="C14" s="34"/>
      <c r="D14" s="44"/>
      <c r="E14" s="35"/>
      <c r="F14" s="34"/>
      <c r="G14" s="34"/>
      <c r="H14" s="35"/>
      <c r="I14" s="34"/>
      <c r="J14" s="36"/>
      <c r="L14" s="16"/>
      <c r="M14" s="50"/>
    </row>
    <row r="15" spans="1:16" s="1" customFormat="1" x14ac:dyDescent="0.25">
      <c r="A15" s="32" t="s">
        <v>103</v>
      </c>
      <c r="B15" s="33"/>
      <c r="C15" s="52" t="s">
        <v>104</v>
      </c>
      <c r="D15" s="45"/>
      <c r="E15" s="46"/>
      <c r="F15" s="52" t="s">
        <v>105</v>
      </c>
      <c r="G15" s="45"/>
      <c r="H15" s="46"/>
      <c r="I15" s="45"/>
      <c r="J15" s="47"/>
      <c r="L15" s="16"/>
      <c r="M15" s="50"/>
    </row>
    <row r="16" spans="1:16" s="1" customFormat="1" x14ac:dyDescent="0.25">
      <c r="A16" s="32" t="s">
        <v>102</v>
      </c>
      <c r="B16" s="33"/>
      <c r="C16" s="52" t="s">
        <v>106</v>
      </c>
      <c r="D16" s="45"/>
      <c r="E16" s="46"/>
      <c r="F16" s="52" t="s">
        <v>107</v>
      </c>
      <c r="G16" s="45"/>
      <c r="H16" s="46"/>
      <c r="I16" s="45"/>
      <c r="J16" s="47"/>
      <c r="L16" s="16"/>
      <c r="M16" s="50"/>
    </row>
    <row r="17" spans="1:16" s="1" customFormat="1" x14ac:dyDescent="0.25">
      <c r="A17" s="32" t="s">
        <v>117</v>
      </c>
      <c r="B17" s="33"/>
      <c r="C17" s="52" t="s">
        <v>119</v>
      </c>
      <c r="D17" s="45"/>
      <c r="E17" s="46"/>
      <c r="F17" s="52" t="s">
        <v>120</v>
      </c>
      <c r="G17" s="45"/>
      <c r="H17" s="46"/>
      <c r="I17" s="45"/>
      <c r="J17" s="47"/>
      <c r="L17" s="16"/>
      <c r="M17" s="50"/>
    </row>
    <row r="18" spans="1:16" s="1" customFormat="1" x14ac:dyDescent="0.25">
      <c r="A18" s="32" t="s">
        <v>116</v>
      </c>
      <c r="B18" s="33"/>
      <c r="C18" s="52" t="s">
        <v>118</v>
      </c>
      <c r="D18" s="45"/>
      <c r="E18" s="46"/>
      <c r="F18" s="52" t="s">
        <v>121</v>
      </c>
      <c r="G18" s="45"/>
      <c r="H18" s="46"/>
      <c r="I18" s="45"/>
      <c r="J18" s="47"/>
      <c r="L18" s="16"/>
      <c r="M18" s="50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6" ht="15.75" thickBot="1" x14ac:dyDescent="0.3">
      <c r="A21" s="16" t="s">
        <v>45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6" ht="15.75" thickBot="1" x14ac:dyDescent="0.3">
      <c r="A22" s="17" t="s">
        <v>31</v>
      </c>
      <c r="B22" s="18"/>
      <c r="C22" s="19" t="s">
        <v>100</v>
      </c>
      <c r="D22" s="20" t="s">
        <v>99</v>
      </c>
      <c r="E22" s="21"/>
      <c r="F22" s="22" t="s">
        <v>32</v>
      </c>
      <c r="G22" s="20" t="s">
        <v>2</v>
      </c>
      <c r="H22" s="21"/>
      <c r="I22" s="23" t="s">
        <v>33</v>
      </c>
      <c r="J22" s="24" t="s">
        <v>34</v>
      </c>
      <c r="K22" s="1"/>
      <c r="L22" s="16" t="s">
        <v>35</v>
      </c>
      <c r="M22" s="25" t="s">
        <v>72</v>
      </c>
      <c r="O22" s="1"/>
    </row>
    <row r="23" spans="1:16" x14ac:dyDescent="0.25">
      <c r="A23" s="26" t="s">
        <v>130</v>
      </c>
      <c r="B23" s="27"/>
      <c r="C23" s="28"/>
      <c r="D23" s="29"/>
      <c r="E23" s="30"/>
      <c r="F23" s="28"/>
      <c r="G23" s="29"/>
      <c r="H23" s="31"/>
      <c r="I23" s="57" t="s">
        <v>36</v>
      </c>
      <c r="J23" s="58"/>
      <c r="K23" s="1"/>
      <c r="L23" s="16" t="s">
        <v>26</v>
      </c>
      <c r="M23" s="1" t="s">
        <v>52</v>
      </c>
      <c r="O23" s="1"/>
    </row>
    <row r="24" spans="1:16" x14ac:dyDescent="0.25">
      <c r="A24" s="32" t="s">
        <v>37</v>
      </c>
      <c r="B24" s="33"/>
      <c r="C24" s="34" t="s">
        <v>81</v>
      </c>
      <c r="D24" s="34"/>
      <c r="E24" s="35"/>
      <c r="F24" s="34" t="s">
        <v>58</v>
      </c>
      <c r="G24" s="34"/>
      <c r="H24" s="35"/>
      <c r="I24" s="34"/>
      <c r="J24" s="36"/>
      <c r="K24" s="1"/>
      <c r="L24" s="16" t="s">
        <v>24</v>
      </c>
      <c r="M24" s="53">
        <v>438977</v>
      </c>
      <c r="O24" s="1"/>
    </row>
    <row r="25" spans="1:16" x14ac:dyDescent="0.25">
      <c r="A25" s="32" t="s">
        <v>38</v>
      </c>
      <c r="B25" s="33"/>
      <c r="C25" s="34" t="s">
        <v>82</v>
      </c>
      <c r="D25" s="34"/>
      <c r="E25" s="35"/>
      <c r="F25" s="34" t="s">
        <v>59</v>
      </c>
      <c r="G25" s="34"/>
      <c r="H25" s="35"/>
      <c r="I25" s="34"/>
      <c r="J25" s="36"/>
      <c r="K25" s="1"/>
      <c r="L25" s="1"/>
      <c r="M25" s="1"/>
    </row>
    <row r="26" spans="1:16" x14ac:dyDescent="0.25">
      <c r="A26" s="32" t="s">
        <v>39</v>
      </c>
      <c r="B26" s="33"/>
      <c r="C26" s="34">
        <f>SUM(C24:C25)</f>
        <v>0</v>
      </c>
      <c r="D26" s="51">
        <f>J26/12</f>
        <v>12.502338333333334</v>
      </c>
      <c r="E26" s="35"/>
      <c r="F26" s="34">
        <f>SUM(F24:F25)</f>
        <v>0</v>
      </c>
      <c r="G26" s="34" t="s">
        <v>68</v>
      </c>
      <c r="H26" s="35"/>
      <c r="I26" s="34" t="e">
        <f>F26-G26+J26</f>
        <v>#VALUE!</v>
      </c>
      <c r="J26" s="45">
        <v>150.02806000000001</v>
      </c>
      <c r="K26" s="1"/>
      <c r="L26" s="16" t="s">
        <v>1</v>
      </c>
      <c r="M26" s="1">
        <v>165.66626439250879</v>
      </c>
      <c r="O26" s="16" t="s">
        <v>47</v>
      </c>
      <c r="P26" s="1" t="s">
        <v>74</v>
      </c>
    </row>
    <row r="27" spans="1:16" x14ac:dyDescent="0.25">
      <c r="A27" s="32" t="s">
        <v>41</v>
      </c>
      <c r="B27" s="33"/>
      <c r="C27" s="34"/>
      <c r="D27" s="40"/>
      <c r="E27" s="35"/>
      <c r="F27" s="41" t="e">
        <f>IF(I26&lt;M27, M24/2, IF(I26&gt;M26, -M24/2, (J26-I26)*M28))</f>
        <v>#VALUE!</v>
      </c>
      <c r="G27" s="34"/>
      <c r="H27" s="35"/>
      <c r="I27" s="34"/>
      <c r="J27" s="34"/>
      <c r="K27" s="1"/>
      <c r="L27" s="16" t="s">
        <v>3</v>
      </c>
      <c r="M27" s="1">
        <v>134.38985400061679</v>
      </c>
      <c r="O27" s="16" t="s">
        <v>91</v>
      </c>
      <c r="P27" s="1" t="s">
        <v>95</v>
      </c>
    </row>
    <row r="28" spans="1:16" ht="18" x14ac:dyDescent="0.35">
      <c r="A28" s="42" t="s">
        <v>131</v>
      </c>
      <c r="B28" s="43"/>
      <c r="C28" s="34"/>
      <c r="D28" s="44"/>
      <c r="E28" s="35"/>
      <c r="F28" s="34"/>
      <c r="G28" s="34"/>
      <c r="H28" s="35"/>
      <c r="I28" s="34"/>
      <c r="J28" s="36"/>
      <c r="K28" s="1"/>
      <c r="L28" s="16" t="s">
        <v>49</v>
      </c>
      <c r="M28" s="50">
        <f>0.5*M24/(M26-J26)</f>
        <v>14035.402945950895</v>
      </c>
      <c r="O28" s="1"/>
    </row>
    <row r="29" spans="1:16" x14ac:dyDescent="0.25">
      <c r="A29" s="32" t="s">
        <v>37</v>
      </c>
      <c r="B29" s="33"/>
      <c r="C29" s="34" t="s">
        <v>87</v>
      </c>
      <c r="D29" s="45"/>
      <c r="E29" s="46"/>
      <c r="F29" s="34" t="s">
        <v>60</v>
      </c>
      <c r="G29" s="45"/>
      <c r="H29" s="46"/>
      <c r="I29" s="45"/>
      <c r="J29" s="47"/>
      <c r="K29" s="1"/>
      <c r="L29" s="1"/>
      <c r="M29" s="1"/>
      <c r="O29" s="1"/>
    </row>
    <row r="30" spans="1:16" x14ac:dyDescent="0.25">
      <c r="A30" s="32" t="s">
        <v>38</v>
      </c>
      <c r="B30" s="33"/>
      <c r="C30" s="34" t="s">
        <v>88</v>
      </c>
      <c r="D30" s="45"/>
      <c r="E30" s="46"/>
      <c r="F30" s="34" t="s">
        <v>61</v>
      </c>
      <c r="G30" s="45"/>
      <c r="H30" s="46"/>
      <c r="I30" s="45"/>
      <c r="J30" s="47"/>
      <c r="K30" s="1"/>
      <c r="L30" s="16" t="s">
        <v>1</v>
      </c>
      <c r="M30" s="1">
        <v>3.1582358015733725</v>
      </c>
      <c r="O30" s="16" t="s">
        <v>48</v>
      </c>
      <c r="P30" s="1" t="s">
        <v>75</v>
      </c>
    </row>
    <row r="31" spans="1:16" x14ac:dyDescent="0.25">
      <c r="A31" s="32" t="s">
        <v>39</v>
      </c>
      <c r="B31" s="33"/>
      <c r="C31" s="34">
        <f>SUM(C29:C30)</f>
        <v>0</v>
      </c>
      <c r="D31" s="45">
        <f>J31/12</f>
        <v>0.23716833333333334</v>
      </c>
      <c r="E31" s="46"/>
      <c r="F31" s="45">
        <f>SUM(F29:F30)</f>
        <v>0</v>
      </c>
      <c r="G31" s="34" t="s">
        <v>69</v>
      </c>
      <c r="H31" s="46"/>
      <c r="I31" s="45" t="e">
        <f>F31-G31+J31</f>
        <v>#VALUE!</v>
      </c>
      <c r="J31" s="45">
        <v>2.8460200000000002</v>
      </c>
      <c r="K31" s="1"/>
      <c r="L31" s="16" t="s">
        <v>3</v>
      </c>
      <c r="M31" s="1">
        <v>2.5337967140967539</v>
      </c>
      <c r="O31" s="16" t="s">
        <v>92</v>
      </c>
      <c r="P31" s="1" t="s">
        <v>96</v>
      </c>
    </row>
    <row r="32" spans="1:16" ht="18" x14ac:dyDescent="0.35">
      <c r="A32" s="32" t="s">
        <v>41</v>
      </c>
      <c r="B32" s="33"/>
      <c r="C32" s="34"/>
      <c r="D32" s="34"/>
      <c r="E32" s="35"/>
      <c r="F32" s="41" t="e">
        <f>IF(I31&lt;M31, M24/2, IF(I31&gt;M30, -M24/2, (J31-I31)*M32))</f>
        <v>#VALUE!</v>
      </c>
      <c r="G32" s="34"/>
      <c r="H32" s="35"/>
      <c r="I32" s="34"/>
      <c r="J32" s="36"/>
      <c r="K32" s="1"/>
      <c r="L32" s="16" t="s">
        <v>50</v>
      </c>
      <c r="M32" s="50">
        <f>0.5*M24/(M30-J31)</f>
        <v>703002.53508603771</v>
      </c>
    </row>
    <row r="33" spans="1:16" s="1" customFormat="1" x14ac:dyDescent="0.25">
      <c r="A33" s="42" t="s">
        <v>101</v>
      </c>
      <c r="B33" s="43"/>
      <c r="C33" s="34"/>
      <c r="D33" s="44"/>
      <c r="E33" s="35"/>
      <c r="F33" s="34"/>
      <c r="G33" s="34"/>
      <c r="H33" s="35"/>
      <c r="I33" s="34"/>
      <c r="J33" s="36"/>
      <c r="L33" s="16"/>
      <c r="M33" s="50"/>
    </row>
    <row r="34" spans="1:16" s="1" customFormat="1" x14ac:dyDescent="0.25">
      <c r="A34" s="32" t="s">
        <v>103</v>
      </c>
      <c r="B34" s="33"/>
      <c r="C34" s="52" t="s">
        <v>108</v>
      </c>
      <c r="D34" s="45"/>
      <c r="E34" s="46"/>
      <c r="F34" s="52" t="s">
        <v>110</v>
      </c>
      <c r="G34" s="45"/>
      <c r="H34" s="46"/>
      <c r="I34" s="45"/>
      <c r="J34" s="47"/>
      <c r="L34" s="16"/>
      <c r="M34" s="50"/>
    </row>
    <row r="35" spans="1:16" s="1" customFormat="1" x14ac:dyDescent="0.25">
      <c r="A35" s="32" t="s">
        <v>102</v>
      </c>
      <c r="B35" s="33"/>
      <c r="C35" s="52" t="s">
        <v>109</v>
      </c>
      <c r="D35" s="45"/>
      <c r="E35" s="46"/>
      <c r="F35" s="52" t="s">
        <v>111</v>
      </c>
      <c r="G35" s="45"/>
      <c r="H35" s="46"/>
      <c r="I35" s="45"/>
      <c r="J35" s="47"/>
      <c r="L35" s="16"/>
      <c r="M35" s="50"/>
    </row>
    <row r="36" spans="1:16" s="1" customFormat="1" x14ac:dyDescent="0.25">
      <c r="A36" s="32" t="s">
        <v>117</v>
      </c>
      <c r="B36" s="33"/>
      <c r="C36" s="52" t="s">
        <v>122</v>
      </c>
      <c r="D36" s="45"/>
      <c r="E36" s="46"/>
      <c r="F36" s="52" t="s">
        <v>124</v>
      </c>
      <c r="G36" s="45"/>
      <c r="H36" s="46"/>
      <c r="I36" s="45"/>
      <c r="J36" s="47"/>
      <c r="L36" s="16"/>
      <c r="M36" s="50"/>
    </row>
    <row r="37" spans="1:16" s="1" customFormat="1" x14ac:dyDescent="0.25">
      <c r="A37" s="32" t="s">
        <v>116</v>
      </c>
      <c r="B37" s="33"/>
      <c r="C37" s="52" t="s">
        <v>123</v>
      </c>
      <c r="D37" s="45"/>
      <c r="E37" s="46"/>
      <c r="F37" s="52" t="s">
        <v>125</v>
      </c>
      <c r="G37" s="45"/>
      <c r="H37" s="46"/>
      <c r="I37" s="45"/>
      <c r="J37" s="47"/>
      <c r="L37" s="16"/>
      <c r="M37" s="50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6" x14ac:dyDescent="0.25">
      <c r="A39" s="1"/>
      <c r="B39" s="1"/>
      <c r="C39" s="1"/>
      <c r="D39" s="1"/>
      <c r="E39" s="1"/>
      <c r="F39" s="1"/>
      <c r="G39" s="39"/>
      <c r="H39" s="1"/>
      <c r="I39" s="1"/>
      <c r="J39" s="39"/>
      <c r="K39" s="1"/>
      <c r="L39" s="1"/>
      <c r="M39" s="1"/>
    </row>
    <row r="40" spans="1:16" ht="15.75" thickBot="1" x14ac:dyDescent="0.3">
      <c r="A40" s="16" t="s">
        <v>46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6" ht="15.75" thickBot="1" x14ac:dyDescent="0.3">
      <c r="A41" s="17" t="s">
        <v>31</v>
      </c>
      <c r="B41" s="18"/>
      <c r="C41" s="19" t="s">
        <v>100</v>
      </c>
      <c r="D41" s="20" t="s">
        <v>99</v>
      </c>
      <c r="E41" s="21"/>
      <c r="F41" s="22" t="s">
        <v>32</v>
      </c>
      <c r="G41" s="20" t="s">
        <v>2</v>
      </c>
      <c r="H41" s="21"/>
      <c r="I41" s="23" t="s">
        <v>33</v>
      </c>
      <c r="J41" s="24" t="s">
        <v>34</v>
      </c>
      <c r="K41" s="1"/>
      <c r="L41" s="16" t="s">
        <v>35</v>
      </c>
      <c r="M41" s="25" t="s">
        <v>72</v>
      </c>
      <c r="O41" s="1"/>
    </row>
    <row r="42" spans="1:16" x14ac:dyDescent="0.25">
      <c r="A42" s="26" t="s">
        <v>130</v>
      </c>
      <c r="B42" s="27"/>
      <c r="C42" s="28"/>
      <c r="D42" s="29"/>
      <c r="E42" s="30"/>
      <c r="F42" s="28"/>
      <c r="G42" s="29"/>
      <c r="H42" s="31"/>
      <c r="I42" s="57" t="s">
        <v>36</v>
      </c>
      <c r="J42" s="58"/>
      <c r="K42" s="1"/>
      <c r="L42" s="16" t="s">
        <v>26</v>
      </c>
      <c r="M42" s="1" t="s">
        <v>53</v>
      </c>
      <c r="O42" s="1"/>
    </row>
    <row r="43" spans="1:16" x14ac:dyDescent="0.25">
      <c r="A43" s="32" t="s">
        <v>37</v>
      </c>
      <c r="B43" s="33"/>
      <c r="C43" s="34" t="s">
        <v>83</v>
      </c>
      <c r="D43" s="34"/>
      <c r="E43" s="35"/>
      <c r="F43" s="34" t="s">
        <v>62</v>
      </c>
      <c r="G43" s="34"/>
      <c r="H43" s="35"/>
      <c r="I43" s="34"/>
      <c r="J43" s="36"/>
      <c r="K43" s="1"/>
      <c r="L43" s="16" t="s">
        <v>24</v>
      </c>
      <c r="M43" s="37">
        <f>1%*24780*1000</f>
        <v>247800</v>
      </c>
      <c r="O43" s="1"/>
    </row>
    <row r="44" spans="1:16" x14ac:dyDescent="0.25">
      <c r="A44" s="32" t="s">
        <v>38</v>
      </c>
      <c r="B44" s="33"/>
      <c r="C44" s="34" t="s">
        <v>84</v>
      </c>
      <c r="D44" s="34"/>
      <c r="E44" s="35"/>
      <c r="F44" s="34" t="s">
        <v>63</v>
      </c>
      <c r="G44" s="34"/>
      <c r="H44" s="35"/>
      <c r="I44" s="34"/>
      <c r="J44" s="36"/>
      <c r="K44" s="1"/>
      <c r="L44" s="1"/>
      <c r="M44" s="1"/>
    </row>
    <row r="45" spans="1:16" x14ac:dyDescent="0.25">
      <c r="A45" s="32" t="s">
        <v>39</v>
      </c>
      <c r="B45" s="33"/>
      <c r="C45" s="34">
        <f>SUM(C43:C44)</f>
        <v>0</v>
      </c>
      <c r="D45" s="51">
        <f>J45/12</f>
        <v>18.714778900146417</v>
      </c>
      <c r="E45" s="35"/>
      <c r="F45" s="34">
        <f>SUM(F43:F44)</f>
        <v>0</v>
      </c>
      <c r="G45" s="34" t="s">
        <v>70</v>
      </c>
      <c r="H45" s="35"/>
      <c r="I45" s="34" t="e">
        <f>F45-G45+J45</f>
        <v>#VALUE!</v>
      </c>
      <c r="J45" s="45">
        <v>224.57734680175699</v>
      </c>
      <c r="K45" s="1"/>
      <c r="L45" s="16" t="s">
        <v>1</v>
      </c>
      <c r="M45" s="1">
        <v>254.91531372070301</v>
      </c>
      <c r="O45" s="16" t="s">
        <v>47</v>
      </c>
      <c r="P45" s="1" t="s">
        <v>76</v>
      </c>
    </row>
    <row r="46" spans="1:16" x14ac:dyDescent="0.25">
      <c r="A46" s="32" t="s">
        <v>41</v>
      </c>
      <c r="B46" s="33"/>
      <c r="C46" s="34"/>
      <c r="D46" s="40"/>
      <c r="E46" s="35"/>
      <c r="F46" s="41" t="e">
        <f>IF(I45&lt;M46, M43/2, IF(I45&gt;M45, -M43/2, (J45-I45)*M47))</f>
        <v>#VALUE!</v>
      </c>
      <c r="G46" s="34"/>
      <c r="H46" s="35"/>
      <c r="I46" s="34"/>
      <c r="J46" s="34"/>
      <c r="K46" s="1"/>
      <c r="L46" s="16" t="s">
        <v>3</v>
      </c>
      <c r="M46" s="1">
        <v>194.23937988281199</v>
      </c>
      <c r="O46" s="16" t="s">
        <v>91</v>
      </c>
      <c r="P46" s="1" t="s">
        <v>97</v>
      </c>
    </row>
    <row r="47" spans="1:16" ht="18" x14ac:dyDescent="0.35">
      <c r="A47" s="42" t="s">
        <v>131</v>
      </c>
      <c r="B47" s="43"/>
      <c r="C47" s="34"/>
      <c r="D47" s="44"/>
      <c r="E47" s="35"/>
      <c r="F47" s="34"/>
      <c r="G47" s="34"/>
      <c r="H47" s="35"/>
      <c r="I47" s="34"/>
      <c r="J47" s="36"/>
      <c r="K47" s="1"/>
      <c r="L47" s="16" t="s">
        <v>49</v>
      </c>
      <c r="M47" s="37">
        <f>0.5*M43/(M45-J45)</f>
        <v>4083.9915321624471</v>
      </c>
      <c r="O47" s="1"/>
    </row>
    <row r="48" spans="1:16" x14ac:dyDescent="0.25">
      <c r="A48" s="32" t="s">
        <v>37</v>
      </c>
      <c r="B48" s="33"/>
      <c r="C48" s="34" t="s">
        <v>89</v>
      </c>
      <c r="D48" s="45"/>
      <c r="E48" s="46"/>
      <c r="F48" s="34" t="s">
        <v>64</v>
      </c>
      <c r="G48" s="45"/>
      <c r="H48" s="46"/>
      <c r="I48" s="45"/>
      <c r="J48" s="47"/>
      <c r="K48" s="1"/>
      <c r="L48" s="1"/>
      <c r="M48" s="1"/>
      <c r="O48" s="1"/>
    </row>
    <row r="49" spans="1:16" x14ac:dyDescent="0.25">
      <c r="A49" s="32" t="s">
        <v>38</v>
      </c>
      <c r="B49" s="33"/>
      <c r="C49" s="34" t="s">
        <v>90</v>
      </c>
      <c r="D49" s="45"/>
      <c r="E49" s="46"/>
      <c r="F49" s="34" t="s">
        <v>65</v>
      </c>
      <c r="G49" s="45"/>
      <c r="H49" s="46"/>
      <c r="I49" s="45"/>
      <c r="J49" s="47"/>
      <c r="K49" s="1"/>
      <c r="L49" s="16" t="s">
        <v>1</v>
      </c>
      <c r="M49" s="1">
        <v>2.9273090362548801</v>
      </c>
      <c r="O49" s="16" t="s">
        <v>48</v>
      </c>
      <c r="P49" s="1" t="s">
        <v>77</v>
      </c>
    </row>
    <row r="50" spans="1:16" x14ac:dyDescent="0.25">
      <c r="A50" s="32" t="s">
        <v>39</v>
      </c>
      <c r="B50" s="33"/>
      <c r="C50" s="34">
        <f>SUM(C48:C49)</f>
        <v>0</v>
      </c>
      <c r="D50" s="45">
        <f>J50/12</f>
        <v>0.21032152573267582</v>
      </c>
      <c r="E50" s="46"/>
      <c r="F50" s="45">
        <f>SUM(F48:F49)</f>
        <v>0</v>
      </c>
      <c r="G50" s="34" t="s">
        <v>71</v>
      </c>
      <c r="H50" s="46"/>
      <c r="I50" s="45" t="e">
        <f>F50-G50+J50</f>
        <v>#VALUE!</v>
      </c>
      <c r="J50" s="47">
        <v>2.5238583087921098</v>
      </c>
      <c r="K50" s="1"/>
      <c r="L50" s="16" t="s">
        <v>3</v>
      </c>
      <c r="M50" s="1">
        <v>2.1204075813293399</v>
      </c>
      <c r="O50" s="16" t="s">
        <v>92</v>
      </c>
      <c r="P50" s="1" t="s">
        <v>98</v>
      </c>
    </row>
    <row r="51" spans="1:16" ht="18" x14ac:dyDescent="0.35">
      <c r="A51" s="32" t="s">
        <v>41</v>
      </c>
      <c r="B51" s="33"/>
      <c r="C51" s="34"/>
      <c r="D51" s="34"/>
      <c r="E51" s="35"/>
      <c r="F51" s="41" t="e">
        <f>IF(I50&lt;M50, M43/2, IF(I50&gt;M49, -M43/2, (J50-I50)*M51))</f>
        <v>#VALUE!</v>
      </c>
      <c r="G51" s="34"/>
      <c r="H51" s="35"/>
      <c r="I51" s="34"/>
      <c r="J51" s="36"/>
      <c r="K51" s="1"/>
      <c r="L51" s="16" t="s">
        <v>50</v>
      </c>
      <c r="M51" s="37">
        <f>0.5*M43/(M49-J50)</f>
        <v>307100.69796920434</v>
      </c>
    </row>
    <row r="52" spans="1:16" x14ac:dyDescent="0.25">
      <c r="A52" s="42" t="s">
        <v>101</v>
      </c>
      <c r="B52" s="43"/>
      <c r="C52" s="34"/>
      <c r="D52" s="44"/>
      <c r="E52" s="35"/>
      <c r="F52" s="34"/>
      <c r="G52" s="34"/>
      <c r="H52" s="35"/>
      <c r="I52" s="34"/>
      <c r="J52" s="36"/>
    </row>
    <row r="53" spans="1:16" x14ac:dyDescent="0.25">
      <c r="A53" s="32" t="s">
        <v>103</v>
      </c>
      <c r="B53" s="33"/>
      <c r="C53" s="52" t="s">
        <v>112</v>
      </c>
      <c r="D53" s="45"/>
      <c r="E53" s="46"/>
      <c r="F53" s="52" t="s">
        <v>114</v>
      </c>
      <c r="G53" s="45"/>
      <c r="H53" s="46"/>
      <c r="I53" s="45"/>
      <c r="J53" s="47"/>
    </row>
    <row r="54" spans="1:16" x14ac:dyDescent="0.25">
      <c r="A54" s="32" t="s">
        <v>102</v>
      </c>
      <c r="B54" s="33"/>
      <c r="C54" s="52" t="s">
        <v>113</v>
      </c>
      <c r="D54" s="45"/>
      <c r="E54" s="46"/>
      <c r="F54" s="52" t="s">
        <v>115</v>
      </c>
      <c r="G54" s="45"/>
      <c r="H54" s="46"/>
      <c r="I54" s="45"/>
      <c r="J54" s="47"/>
    </row>
    <row r="55" spans="1:16" x14ac:dyDescent="0.25">
      <c r="A55" s="32" t="s">
        <v>117</v>
      </c>
      <c r="B55" s="33"/>
      <c r="C55" s="52" t="s">
        <v>126</v>
      </c>
      <c r="D55" s="45"/>
      <c r="E55" s="46"/>
      <c r="F55" s="52" t="s">
        <v>128</v>
      </c>
      <c r="G55" s="45"/>
      <c r="H55" s="46"/>
      <c r="I55" s="45"/>
      <c r="J55" s="47"/>
    </row>
    <row r="56" spans="1:16" x14ac:dyDescent="0.25">
      <c r="A56" s="32" t="s">
        <v>116</v>
      </c>
      <c r="B56" s="33"/>
      <c r="C56" s="52" t="s">
        <v>127</v>
      </c>
      <c r="D56" s="45"/>
      <c r="E56" s="46"/>
      <c r="F56" s="52" t="s">
        <v>129</v>
      </c>
      <c r="G56" s="45"/>
      <c r="H56" s="46"/>
      <c r="I56" s="45"/>
      <c r="J56" s="47"/>
    </row>
  </sheetData>
  <mergeCells count="3">
    <mergeCell ref="I4:J4"/>
    <mergeCell ref="I23:J23"/>
    <mergeCell ref="I42:J4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Commercial</vt:lpstr>
    </vt:vector>
  </TitlesOfParts>
  <Company>PowerNet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O'Connor</dc:creator>
  <cp:lastModifiedBy>Sean O'Connor</cp:lastModifiedBy>
  <dcterms:created xsi:type="dcterms:W3CDTF">2016-05-04T03:59:12Z</dcterms:created>
  <dcterms:modified xsi:type="dcterms:W3CDTF">2017-04-06T22:34:17Z</dcterms:modified>
</cp:coreProperties>
</file>