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u\Desktop\"/>
    </mc:Choice>
  </mc:AlternateContent>
  <xr:revisionPtr revIDLastSave="0" documentId="13_ncr:1_{92510FC6-66EB-42C2-92B9-F804D820105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4" sheetId="5" r:id="rId1"/>
    <sheet name="Sheet6" sheetId="7" r:id="rId2"/>
    <sheet name="Sheet7" sheetId="8" r:id="rId3"/>
    <sheet name="Crowdfunding" sheetId="1" r:id="rId4"/>
    <sheet name="Sheet2" sheetId="10" r:id="rId5"/>
    <sheet name="Sheet1" sheetId="9" r:id="rId6"/>
    <sheet name="Sheet5" sheetId="12" r:id="rId7"/>
  </sheets>
  <calcPr calcId="191029"/>
  <pivotCaches>
    <pivotCache cacheId="0" r:id="rId8"/>
    <pivotCache cacheId="1" r:id="rId9"/>
    <pivotCache cacheId="2" r:id="rId10"/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2" l="1"/>
  <c r="B15" i="12"/>
  <c r="B7" i="12"/>
  <c r="E6" i="12" a="1"/>
  <c r="E6" i="12" s="1"/>
  <c r="E5" i="12" a="1"/>
  <c r="E5" i="12" s="1"/>
  <c r="E4" i="12" a="1"/>
  <c r="E4" i="12" s="1"/>
  <c r="E3" i="12" a="1"/>
  <c r="E3" i="12" s="1"/>
  <c r="E2" i="12"/>
  <c r="B6" i="12" a="1"/>
  <c r="B6" i="12" s="1"/>
  <c r="B5" i="12" a="1"/>
  <c r="B5" i="12" s="1"/>
  <c r="B4" i="12" a="1"/>
  <c r="B4" i="12" s="1"/>
  <c r="B3" i="12" a="1"/>
  <c r="B3" i="12" s="1"/>
  <c r="V18" i="1"/>
  <c r="V15" i="1"/>
  <c r="D14" i="12"/>
  <c r="B2" i="12" s="1"/>
  <c r="V13" i="1"/>
  <c r="B12" i="12"/>
  <c r="D5" i="9"/>
  <c r="H5" i="9" s="1"/>
  <c r="D6" i="9"/>
  <c r="H6" i="9" s="1"/>
  <c r="D7" i="9"/>
  <c r="H7" i="9" s="1"/>
  <c r="D8" i="9"/>
  <c r="H8" i="9" s="1"/>
  <c r="D9" i="9"/>
  <c r="H9" i="9" s="1"/>
  <c r="D10" i="9"/>
  <c r="H10" i="9" s="1"/>
  <c r="D11" i="9"/>
  <c r="H11" i="9" s="1"/>
  <c r="D12" i="9"/>
  <c r="H12" i="9" s="1"/>
  <c r="D13" i="9"/>
  <c r="H13" i="9" s="1"/>
  <c r="D4" i="9"/>
  <c r="H4" i="9" s="1"/>
  <c r="D3" i="9"/>
  <c r="H3" i="9" s="1"/>
  <c r="D2" i="9"/>
  <c r="H2" i="9" s="1"/>
  <c r="C13" i="9"/>
  <c r="G13" i="9" s="1"/>
  <c r="C12" i="9"/>
  <c r="G12" i="9" s="1"/>
  <c r="C11" i="9"/>
  <c r="G11" i="9" s="1"/>
  <c r="C10" i="9"/>
  <c r="G10" i="9" s="1"/>
  <c r="C9" i="9"/>
  <c r="G9" i="9" s="1"/>
  <c r="C8" i="9"/>
  <c r="G8" i="9" s="1"/>
  <c r="C7" i="9"/>
  <c r="G7" i="9" s="1"/>
  <c r="C6" i="9"/>
  <c r="G6" i="9" s="1"/>
  <c r="C5" i="9"/>
  <c r="G5" i="9" s="1"/>
  <c r="C4" i="9"/>
  <c r="G4" i="9" s="1"/>
  <c r="C3" i="9"/>
  <c r="G3" i="9" s="1"/>
  <c r="C2" i="9"/>
  <c r="G2" i="9" s="1"/>
  <c r="B2" i="9"/>
  <c r="F2" i="9" s="1"/>
  <c r="B13" i="9"/>
  <c r="F13" i="9" s="1"/>
  <c r="B12" i="9"/>
  <c r="F12" i="9" s="1"/>
  <c r="B11" i="9"/>
  <c r="E11" i="9" s="1"/>
  <c r="B10" i="9"/>
  <c r="E10" i="9" s="1"/>
  <c r="B9" i="9"/>
  <c r="E9" i="9" s="1"/>
  <c r="B8" i="9"/>
  <c r="E8" i="9" s="1"/>
  <c r="B7" i="9"/>
  <c r="F7" i="9" s="1"/>
  <c r="B6" i="9"/>
  <c r="F6" i="9" s="1"/>
  <c r="B5" i="9"/>
  <c r="F5" i="9" s="1"/>
  <c r="B4" i="9"/>
  <c r="F4" i="9" s="1"/>
  <c r="B3" i="9"/>
  <c r="E3" i="9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D15" i="12"/>
  <c r="E7" i="9" l="1"/>
  <c r="F11" i="9"/>
  <c r="F3" i="9"/>
  <c r="E2" i="9"/>
  <c r="E6" i="9"/>
  <c r="F10" i="9"/>
  <c r="E13" i="9"/>
  <c r="E5" i="9"/>
  <c r="F9" i="9"/>
  <c r="E12" i="9"/>
  <c r="E4" i="9"/>
  <c r="F8" i="9"/>
  <c r="E19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<sst xmlns="http://schemas.openxmlformats.org/spreadsheetml/2006/main" count="6164" uniqueCount="2111">
  <si>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</si>
  <si>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</si>
  <si>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</si>
  <si>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</si>
  <si>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</si>
  <si>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</si>
  <si>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</si>
  <si>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</si>
  <si>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</si>
  <si>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</si>
  <si>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</si>
  <si>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</si>
  <si>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</si>
  <si>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</si>
  <si>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</si>
  <si>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</si>
  <si>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</si>
  <si>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</si>
  <si>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</si>
  <si>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</si>
  <si>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</si>
  <si>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</si>
  <si>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</si>
  <si>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</si>
  <si>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</si>
  <si>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</si>
  <si>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</si>
  <si>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</si>
  <si>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</si>
  <si>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</si>
  <si>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</si>
  <si>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</si>
  <si>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</si>
  <si>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</si>
  <si>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</si>
  <si>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</si>
  <si>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</si>
  <si>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</si>
  <si>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</si>
  <si>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</si>
  <si>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</si>
  <si>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</si>
  <si>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</si>
  <si>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</si>
  <si>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</si>
  <si>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</si>
  <si>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</si>
  <si>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</si>
  <si>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</si>
  <si>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</si>
  <si>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</si>
  <si>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</si>
  <si>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</si>
  <si>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</si>
  <si>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</si>
  <si>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</si>
  <si>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</si>
  <si>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</si>
  <si>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</si>
  <si>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</si>
  <si>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</si>
  <si>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</si>
  <si>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</si>
  <si>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</si>
  <si>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</si>
  <si>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</si>
  <si>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</si>
  <si>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</si>
  <si>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</si>
  <si>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</si>
  <si>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</si>
  <si>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</si>
  <si>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</si>
  <si>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</si>
  <si>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</si>
  <si>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</si>
  <si>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</si>
  <si>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</si>
  <si>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</si>
  <si>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</si>
  <si>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</si>
  <si>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</si>
  <si>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</si>
  <si>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</si>
  <si>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</si>
  <si>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</si>
  <si>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</si>
  <si>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</si>
  <si>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</si>
  <si>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</si>
  <si>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</si>
  <si>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</si>
  <si>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</si>
  <si>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</si>
  <si>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</si>
  <si>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</si>
  <si>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</si>
  <si>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</si>
  <si>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</si>
  <si>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</si>
  <si>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</si>
  <si>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</si>
  <si>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</si>
  <si>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</si>
  <si>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</si>
  <si>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</si>
  <si>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</si>
  <si>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</si>
  <si>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</si>
  <si>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</si>
  <si>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</si>
  <si>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</si>
  <si>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</si>
  <si>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</si>
  <si>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</si>
  <si>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</si>
  <si>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</si>
  <si>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</si>
  <si>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</si>
  <si>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</si>
  <si>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</si>
  <si>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</si>
  <si>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</si>
  <si>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</si>
  <si>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</si>
  <si>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</si>
  <si>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</si>
  <si>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</si>
  <si>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</si>
  <si>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</si>
  <si>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</si>
  <si>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</si>
  <si>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</si>
  <si>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</si>
  <si>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</si>
  <si>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</si>
  <si>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</si>
  <si>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</si>
  <si>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</si>
  <si>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</si>
  <si>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</si>
  <si>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</si>
  <si>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</si>
  <si>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</si>
  <si>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</si>
  <si>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</si>
  <si>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</si>
  <si>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</si>
  <si>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</si>
  <si>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</si>
  <si>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</si>
  <si>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</si>
  <si>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</si>
  <si>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</si>
  <si>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</si>
  <si>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</si>
  <si>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</si>
  <si>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</si>
  <si>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</si>
  <si>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</si>
  <si>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</si>
  <si>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</si>
  <si>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</si>
  <si>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</si>
  <si>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</si>
  <si>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</si>
  <si>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</si>
  <si>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</si>
  <si>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</si>
  <si>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</si>
  <si>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</si>
  <si>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</si>
  <si>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</si>
  <si>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</si>
  <si>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</si>
  <si>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</si>
  <si>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</si>
  <si>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</si>
  <si>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</si>
  <si>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</si>
  <si>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</si>
  <si>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</si>
  <si>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</si>
  <si>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</si>
  <si>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</si>
  <si>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</si>
  <si>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</si>
  <si>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</si>
  <si>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</si>
  <si>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</si>
  <si>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</si>
  <si>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</si>
  <si>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</si>
  <si>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</si>
  <si>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</si>
  <si>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</si>
  <si>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</si>
  <si>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</si>
  <si>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</si>
  <si>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</si>
  <si>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</si>
  <si>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</si>
  <si>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</si>
  <si>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</si>
  <si>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</si>
  <si>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</si>
  <si>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</si>
  <si>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</si>
  <si>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</si>
  <si>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</si>
  <si>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</si>
  <si>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</si>
  <si>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</si>
  <si>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</si>
  <si>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</si>
  <si>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</si>
  <si>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</si>
  <si>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</si>
  <si>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</si>
  <si>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</si>
  <si>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</si>
  <si>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</si>
  <si>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</si>
  <si>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</si>
  <si>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</si>
  <si>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</si>
  <si>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</si>
  <si>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</si>
  <si>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</si>
  <si>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</si>
  <si>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</si>
  <si>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</si>
  <si>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</si>
  <si>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</si>
  <si>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</si>
  <si>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</si>
  <si>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</si>
  <si>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</si>
  <si>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</si>
  <si>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</si>
  <si>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</si>
  <si>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</si>
  <si>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</si>
  <si>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</si>
  <si>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</si>
  <si>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</si>
  <si>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</si>
  <si>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</si>
  <si>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</si>
  <si>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</si>
  <si>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</si>
  <si>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</si>
  <si>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</si>
  <si>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</si>
  <si>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</si>
  <si>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</si>
  <si>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</si>
  <si>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</si>
  <si>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</si>
  <si>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</si>
  <si>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</si>
  <si>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</si>
  <si>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</si>
  <si>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</si>
  <si>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</si>
  <si>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</si>
  <si>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</si>
  <si>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</si>
  <si>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</si>
  <si>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</si>
  <si>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</si>
  <si>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</si>
  <si>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</si>
  <si>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</si>
  <si>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</si>
  <si>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</si>
  <si>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</si>
  <si>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</si>
  <si>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</si>
  <si>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</si>
  <si>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</si>
  <si>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</si>
  <si>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</si>
  <si>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</si>
  <si>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</si>
  <si>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</si>
  <si>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</si>
  <si>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</si>
  <si>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</si>
  <si>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</si>
  <si>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</si>
  <si>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</si>
  <si>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</si>
  <si>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</si>
  <si>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</si>
  <si>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</si>
  <si>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</si>
  <si>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</si>
  <si>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</si>
  <si>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</si>
  <si>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</si>
  <si>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</si>
  <si>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</si>
  <si>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</si>
  <si>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</si>
  <si>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</si>
  <si>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</si>
  <si>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</si>
  <si>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</si>
  <si>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</si>
  <si>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</si>
  <si>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</si>
  <si>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</si>
  <si>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</si>
  <si>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</si>
  <si>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</si>
  <si>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</si>
  <si>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</si>
  <si>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</si>
  <si>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</si>
  <si>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</si>
  <si>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</si>
  <si>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</si>
  <si>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</si>
  <si>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</si>
  <si>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</si>
  <si>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</si>
  <si>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</si>
  <si>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</si>
  <si>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</si>
  <si>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</si>
  <si>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</si>
  <si>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</si>
  <si>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</si>
  <si>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</si>
  <si>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</si>
  <si>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</si>
  <si>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</si>
  <si>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</si>
  <si>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</si>
  <si>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</si>
  <si>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</si>
  <si>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</si>
  <si>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</si>
  <si>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</si>
  <si>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</si>
  <si>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</si>
  <si>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</si>
  <si>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</si>
  <si>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</si>
  <si>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</si>
  <si>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</si>
  <si>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</si>
  <si>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</si>
  <si>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</si>
  <si>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</si>
  <si>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</si>
  <si>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</si>
  <si>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</si>
  <si>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</si>
  <si>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</si>
  <si>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</si>
  <si>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</si>
  <si>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</si>
  <si>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</si>
  <si>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</si>
  <si>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</si>
  <si>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</si>
  <si>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</si>
  <si>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</si>
  <si>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</si>
  <si>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</si>
  <si>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</si>
  <si>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</si>
  <si>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</si>
  <si>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</si>
  <si>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</si>
  <si>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</si>
  <si>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</si>
  <si>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</si>
  <si>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</si>
  <si>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</si>
  <si>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</si>
  <si>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</si>
  <si>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</si>
  <si>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</si>
  <si>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</si>
  <si>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</si>
  <si>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</si>
  <si>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</si>
  <si>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</si>
  <si>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</si>
  <si>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</si>
  <si>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</si>
  <si>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</si>
  <si>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</si>
  <si>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</si>
  <si>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</si>
  <si>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</si>
  <si>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</si>
  <si>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</si>
  <si>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</si>
  <si>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</si>
  <si>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</si>
  <si>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</si>
  <si>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</si>
  <si>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</si>
  <si>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</si>
  <si>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</si>
  <si>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</si>
  <si>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</si>
  <si>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</si>
  <si>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</si>
  <si>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</si>
  <si>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</si>
  <si>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</si>
  <si>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</si>
  <si>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</si>
  <si>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</si>
  <si>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</si>
  <si>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</si>
  <si>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</si>
  <si>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</si>
  <si>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</si>
  <si>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</si>
  <si>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</si>
  <si>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</si>
  <si>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</si>
  <si>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</si>
  <si>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</si>
  <si>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</si>
  <si>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</si>
  <si>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</si>
  <si>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</si>
  <si>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</si>
  <si>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</si>
  <si>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</si>
  <si>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</si>
  <si>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</si>
  <si>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</si>
  <si>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</si>
  <si>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</si>
  <si>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</si>
  <si>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</si>
  <si>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</si>
  <si>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</si>
  <si>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</si>
  <si>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</si>
  <si>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</si>
  <si>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</si>
  <si>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</si>
  <si>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</si>
  <si>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</si>
  <si>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</si>
  <si>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</si>
  <si>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</si>
  <si>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</si>
  <si>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</si>
  <si>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</si>
  <si>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</si>
  <si>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</si>
  <si>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</si>
  <si>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</si>
  <si>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</si>
  <si>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</si>
  <si>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</si>
  <si>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</si>
  <si>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</si>
  <si>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</si>
  <si>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</si>
  <si>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</si>
  <si>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</si>
  <si>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</si>
  <si>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</si>
  <si>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</si>
  <si>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</si>
  <si>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</si>
  <si>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</si>
  <si>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</si>
  <si>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</si>
  <si>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</si>
  <si>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</si>
  <si>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</si>
  <si>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</si>
  <si>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</si>
  <si>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</si>
  <si>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</si>
  <si>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</si>
  <si>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</si>
  <si>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</si>
  <si>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</si>
  <si>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</si>
  <si>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</si>
  <si>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</si>
  <si>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</si>
  <si>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</si>
  <si>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</si>
  <si>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</si>
  <si>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</si>
  <si>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</si>
  <si>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</si>
  <si>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</si>
  <si>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</si>
  <si>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</si>
  <si>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</si>
  <si>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</si>
  <si>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</si>
  <si>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</si>
  <si>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</si>
  <si>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</si>
  <si>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</si>
  <si>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</si>
  <si>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</si>
  <si>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</si>
  <si>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</si>
  <si>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</si>
  <si>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</si>
  <si>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</si>
  <si>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</si>
  <si>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</si>
  <si>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</si>
  <si>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</si>
  <si>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</si>
  <si>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</si>
  <si>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</si>
  <si>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</si>
  <si>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</si>
  <si>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</si>
  <si>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</si>
  <si>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</si>
  <si>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</si>
  <si>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</si>
  <si>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</si>
  <si>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</si>
  <si>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</si>
  <si>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</si>
  <si>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</si>
  <si>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</si>
  <si>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</si>
  <si>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</si>
  <si>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</si>
  <si>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</si>
  <si>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</si>
  <si>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</si>
  <si>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</si>
  <si>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</si>
  <si>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</si>
  <si>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</si>
  <si>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</si>
  <si>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</si>
  <si>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</si>
  <si>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</si>
  <si>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</si>
  <si>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</si>
  <si>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</si>
  <si>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</si>
  <si>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</si>
  <si>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</si>
  <si>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</si>
  <si>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</si>
  <si>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</si>
  <si>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</si>
  <si>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</si>
  <si>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</si>
  <si>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</si>
  <si>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</si>
  <si>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</si>
  <si>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</si>
  <si>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</si>
  <si>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</si>
  <si>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</si>
  <si>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</si>
  <si>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</si>
  <si>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</si>
  <si>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</si>
  <si>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</si>
  <si>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</si>
  <si>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</si>
  <si>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</si>
  <si>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</si>
  <si>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</si>
  <si>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</si>
  <si>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</si>
  <si>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</si>
  <si>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</si>
  <si>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</si>
  <si>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</si>
  <si>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</si>
  <si>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</si>
  <si>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</si>
  <si>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</si>
  <si>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</si>
  <si>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</si>
  <si>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</si>
  <si>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</si>
  <si>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</si>
  <si>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</si>
  <si>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</si>
  <si>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</si>
  <si>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</si>
  <si>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</si>
  <si>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</si>
  <si>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</si>
  <si>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</si>
  <si>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</si>
  <si>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</si>
  <si>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</si>
  <si>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</si>
  <si>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</si>
  <si>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</si>
  <si>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</si>
  <si>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</si>
  <si>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</si>
  <si>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</si>
  <si>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</si>
  <si>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</si>
  <si>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</si>
  <si>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</si>
  <si>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</si>
  <si>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</si>
  <si>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</si>
  <si>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</si>
  <si>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</si>
  <si>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</si>
  <si>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</si>
  <si>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</si>
  <si>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</si>
  <si>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</si>
  <si>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</si>
  <si>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</si>
  <si>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</si>
  <si>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</si>
  <si>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</si>
  <si>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</si>
  <si>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</si>
  <si>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</si>
  <si>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</si>
  <si>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</si>
  <si>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</si>
  <si>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</si>
  <si>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</si>
  <si>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</si>
  <si>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</si>
  <si>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</si>
  <si>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</si>
  <si>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</si>
  <si>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</si>
  <si>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</si>
  <si>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</si>
  <si>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</si>
  <si>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</si>
  <si>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</si>
  <si>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</si>
  <si>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</si>
  <si>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</si>
  <si>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</si>
  <si>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</si>
  <si>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</si>
  <si>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</si>
  <si>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</si>
  <si>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</si>
  <si>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</si>
  <si>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</si>
  <si>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</si>
  <si>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</si>
  <si>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</si>
  <si>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</si>
  <si>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</si>
  <si>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</si>
  <si>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</si>
  <si>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</si>
  <si>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</si>
  <si>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</si>
  <si>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</si>
  <si>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</si>
  <si>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</si>
  <si>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</si>
  <si>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</si>
  <si>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</si>
  <si>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</si>
  <si>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</si>
  <si>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</si>
  <si>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</si>
  <si>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</si>
  <si>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</si>
  <si>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</si>
  <si>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</si>
  <si>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</si>
  <si>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</si>
  <si>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</si>
  <si>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</si>
  <si>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</si>
  <si>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</si>
  <si>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</si>
  <si>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</si>
  <si>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</si>
  <si>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</si>
  <si>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</si>
  <si>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</si>
  <si>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</si>
  <si>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</si>
  <si>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</si>
  <si>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</si>
  <si>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</si>
  <si>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</si>
  <si>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</si>
  <si>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</si>
  <si>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</si>
  <si>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</si>
  <si>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</si>
  <si>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</si>
  <si>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</si>
  <si>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</si>
  <si>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</si>
  <si>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</si>
  <si>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</si>
  <si>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</si>
  <si>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</si>
  <si>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</si>
  <si>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</si>
  <si>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</si>
  <si>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</si>
  <si>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</si>
  <si>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</si>
  <si>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</si>
  <si>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</si>
  <si>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</si>
  <si>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</si>
  <si>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</si>
  <si>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</si>
  <si>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</si>
  <si>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</si>
  <si>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</si>
  <si>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</si>
  <si>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</si>
  <si>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</si>
  <si>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</si>
  <si>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</si>
  <si>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</si>
  <si>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</si>
  <si>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</si>
  <si>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</si>
  <si>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</si>
  <si>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</si>
  <si>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</si>
  <si>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</si>
  <si>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</si>
  <si>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</si>
  <si>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</si>
  <si>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</si>
  <si>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</si>
  <si>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</si>
  <si>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</si>
  <si>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</si>
  <si>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</si>
  <si>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</si>
  <si>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</si>
  <si>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</si>
  <si>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</si>
  <si>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</si>
  <si>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</si>
  <si>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</si>
  <si>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</si>
  <si>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</si>
  <si>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</si>
  <si>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</si>
  <si>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</si>
  <si>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</si>
  <si>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</si>
  <si>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</si>
  <si>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</si>
  <si>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</si>
  <si>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</si>
  <si>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</si>
  <si>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</si>
  <si>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</si>
  <si>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</si>
  <si>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</si>
  <si>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</si>
  <si>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</si>
  <si>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</si>
  <si>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</si>
  <si>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</si>
  <si>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</si>
  <si>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</si>
  <si>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</si>
  <si>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</si>
  <si>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</si>
  <si>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</si>
  <si>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</si>
  <si>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</si>
  <si>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</si>
  <si>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</si>
  <si>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</si>
  <si>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</si>
  <si>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</si>
  <si>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</si>
  <si>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</si>
  <si>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</si>
  <si>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</si>
  <si>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</si>
  <si>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</si>
  <si>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</si>
  <si>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</si>
  <si>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</si>
  <si>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</si>
  <si>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</si>
  <si>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</si>
  <si>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</si>
  <si>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</si>
  <si>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</si>
  <si>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</si>
  <si>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</si>
  <si>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</si>
  <si>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</si>
  <si>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</si>
  <si>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</si>
  <si>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</si>
  <si>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</si>
  <si>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</si>
  <si>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</si>
  <si>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</si>
  <si>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</si>
  <si>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</si>
  <si>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</si>
  <si>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</si>
  <si>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</si>
  <si>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</si>
  <si>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</si>
  <si>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</si>
  <si>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</si>
  <si>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</si>
  <si>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</si>
  <si>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</si>
  <si>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</si>
  <si>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</si>
  <si>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</si>
  <si>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</si>
  <si>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</si>
  <si>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</si>
  <si>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</si>
  <si>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</si>
  <si>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</si>
  <si>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</si>
  <si>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</si>
  <si>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</si>
  <si>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</si>
  <si>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</si>
  <si>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</si>
  <si>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</si>
  <si>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</si>
  <si>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</si>
  <si>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</si>
  <si>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</si>
  <si>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</si>
  <si>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</si>
  <si>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</si>
  <si>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</si>
  <si>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</si>
  <si>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</si>
  <si>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</si>
  <si>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</si>
  <si>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</si>
  <si>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</si>
  <si>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</si>
  <si>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</si>
  <si>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</si>
  <si>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</si>
  <si>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</si>
  <si>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</si>
  <si>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</si>
  <si>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</si>
  <si>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</si>
  <si>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</si>
  <si>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</si>
  <si>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</si>
  <si>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</si>
  <si>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</si>
  <si>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</si>
  <si>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</si>
  <si>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</si>
  <si>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</si>
  <si>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</si>
  <si>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</si>
  <si>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</si>
  <si>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</si>
  <si>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</si>
  <si>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</si>
  <si>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</si>
  <si>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</si>
  <si>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</si>
  <si>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</si>
  <si>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</si>
  <si>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</si>
  <si>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</si>
  <si>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</si>
  <si>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</si>
  <si>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</si>
  <si>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</si>
  <si>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</si>
  <si>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</si>
  <si>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</si>
  <si>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</si>
  <si>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</si>
  <si>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</si>
  <si>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</si>
  <si>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</si>
  <si>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</si>
  <si>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</si>
  <si>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</si>
  <si>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</si>
  <si>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</si>
  <si>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</si>
  <si>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</si>
  <si>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</si>
  <si>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</si>
  <si>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</si>
  <si>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</si>
  <si>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</si>
  <si>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</si>
  <si>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</si>
  <si>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</si>
  <si>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</si>
  <si>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</si>
  <si>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</si>
  <si>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</si>
  <si>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</si>
  <si>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</si>
  <si>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</si>
  <si>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</si>
  <si>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</si>
  <si>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</si>
  <si>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</si>
  <si>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</si>
  <si>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</si>
  <si>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</si>
  <si>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</si>
  <si>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</si>
  <si>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</si>
  <si>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</si>
  <si>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</si>
  <si>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</si>
  <si>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</si>
  <si>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</si>
  <si>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</si>
  <si>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</si>
  <si>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</si>
  <si>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</si>
  <si>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</si>
  <si>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</si>
  <si>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</si>
  <si>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</si>
  <si>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</si>
  <si>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</si>
  <si>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</si>
  <si>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</si>
  <si>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</si>
  <si>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</si>
  <si>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</si>
  <si>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</si>
  <si>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</si>
  <si>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</si>
  <si>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</si>
  <si>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</si>
  <si>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</si>
  <si>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</si>
  <si>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</si>
  <si>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</si>
  <si>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</si>
  <si>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</si>
  <si>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</si>
  <si>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</si>
  <si>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</si>
  <si>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</si>
  <si>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</si>
  <si>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</si>
  <si>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</si>
  <si>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</si>
  <si>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</si>
  <si>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</si>
  <si>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</si>
  <si>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</si>
  <si>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</si>
  <si>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</si>
  <si>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</si>
  <si>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</si>
  <si>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</si>
  <si>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</si>
  <si>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</si>
  <si>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</si>
  <si>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</si>
  <si>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</si>
  <si>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</si>
  <si>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</si>
  <si>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</si>
  <si>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</si>
  <si>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</si>
  <si>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</si>
  <si>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</si>
  <si>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</si>
  <si>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</si>
  <si>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</si>
  <si>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</si>
  <si>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</si>
  <si>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</si>
  <si>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</si>
  <si>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</si>
  <si>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</si>
  <si>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</si>
  <si>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</si>
  <si>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</si>
  <si>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</si>
  <si>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</si>
  <si>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</si>
  <si>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</si>
  <si>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</si>
  <si>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</si>
  <si>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</si>
  <si>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</si>
  <si>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</si>
  <si>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</si>
  <si>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</si>
  <si>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</si>
  <si>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</si>
  <si>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</si>
  <si>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</si>
  <si>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</si>
  <si>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</si>
  <si>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</si>
  <si>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</si>
  <si>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</si>
  <si>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</si>
  <si>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</si>
  <si>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</si>
  <si>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</si>
  <si>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</si>
  <si>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</si>
  <si>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</si>
  <si>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</si>
  <si>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</si>
  <si>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</si>
  <si>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</si>
  <si>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</si>
  <si>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</si>
  <si>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</si>
  <si>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</si>
  <si>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</si>
  <si>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</si>
  <si>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</si>
  <si>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</si>
  <si>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</si>
  <si>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</si>
  <si>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</si>
  <si>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</si>
  <si>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</si>
  <si>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</si>
  <si>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</si>
  <si>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</si>
  <si>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</si>
  <si>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</si>
  <si>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</si>
  <si>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</si>
  <si>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</si>
  <si>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</si>
  <si>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</si>
  <si>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</si>
  <si>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</si>
  <si>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</si>
  <si>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</si>
  <si>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</si>
  <si>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</si>
  <si>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</si>
  <si>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</si>
  <si>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</si>
  <si>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</si>
  <si>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</si>
  <si>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</si>
  <si>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</si>
  <si>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</si>
  <si>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</si>
  <si>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</si>
  <si>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</si>
  <si>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</si>
  <si>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</si>
  <si>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</si>
  <si>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</si>
  <si>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</si>
  <si>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</si>
  <si>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</si>
  <si>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</si>
  <si>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</si>
  <si>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</si>
  <si>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</si>
  <si>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</si>
  <si>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</si>
  <si>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</si>
  <si>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</si>
  <si>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</si>
  <si>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</si>
  <si>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</si>
  <si>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</si>
  <si>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</si>
  <si>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</si>
  <si>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</si>
  <si>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</si>
  <si>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</si>
  <si>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</si>
  <si>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</si>
  <si>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</si>
  <si>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</si>
  <si>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</si>
  <si>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</si>
  <si>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</si>
  <si>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</si>
  <si>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</si>
  <si>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</si>
  <si>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</si>
  <si>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</si>
  <si>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</si>
  <si>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</si>
  <si>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</si>
  <si>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</si>
  <si>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</si>
  <si>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</si>
  <si>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</si>
  <si>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</si>
  <si>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</si>
  <si>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</si>
  <si>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</si>
  <si>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</si>
  <si>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</si>
  <si>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</si>
  <si>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</si>
  <si>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</si>
  <si>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</si>
  <si>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</si>
  <si>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</si>
  <si>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</si>
  <si>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</si>
  <si>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</si>
  <si>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</si>
  <si>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</si>
  <si>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</si>
  <si>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</si>
  <si>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</si>
  <si>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</si>
  <si>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</si>
  <si>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</si>
  <si>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</si>
  <si>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</si>
  <si>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</si>
  <si>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</si>
  <si>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</si>
  <si>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</si>
  <si>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</si>
  <si>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</si>
  <si>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</si>
  <si>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</si>
  <si>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</si>
  <si>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</si>
  <si>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</si>
  <si>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</si>
  <si>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</si>
  <si>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</si>
  <si>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</si>
  <si>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</si>
  <si>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</si>
  <si>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</si>
  <si>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</si>
  <si>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</si>
  <si>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</si>
  <si>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</si>
  <si>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</si>
  <si>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</si>
  <si>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</si>
  <si>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</si>
  <si>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</si>
  <si>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</si>
  <si>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</si>
  <si>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</si>
  <si>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</si>
  <si>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</si>
  <si>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</si>
  <si>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</si>
  <si>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</si>
  <si>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</si>
  <si>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</si>
  <si>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</si>
  <si>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</si>
  <si>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</si>
  <si>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</si>
  <si>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</si>
  <si>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</si>
  <si>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</si>
  <si>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</si>
  <si>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</si>
  <si>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</si>
  <si>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</si>
  <si>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</si>
  <si>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</si>
  <si>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</si>
  <si>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</si>
  <si>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</si>
  <si>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</si>
  <si>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</si>
  <si>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</si>
  <si>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</si>
  <si>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</si>
  <si>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</si>
  <si>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</si>
  <si>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</si>
  <si>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</si>
  <si>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</si>
  <si>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</si>
  <si>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</si>
  <si>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</si>
  <si>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</si>
  <si>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</si>
  <si>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</si>
  <si>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</si>
  <si>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</si>
  <si>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</si>
  <si>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</si>
  <si>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</si>
  <si>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</si>
  <si>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</si>
  <si>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</si>
  <si>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</si>
  <si>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</si>
  <si>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</si>
  <si>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</si>
  <si>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</si>
  <si>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</si>
  <si>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</si>
  <si>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</si>
  <si>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</si>
  <si>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</si>
  <si>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</si>
  <si>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</si>
  <si>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</si>
  <si>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</si>
  <si>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</si>
  <si>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</si>
  <si>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</si>
  <si>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</si>
  <si>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</si>
  <si>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</si>
  <si>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</si>
  <si>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</si>
  <si>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</si>
  <si>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</si>
  <si>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</si>
  <si>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</si>
  <si>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</si>
  <si>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</si>
  <si>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</si>
  <si>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</si>
  <si>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</si>
  <si>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</si>
  <si>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</si>
  <si>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</si>
  <si>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</si>
  <si>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</si>
  <si>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</si>
  <si>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</si>
  <si>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</si>
  <si>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</si>
  <si>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</si>
  <si>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</si>
  <si>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</si>
  <si>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</si>
  <si>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</si>
  <si>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</si>
  <si>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</si>
  <si>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</si>
  <si>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</si>
  <si>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</si>
  <si>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</si>
  <si>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</si>
  <si>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</si>
  <si>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</si>
  <si>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</si>
  <si>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</si>
  <si>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</si>
  <si>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</si>
  <si>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</si>
  <si>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</si>
  <si>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</si>
  <si>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</si>
  <si>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</si>
  <si>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</si>
  <si>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</si>
  <si>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</si>
  <si>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</si>
  <si>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</si>
  <si>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</si>
  <si>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</si>
  <si>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</si>
  <si>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</si>
  <si>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</si>
  <si>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</si>
  <si>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</si>
  <si>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</si>
  <si>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</si>
  <si>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</si>
  <si>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</si>
  <si>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</si>
  <si>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</si>
  <si>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</si>
  <si>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</si>
  <si>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</si>
  <si>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</si>
  <si>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</si>
  <si>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</si>
  <si>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</si>
  <si>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</si>
  <si>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</si>
  <si>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</si>
  <si>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</si>
  <si>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</si>
  <si>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</si>
  <si>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</si>
  <si>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</si>
  <si>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</si>
  <si>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</si>
  <si>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</si>
  <si>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</si>
  <si>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</si>
  <si>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</si>
  <si>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</si>
  <si>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</si>
  <si>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</si>
  <si>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</si>
  <si>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</si>
  <si>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</si>
  <si>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</si>
  <si>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</si>
  <si>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</si>
  <si>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</si>
  <si>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</si>
  <si>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</si>
  <si>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</si>
  <si>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</si>
  <si>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</si>
  <si>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</si>
  <si>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</si>
  <si>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</si>
  <si>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</si>
  <si>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</si>
  <si>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</si>
  <si>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</si>
  <si>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</si>
  <si>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</si>
  <si>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</si>
  <si>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</si>
  <si>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</si>
  <si>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</si>
  <si>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</si>
  <si>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</si>
  <si>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</si>
  <si>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</si>
  <si>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</si>
  <si>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</si>
  <si>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</si>
  <si>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</si>
  <si>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</si>
  <si>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</si>
  <si>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</si>
  <si>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</si>
  <si>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</si>
  <si>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</si>
  <si>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</si>
  <si>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</si>
  <si>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</si>
  <si>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</si>
  <si>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</si>
  <si>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</si>
  <si>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</si>
  <si>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</si>
  <si>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</si>
  <si>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</si>
  <si>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</si>
  <si>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</si>
  <si>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</si>
  <si>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</si>
  <si>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</si>
  <si>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</si>
  <si>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</si>
  <si>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</si>
  <si>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</si>
  <si>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</si>
  <si>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</si>
  <si>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</si>
  <si>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</si>
  <si>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</si>
  <si>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</si>
  <si>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</si>
  <si>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</si>
  <si>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</si>
  <si>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</si>
  <si>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</si>
  <si>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</si>
  <si>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</si>
  <si>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</si>
  <si>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</si>
  <si>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</si>
  <si>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</si>
  <si>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</si>
  <si>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</si>
  <si>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</si>
  <si>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</si>
  <si>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</si>
  <si>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</si>
  <si>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</si>
  <si>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</si>
  <si>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</si>
  <si>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</si>
  <si>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</si>
  <si>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</si>
  <si>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</si>
  <si>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</si>
  <si>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</si>
  <si>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</si>
  <si>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</si>
  <si>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</si>
  <si>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</si>
  <si>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</si>
  <si>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</si>
  <si>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</si>
  <si>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</si>
  <si>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</si>
  <si>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</si>
  <si>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</si>
  <si>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</si>
  <si>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</si>
  <si>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</si>
  <si>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</si>
  <si>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</si>
  <si>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</si>
  <si>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</si>
  <si>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</si>
  <si>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</si>
  <si>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</si>
  <si>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</si>
  <si>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</si>
  <si>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</si>
  <si>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</si>
  <si>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</si>
  <si>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</si>
  <si>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</si>
  <si>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</si>
  <si>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</si>
  <si>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</si>
  <si>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</si>
  <si>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</si>
  <si>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</si>
  <si>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</si>
  <si>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</si>
  <si>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</si>
  <si>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</si>
  <si>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</si>
  <si>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</si>
  <si>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</si>
  <si>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</si>
  <si>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</si>
  <si>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</si>
  <si>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</si>
  <si>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</si>
  <si>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</si>
  <si>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</si>
  <si>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</si>
  <si>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</si>
  <si>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</si>
  <si>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</si>
  <si>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</si>
  <si>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</si>
  <si>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</si>
  <si>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</si>
  <si>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</si>
  <si>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</si>
  <si>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</si>
  <si>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</si>
  <si>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</si>
  <si>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</si>
  <si>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</si>
  <si>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</si>
  <si>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</si>
  <si>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</si>
  <si>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</si>
  <si>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</si>
  <si>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</si>
  <si>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</si>
  <si>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</si>
  <si>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</si>
  <si>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</si>
  <si>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</si>
  <si>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</si>
  <si>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</si>
  <si>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</si>
  <si>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</si>
  <si>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</si>
  <si>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</si>
  <si>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</si>
  <si>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</si>
  <si>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</si>
  <si>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</si>
  <si>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</si>
  <si>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</si>
  <si>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</si>
  <si>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</si>
  <si>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</si>
  <si>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</si>
  <si>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</si>
  <si>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</si>
  <si>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</si>
  <si>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</si>
  <si>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</si>
  <si>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</si>
  <si>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</si>
  <si>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</si>
  <si>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</si>
  <si>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</si>
  <si>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</si>
  <si>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</si>
  <si>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</si>
  <si>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</si>
  <si>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</si>
  <si>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</si>
  <si>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</si>
  <si>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</si>
  <si>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</si>
  <si>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</si>
  <si>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</si>
  <si>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</si>
  <si>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</si>
  <si>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</si>
  <si>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</si>
  <si>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</si>
  <si>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</si>
  <si>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</si>
  <si>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</si>
  <si>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</si>
  <si>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</si>
  <si>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</si>
  <si>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</si>
  <si>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</si>
  <si>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</si>
  <si>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</si>
  <si>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</si>
  <si>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</si>
  <si>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</si>
  <si>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</si>
  <si>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</si>
  <si>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</si>
  <si>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</si>
  <si>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</si>
  <si>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</si>
  <si>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</si>
  <si>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</si>
  <si>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</si>
  <si>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</si>
  <si>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</si>
  <si>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</si>
  <si>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</si>
  <si>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</si>
  <si>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</si>
  <si>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</si>
  <si>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</si>
  <si>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</si>
  <si>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</si>
  <si>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</si>
  <si>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</si>
  <si>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</si>
  <si>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</si>
  <si>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</si>
  <si>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</si>
  <si>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</si>
  <si>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</si>
  <si>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</si>
  <si>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</si>
  <si>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</si>
  <si>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</si>
  <si>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</si>
  <si>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</si>
  <si>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</si>
  <si>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</si>
  <si>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</si>
  <si>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</si>
  <si>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</si>
  <si>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</si>
  <si>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</si>
  <si>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</si>
  <si>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</si>
  <si>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</si>
  <si>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</si>
  <si>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</si>
  <si>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</si>
  <si>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</si>
  <si>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</si>
  <si>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</si>
  <si>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</si>
  <si>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</si>
  <si>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</si>
  <si>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</si>
  <si>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</si>
  <si>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</si>
  <si>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</si>
  <si>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</si>
  <si>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</si>
  <si>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</si>
  <si>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</si>
  <si>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</si>
  <si>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</si>
  <si>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</si>
  <si>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</si>
  <si>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</si>
  <si>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</si>
  <si>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</si>
  <si>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</si>
  <si>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</si>
  <si>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</si>
  <si>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</si>
  <si>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</si>
  <si>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</si>
  <si>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</si>
  <si>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</si>
  <si>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</si>
  <si>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</si>
  <si>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</si>
  <si>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</si>
  <si>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</si>
  <si>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</si>
  <si>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</si>
  <si>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</si>
  <si>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</si>
  <si>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</si>
  <si>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</si>
  <si>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</si>
  <si>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</si>
  <si>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</si>
  <si>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</si>
  <si>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</si>
  <si>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</si>
  <si>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</si>
  <si>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</si>
  <si>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</si>
  <si>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</si>
  <si>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</si>
  <si>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</si>
  <si>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</si>
  <si>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</si>
  <si>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</si>
  <si>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</si>
  <si>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</si>
  <si>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</si>
  <si>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</si>
  <si>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</si>
  <si>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</si>
  <si>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</si>
  <si>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</si>
  <si>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</si>
  <si>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</si>
  <si>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</si>
  <si>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</si>
  <si>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</si>
  <si>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</si>
  <si>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</si>
  <si>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</si>
  <si>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</si>
  <si>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</si>
  <si>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</si>
  <si>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</si>
  <si>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</si>
  <si>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</si>
  <si>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</si>
  <si>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</si>
  <si>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</si>
  <si>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</si>
  <si>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</si>
  <si>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</si>
  <si>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</si>
  <si>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</si>
  <si>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</si>
  <si>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</si>
  <si>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</si>
  <si>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</si>
  <si>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</si>
  <si>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</si>
  <si>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</si>
  <si>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</si>
  <si>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</si>
  <si>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</si>
  <si>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</si>
  <si>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</si>
  <si>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</si>
  <si>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</si>
  <si>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</si>
  <si>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</si>
  <si>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</si>
  <si>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</si>
  <si>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</si>
  <si>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</si>
  <si>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</si>
  <si>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</si>
  <si>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</si>
  <si>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</si>
  <si>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</si>
  <si>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</si>
  <si>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</si>
  <si>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</si>
  <si>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</si>
  <si>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</si>
  <si>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</si>
  <si>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</si>
  <si>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</si>
  <si>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</si>
  <si>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</si>
  <si>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</si>
  <si>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</si>
  <si>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</si>
  <si>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</si>
  <si>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</si>
  <si>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</si>
  <si>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</si>
  <si>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</si>
  <si>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</si>
  <si>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</si>
  <si>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</si>
  <si>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</si>
  <si>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</si>
  <si>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</si>
  <si>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</si>
  <si>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</si>
  <si>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</si>
  <si>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</si>
  <si>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</si>
  <si>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</si>
  <si>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</si>
  <si>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</si>
  <si>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</si>
  <si>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</si>
  <si>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</si>
  <si>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</si>
  <si>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</si>
  <si>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</si>
  <si>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</si>
  <si>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</si>
  <si>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</si>
  <si>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</si>
  <si>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</si>
  <si>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</si>
  <si>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</si>
  <si>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</si>
  <si>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</si>
  <si>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</si>
  <si>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</si>
  <si>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</si>
  <si>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</si>
  <si>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</si>
  <si>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</si>
  <si>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</si>
  <si>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</si>
  <si>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</si>
  <si>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</si>
  <si>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</si>
  <si>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</si>
  <si>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</si>
  <si>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</si>
  <si>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</si>
  <si>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</si>
  <si>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</si>
  <si>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</si>
  <si>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</si>
  <si>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</si>
  <si>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</si>
  <si>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</si>
  <si>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</si>
  <si>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</si>
  <si>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</si>
  <si>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</si>
  <si>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</si>
  <si>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</si>
  <si>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</si>
  <si>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</si>
  <si>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</si>
  <si>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</si>
  <si>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</si>
  <si>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</si>
  <si>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</si>
  <si>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</si>
  <si>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</si>
  <si>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</si>
  <si>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</si>
  <si>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</si>
  <si>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</si>
  <si>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</si>
  <si>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</si>
  <si>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</si>
  <si>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</si>
  <si>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</si>
  <si>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</si>
  <si>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</si>
  <si>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</si>
  <si>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</si>
  <si>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</si>
  <si>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</si>
  <si>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</si>
  <si>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</si>
  <si>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</si>
  <si>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</si>
  <si>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</si>
  <si>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</si>
  <si>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</si>
  <si>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</si>
  <si>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</si>
  <si>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</si>
  <si>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</si>
  <si>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</si>
  <si>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</si>
  <si>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</si>
  <si>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</si>
  <si>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</si>
  <si>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</si>
  <si>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</si>
  <si>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</si>
  <si>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</si>
  <si>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</si>
  <si>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</si>
  <si>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</si>
  <si>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</si>
  <si>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</si>
  <si>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</si>
  <si>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</si>
  <si>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</si>
  <si>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</si>
  <si>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</si>
  <si>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</si>
  <si>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</si>
  <si>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</si>
  <si>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</si>
  <si>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</si>
  <si>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</si>
  <si>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</si>
  <si>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</si>
  <si>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</si>
  <si>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</si>
  <si>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</si>
  <si>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</si>
  <si>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</si>
  <si>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</si>
  <si>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</si>
  <si>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</si>
  <si>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</si>
  <si>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</si>
  <si>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</si>
  <si>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</si>
  <si>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</si>
  <si>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</si>
  <si>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</si>
  <si>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</si>
  <si>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</si>
  <si>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</si>
  <si>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</si>
  <si>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</si>
  <si>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</si>
  <si>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</si>
  <si>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</si>
  <si>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</si>
  <si>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</si>
  <si>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</si>
  <si>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</si>
  <si>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</si>
  <si>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</si>
  <si>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</si>
  <si>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</si>
  <si>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</si>
  <si>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</si>
  <si>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</si>
  <si>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</si>
  <si>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</si>
  <si>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</si>
  <si>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</si>
  <si>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</si>
  <si>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</si>
  <si>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</si>
  <si>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</si>
  <si>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</si>
  <si>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</si>
  <si>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</si>
  <si>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</si>
  <si>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</si>
  <si>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</si>
  <si>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</si>
  <si>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</si>
  <si>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</si>
  <si>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</si>
  <si>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</si>
  <si>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</si>
  <si>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</si>
  <si>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</si>
  <si>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</si>
  <si>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</si>
  <si>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</si>
  <si>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</si>
  <si>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</si>
  <si>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</si>
  <si>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</si>
  <si>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</si>
  <si>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</si>
  <si>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</si>
  <si>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</si>
  <si>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</si>
  <si>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</si>
  <si>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</si>
  <si>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</si>
  <si>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</si>
  <si>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</si>
  <si>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</si>
  <si>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</si>
  <si>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</si>
  <si>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</si>
  <si>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</si>
  <si>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</si>
  <si>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</si>
  <si>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</si>
  <si>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</si>
  <si>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</si>
  <si>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</si>
  <si>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</si>
  <si>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</si>
  <si>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</si>
  <si>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</si>
  <si>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</si>
  <si>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</si>
  <si>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</si>
  <si>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</si>
  <si>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</si>
  <si>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</si>
  <si>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</si>
  <si>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</si>
  <si>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</si>
  <si>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</si>
  <si>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</si>
  <si>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</si>
  <si>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</si>
  <si>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</si>
  <si>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</si>
  <si>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</si>
  <si>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</si>
  <si>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</si>
  <si>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</si>
  <si>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</si>
  <si>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</si>
  <si>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</si>
  <si>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</si>
  <si>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</si>
  <si>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</si>
  <si>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</si>
  <si>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</si>
  <si>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</si>
  <si>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</si>
  <si>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</si>
  <si>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</si>
  <si>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</si>
  <si>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</si>
  <si>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</si>
  <si>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</si>
  <si>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</si>
  <si>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</si>
  <si>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</si>
  <si>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</si>
  <si>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</si>
  <si>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</si>
  <si>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</si>
  <si>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</si>
  <si>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</si>
  <si>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</si>
  <si>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</si>
  <si>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</si>
  <si>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</si>
  <si>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</si>
  <si>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</si>
  <si>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</si>
  <si>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</si>
  <si>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</si>
  <si>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</si>
  <si>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</si>
  <si>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</si>
  <si>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</si>
  <si>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</si>
  <si>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</si>
  <si>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</si>
  <si>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</si>
  <si>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</si>
  <si>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</si>
  <si>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</si>
  <si>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</si>
  <si>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</si>
  <si>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</si>
  <si>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</si>
  <si>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</si>
  <si>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</si>
  <si>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</si>
  <si>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</si>
  <si>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</si>
  <si>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</si>
  <si>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</si>
  <si>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</si>
  <si>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</si>
  <si>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</si>
  <si>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</si>
  <si>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</si>
  <si>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</si>
  <si>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</si>
  <si>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</si>
  <si>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</si>
  <si>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</si>
  <si>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</si>
  <si>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</si>
  <si>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</si>
  <si>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</si>
  <si>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</si>
  <si>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</si>
  <si>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</si>
  <si>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</si>
  <si>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</si>
  <si>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</si>
  <si>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</si>
  <si>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</si>
  <si>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</si>
  <si>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</si>
  <si>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</si>
  <si>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</si>
  <si>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</si>
  <si>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</si>
  <si>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</si>
  <si>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theater</t>
  </si>
  <si>
    <t>music</t>
  </si>
  <si>
    <t>photography</t>
  </si>
  <si>
    <t>food</t>
  </si>
  <si>
    <t>publishing</t>
  </si>
  <si>
    <t>games</t>
  </si>
  <si>
    <t>technology</t>
  </si>
  <si>
    <t>journalism</t>
  </si>
  <si>
    <t>animation</t>
  </si>
  <si>
    <t>plays</t>
  </si>
  <si>
    <t>indie rock</t>
  </si>
  <si>
    <t>photography books</t>
  </si>
  <si>
    <t>food trucks</t>
  </si>
  <si>
    <t>fiction</t>
  </si>
  <si>
    <t>rock</t>
  </si>
  <si>
    <t>documentary</t>
  </si>
  <si>
    <t>nonfiction</t>
  </si>
  <si>
    <t>translations</t>
  </si>
  <si>
    <t>video games</t>
  </si>
  <si>
    <t>television</t>
  </si>
  <si>
    <t>drama</t>
  </si>
  <si>
    <t>web</t>
  </si>
  <si>
    <t>jazz</t>
  </si>
  <si>
    <t>science fiction</t>
  </si>
  <si>
    <t>wearables</t>
  </si>
  <si>
    <t>electric music</t>
  </si>
  <si>
    <t>shorts</t>
  </si>
  <si>
    <t>radio &amp; podcasts</t>
  </si>
  <si>
    <t>metal</t>
  </si>
  <si>
    <t>mobile games</t>
  </si>
  <si>
    <t>world music</t>
  </si>
  <si>
    <t>audio</t>
  </si>
  <si>
    <t>(All)</t>
  </si>
  <si>
    <t>Column Labels</t>
  </si>
  <si>
    <t>Count of name</t>
  </si>
  <si>
    <t>Count of country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</si>
  <si>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</si>
  <si>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</si>
  <si>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</si>
  <si>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</si>
  <si>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</si>
  <si>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</si>
  <si>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</si>
  <si>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</si>
  <si>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</si>
  <si>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</si>
  <si>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</si>
  <si>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</si>
  <si>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</si>
  <si>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</si>
  <si>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</si>
  <si>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</si>
  <si>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</si>
  <si>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</si>
  <si>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</si>
  <si>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</si>
  <si>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</si>
  <si>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</si>
  <si>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1000&lt;</t>
  </si>
  <si>
    <t>1000-4999</t>
  </si>
  <si>
    <t>5000-9999</t>
  </si>
  <si>
    <t>10000--14999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</si>
  <si>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</si>
  <si>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</si>
  <si>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</si>
  <si>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</si>
  <si>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</si>
  <si>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</si>
  <si>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</si>
  <si>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50000&gt;</t>
  </si>
  <si>
    <t>Sum of Percentage Successful</t>
  </si>
  <si>
    <t>Sum of Percentage Failed</t>
  </si>
  <si>
    <t>Sum of Percentage Cancelled</t>
  </si>
  <si>
    <t/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</si>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</sst>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44" fontId="0" fillId="0" borderId="0" xfId="42" applyFont="1"/>
    <xf numFmtId="6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18" fillId="0" borderId="0" xfId="0" applyNumberFormat="1" applyFont="1"/>
    <xf numFmtId="14" fontId="0" fillId="0" borderId="0" xfId="0" applyNumberFormat="1"/>
    <xf numFmtId="0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Sheet4!$A$7:$A$40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Sheet4!$B$7:$B$40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1-4042-8921-46FEDD1F4790}"/>
            </c:ext>
          </c:extLst>
        </c:ser>
        <c:ser>
          <c:idx val="1"/>
          <c:order val="1"/>
          <c:tx>
            <c:strRef>
              <c:f>Sheet4!$C$5:$C$6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Sheet4!$A$7:$A$40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Sheet4!$C$7:$C$40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F1-4042-8921-46FEDD1F4790}"/>
            </c:ext>
          </c:extLst>
        </c:ser>
        <c:ser>
          <c:idx val="2"/>
          <c:order val="2"/>
          <c:tx>
            <c:strRef>
              <c:f>Sheet4!$D$5:$D$6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Sheet4!$A$7:$A$40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Sheet4!$D$7:$D$40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F1-4042-8921-46FEDD1F4790}"/>
            </c:ext>
          </c:extLst>
        </c:ser>
        <c:ser>
          <c:idx val="3"/>
          <c:order val="3"/>
          <c:tx>
            <c:strRef>
              <c:f>Sheet4!$E$5:$E$6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Sheet4!$A$7:$A$40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Sheet4!$E$7:$E$40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F1-4042-8921-46FEDD1F4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486367"/>
        <c:axId val="657488767"/>
      </c:barChart>
      <c:catAx>
        <c:axId val="65748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88767"/>
        <c:crosses val="autoZero"/>
        <c:auto val="1"/>
        <c:lblAlgn val="ctr"/>
        <c:lblOffset val="100"/>
        <c:noMultiLvlLbl val="0"/>
      </c:catAx>
      <c:valAx>
        <c:axId val="6574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8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5-4233-871E-6E8634DA96B3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5-4233-871E-6E8634DA96B3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25-4233-871E-6E8634DA96B3}"/>
            </c:ext>
          </c:extLst>
        </c:ser>
        <c:ser>
          <c:idx val="3"/>
          <c:order val="3"/>
          <c:tx>
            <c:strRef>
              <c:f>Sheet6!$E$4:$E$5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25-4233-871E-6E8634DA9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495967"/>
        <c:axId val="657490207"/>
      </c:barChart>
      <c:catAx>
        <c:axId val="6574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90207"/>
        <c:crosses val="autoZero"/>
        <c:auto val="1"/>
        <c:lblAlgn val="ctr"/>
        <c:lblOffset val="100"/>
        <c:noMultiLvlLbl val="0"/>
      </c:catAx>
      <c:valAx>
        <c:axId val="6574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9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[CrowdfundingBook.xlsx]Sheet7!PivotTable6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Sheet7!$B$6:$B$15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1-4EAD-A62C-9531F355E040}"/>
            </c:ext>
          </c:extLst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Sheet7!$C$6:$C$15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1-4EAD-A62C-9531F355E040}"/>
            </c:ext>
          </c:extLst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Sheet7!$D$6:$D$15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1-4EAD-A62C-9531F355E040}"/>
            </c:ext>
          </c:extLst>
        </c:ser>
        <c:ser>
          <c:idx val="3"/>
          <c:order val="3"/>
          <c:tx>
            <c:strRef>
              <c:f>Sheet7!$E$4:$E$5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Sheet7!$A$6:$A$15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Sheet7!$E$6:$E$15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B1-4EAD-A62C-9531F355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491167"/>
        <c:axId val="657486847"/>
      </c:lineChart>
      <c:catAx>
        <c:axId val="65749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86847"/>
        <c:crosses val="autoZero"/>
        <c:auto val="1"/>
        <c:lblAlgn val="ctr"/>
        <c:lblOffset val="100"/>
        <c:noMultiLvlLbl val="0"/>
      </c:catAx>
      <c:valAx>
        <c:axId val="65748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9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2"/>
                <c:pt idx="0">
                  <c:v>1000&lt;</c:v>
                </c:pt>
                <c:pt idx="1">
                  <c:v>10000--14999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50000&gt;</c:v>
                </c:pt>
                <c:pt idx="11">
                  <c:v>5000-9999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3.5999999999999996</c:v>
                </c:pt>
                <c:pt idx="1">
                  <c:v>0.4</c:v>
                </c:pt>
                <c:pt idx="2">
                  <c:v>19.100000000000001</c:v>
                </c:pt>
                <c:pt idx="3">
                  <c:v>1</c:v>
                </c:pt>
                <c:pt idx="4">
                  <c:v>0.70000000000000007</c:v>
                </c:pt>
                <c:pt idx="5">
                  <c:v>1.0999999999999999</c:v>
                </c:pt>
                <c:pt idx="6">
                  <c:v>0.70000000000000007</c:v>
                </c:pt>
                <c:pt idx="7">
                  <c:v>0.8</c:v>
                </c:pt>
                <c:pt idx="8">
                  <c:v>1.9</c:v>
                </c:pt>
                <c:pt idx="9">
                  <c:v>0.8</c:v>
                </c:pt>
                <c:pt idx="10">
                  <c:v>11.4</c:v>
                </c:pt>
                <c:pt idx="11">
                  <c:v>16.400000000000002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F-4B74-91B7-5F44EF92E5D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2"/>
                <c:pt idx="0">
                  <c:v>1000&lt;</c:v>
                </c:pt>
                <c:pt idx="1">
                  <c:v>10000--14999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50000&gt;</c:v>
                </c:pt>
                <c:pt idx="11">
                  <c:v>5000-9999</c:v>
                </c:pt>
              </c:strCache>
            </c:strRef>
          </c:cat>
          <c:val>
            <c:numRef>
              <c:f>Sheet2!$C$2:$C$14</c:f>
              <c:numCache>
                <c:formatCode>General</c:formatCode>
                <c:ptCount val="12"/>
                <c:pt idx="0">
                  <c:v>2</c:v>
                </c:pt>
                <c:pt idx="1">
                  <c:v>0.5</c:v>
                </c:pt>
                <c:pt idx="2">
                  <c:v>3.8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0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16.3</c:v>
                </c:pt>
                <c:pt idx="11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7F-4B74-91B7-5F44EF92E5D8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Percentage Cancelled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2"/>
                <c:pt idx="0">
                  <c:v>1000&lt;</c:v>
                </c:pt>
                <c:pt idx="1">
                  <c:v>10000--14999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50000&gt;</c:v>
                </c:pt>
                <c:pt idx="11">
                  <c:v>5000-9999</c:v>
                </c:pt>
              </c:strCache>
            </c:strRef>
          </c:cat>
          <c:val>
            <c:numRef>
              <c:f>Sheet2!$D$2:$D$14</c:f>
              <c:numCache>
                <c:formatCode>General</c:formatCode>
                <c:ptCount val="12"/>
                <c:pt idx="0">
                  <c:v>0.1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2.8000000000000003</c:v>
                </c:pt>
                <c:pt idx="11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7F-4B74-91B7-5F44EF92E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75936"/>
        <c:axId val="2070165664"/>
      </c:barChart>
      <c:catAx>
        <c:axId val="11517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65664"/>
        <c:crosses val="autoZero"/>
        <c:auto val="1"/>
        <c:lblAlgn val="ctr"/>
        <c:lblOffset val="100"/>
        <c:noMultiLvlLbl val="0"/>
      </c:catAx>
      <c:valAx>
        <c:axId val="20701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358705161854772E-2"/>
          <c:y val="0.14712744240303297"/>
          <c:w val="0.5528635170603674"/>
          <c:h val="0.5061103820355789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Sheet2!$A$2:$A$14</c:f>
              <c:strCache>
                <c:ptCount val="12"/>
                <c:pt idx="0">
                  <c:v>1000&lt;</c:v>
                </c:pt>
                <c:pt idx="1">
                  <c:v>10000--14999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50000&gt;</c:v>
                </c:pt>
                <c:pt idx="11">
                  <c:v>5000-9999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3.5999999999999996</c:v>
                </c:pt>
                <c:pt idx="1">
                  <c:v>0.4</c:v>
                </c:pt>
                <c:pt idx="2">
                  <c:v>19.100000000000001</c:v>
                </c:pt>
                <c:pt idx="3">
                  <c:v>1</c:v>
                </c:pt>
                <c:pt idx="4">
                  <c:v>0.70000000000000007</c:v>
                </c:pt>
                <c:pt idx="5">
                  <c:v>1.0999999999999999</c:v>
                </c:pt>
                <c:pt idx="6">
                  <c:v>0.70000000000000007</c:v>
                </c:pt>
                <c:pt idx="7">
                  <c:v>0.8</c:v>
                </c:pt>
                <c:pt idx="8">
                  <c:v>1.9</c:v>
                </c:pt>
                <c:pt idx="9">
                  <c:v>0.8</c:v>
                </c:pt>
                <c:pt idx="10">
                  <c:v>11.4</c:v>
                </c:pt>
                <c:pt idx="11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F-4C17-B306-7C64661AEEE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Sheet2!$A$2:$A$14</c:f>
              <c:strCache>
                <c:ptCount val="12"/>
                <c:pt idx="0">
                  <c:v>1000&lt;</c:v>
                </c:pt>
                <c:pt idx="1">
                  <c:v>10000--14999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50000&gt;</c:v>
                </c:pt>
                <c:pt idx="11">
                  <c:v>5000-9999</c:v>
                </c:pt>
              </c:strCache>
            </c:strRef>
          </c:cat>
          <c:val>
            <c:numRef>
              <c:f>Sheet2!$C$2:$C$14</c:f>
              <c:numCache>
                <c:formatCode>General</c:formatCode>
                <c:ptCount val="12"/>
                <c:pt idx="0">
                  <c:v>2</c:v>
                </c:pt>
                <c:pt idx="1">
                  <c:v>0.5</c:v>
                </c:pt>
                <c:pt idx="2">
                  <c:v>3.8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0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16.3</c:v>
                </c:pt>
                <c:pt idx="11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F-4C17-B306-7C64661AEEED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Sheet2!$A$2:$A$14</c:f>
              <c:strCache>
                <c:ptCount val="12"/>
                <c:pt idx="0">
                  <c:v>1000&lt;</c:v>
                </c:pt>
                <c:pt idx="1">
                  <c:v>10000--14999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50000&gt;</c:v>
                </c:pt>
                <c:pt idx="11">
                  <c:v>5000-9999</c:v>
                </c:pt>
              </c:strCache>
            </c:strRef>
          </c:cat>
          <c:val>
            <c:numRef>
              <c:f>Sheet2!$D$2:$D$14</c:f>
              <c:numCache>
                <c:formatCode>General</c:formatCode>
                <c:ptCount val="12"/>
                <c:pt idx="0">
                  <c:v>0.1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2.8000000000000003</c:v>
                </c:pt>
                <c:pt idx="11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7F-4C17-B306-7C64661AE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344"/>
        <c:axId val="115262864"/>
      </c:lineChart>
      <c:catAx>
        <c:axId val="11526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62864"/>
        <c:crosses val="autoZero"/>
        <c:auto val="1"/>
        <c:lblAlgn val="ctr"/>
        <c:lblOffset val="100"/>
        <c:noMultiLvlLbl val="0"/>
      </c:catAx>
      <c:valAx>
        <c:axId val="1152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6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1749489</xdr:colOff>
      <xdr:row>1</xdr:row>
      <xdr:rowOff>58316</xdr:rowOff>
    </xdr:from>
    <xdr:to>
      <xdr:col>10</xdr:col>
      <xdr:colOff>1467627</xdr:colOff>
      <xdr:row>24</xdr:row>
      <xdr:rowOff>77756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D05D99-AB28-71A9-CB1C-24BF9B044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1233487</xdr:colOff>
      <xdr:row>4</xdr:row>
      <xdr:rowOff>123825</xdr:rowOff>
    </xdr:from>
    <xdr:to>
      <xdr:col>12</xdr:col>
      <xdr:colOff>1538287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6D6E7-1411-FDFE-60D7-56A28541C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1443037</xdr:colOff>
      <xdr:row>5</xdr:row>
      <xdr:rowOff>0</xdr:rowOff>
    </xdr:from>
    <xdr:to>
      <xdr:col>10</xdr:col>
      <xdr:colOff>661987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6D4DF-94CE-CE9F-66AA-5BC442533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38100</xdr:rowOff>
    </xdr:from>
    <xdr:to>
      <xdr:col>12</xdr:col>
      <xdr:colOff>228600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97AE6-884D-872E-3DDA-0B9E53D14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528637</xdr:colOff>
      <xdr:row>16</xdr:row>
      <xdr:rowOff>66675</xdr:rowOff>
    </xdr:from>
    <xdr:to>
      <xdr:col>12</xdr:col>
      <xdr:colOff>300037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6386E-7768-BB1A-C5AE-8544110C3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." refreshedDate="45088.883081944441" createdVersion="8" refreshedVersion="8" minRefreshableVersion="3" recordCount="1000" xr:uid="{23DC8B33-99CE-4828-877C-AA32B5EE9F3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." refreshedDate="45088.901066435188" createdVersion="8" refreshedVersion="8" minRefreshableVersion="3" recordCount="1000" xr:uid="{244051FF-4BA0-4887-8BD9-9FC306CFCED8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." refreshedDate="45089.759886689812" createdVersion="8" refreshedVersion="8" minRefreshableVersion="3" recordCount="12" xr:uid="{B39E2304-2FB6-4B15-AD40-56E222064C4F}">
  <cacheSource type="worksheet">
    <worksheetSource ref="A1:H13" sheet="Sheet1"/>
  </cacheSource>
  <cacheFields count="8">
    <cacheField name="Goal" numFmtId="0">
      <sharedItems count="12">
        <s v="1000&lt;"/>
        <s v="1000-4999"/>
        <s v="5000-9999"/>
        <s v="10000--14999"/>
        <s v="15000-19999"/>
        <s v="20000-24999"/>
        <s v="25000-29999"/>
        <s v="30000-34999"/>
        <s v="35000-39999"/>
        <s v="40000-44999"/>
        <s v="45000-49999"/>
        <s v="50000&gt;"/>
      </sharedItems>
    </cacheField>
    <cacheField name="Number Suc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/>
    </cacheField>
    <cacheField name="Number Cancelled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" numFmtId="0">
      <sharedItems containsSemiMixedTypes="0" containsString="0" containsNumber="1" minValue="0.4" maxValue="19.100000000000001"/>
    </cacheField>
    <cacheField name="Percentage Failed" numFmtId="0">
      <sharedItems containsSemiMixedTypes="0" containsString="0" containsNumber="1" minValue="0" maxValue="16.3"/>
    </cacheField>
    <cacheField name="Percentage Cancelled" numFmtId="0">
      <sharedItems containsSemiMixedTypes="0" containsString="0" containsNumber="1" minValue="0" maxValue="2.800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." refreshedDate="45090.721147453703" createdVersion="8" refreshedVersion="8" minRefreshableVersion="3" recordCount="6" xr:uid="{8CFCD017-C3D0-4965-980E-D1350AB5A83C}">
  <cacheSource type="worksheet">
    <worksheetSource ref="A1:B7" sheet="Sheet5"/>
  </cacheSource>
  <cacheFields count="2">
    <cacheField name="outcome" numFmtId="0">
      <sharedItems count="1">
        <s v="successful"/>
      </sharedItems>
    </cacheField>
    <cacheField name="backers_count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x v="0"/>
    <s v="food/food trucks"/>
    <n v="0"/>
    <x v="0"/>
    <x v="0"/>
    <s v="food trucks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x v="1"/>
    <s v="music/rock"/>
    <n v="1040"/>
    <x v="1"/>
    <x v="1"/>
    <s v="rock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x v="0"/>
    <s v="technology/web"/>
    <n v="131.4787822878229"/>
    <x v="2"/>
    <x v="2"/>
    <s v="web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x v="0"/>
    <s v="music/rock"/>
    <n v="58.976190476190467"/>
    <x v="3"/>
    <x v="1"/>
    <s v="rock"/>
    <x v="3"/>
    <x v="3"/>
  </r>
  <r>
    <n v="4"/>
    <x v="4"/>
    <s v="Proactive foreground core"/>
    <n v="7600"/>
    <n v="5265"/>
    <x v="0"/>
    <n v="53"/>
    <x v="1"/>
    <s v="USD"/>
    <n v="1547964000"/>
    <n v="1548309600"/>
    <b v="0"/>
    <x v="0"/>
    <s v="theater/plays"/>
    <n v="69.276315789473685"/>
    <x v="4"/>
    <x v="3"/>
    <s v="plays"/>
    <x v="4"/>
    <x v="4"/>
  </r>
  <r>
    <n v="5"/>
    <x v="5"/>
    <s v="Open-source optimizing database"/>
    <n v="7600"/>
    <n v="13195"/>
    <x v="1"/>
    <n v="174"/>
    <x v="3"/>
    <s v="DKK"/>
    <n v="1346130000"/>
    <n v="1347080400"/>
    <b v="0"/>
    <x v="0"/>
    <s v="theater/plays"/>
    <n v="173.61842105263159"/>
    <x v="5"/>
    <x v="3"/>
    <s v="plays"/>
    <x v="5"/>
    <x v="5"/>
  </r>
  <r>
    <n v="6"/>
    <x v="6"/>
    <s v="Operative upward-trending algorithm"/>
    <n v="5200"/>
    <n v="1090"/>
    <x v="0"/>
    <n v="18"/>
    <x v="4"/>
    <s v="GBP"/>
    <n v="1505278800"/>
    <n v="1505365200"/>
    <b v="0"/>
    <x v="0"/>
    <s v="film &amp; video/documentary"/>
    <n v="20.961538461538463"/>
    <x v="6"/>
    <x v="4"/>
    <s v="documentary"/>
    <x v="6"/>
    <x v="6"/>
  </r>
  <r>
    <n v="7"/>
    <x v="7"/>
    <s v="Centralized cohesive challenge"/>
    <n v="4500"/>
    <n v="14741"/>
    <x v="1"/>
    <n v="227"/>
    <x v="3"/>
    <s v="DKK"/>
    <n v="1439442000"/>
    <n v="1439614800"/>
    <b v="0"/>
    <x v="0"/>
    <s v="theater/plays"/>
    <n v="327.57777777777778"/>
    <x v="7"/>
    <x v="3"/>
    <s v="plays"/>
    <x v="7"/>
    <x v="7"/>
  </r>
  <r>
    <n v="8"/>
    <x v="8"/>
    <s v="Exclusive attitude-oriented intranet"/>
    <n v="110100"/>
    <n v="21946"/>
    <x v="2"/>
    <n v="708"/>
    <x v="3"/>
    <s v="DKK"/>
    <n v="1281330000"/>
    <n v="1281502800"/>
    <b v="0"/>
    <x v="0"/>
    <s v="theater/plays"/>
    <n v="19.932788374205266"/>
    <x v="8"/>
    <x v="3"/>
    <s v="plays"/>
    <x v="8"/>
    <x v="8"/>
  </r>
  <r>
    <n v="9"/>
    <x v="9"/>
    <s v="Open-source fresh-thinking model"/>
    <n v="6200"/>
    <n v="3208"/>
    <x v="0"/>
    <n v="44"/>
    <x v="1"/>
    <s v="USD"/>
    <n v="1379566800"/>
    <n v="1383804000"/>
    <b v="0"/>
    <x v="0"/>
    <s v="music/electric music"/>
    <n v="51.741935483870968"/>
    <x v="9"/>
    <x v="1"/>
    <s v="electric music"/>
    <x v="9"/>
    <x v="9"/>
  </r>
  <r>
    <n v="10"/>
    <x v="10"/>
    <s v="Monitored empowering installation"/>
    <n v="5200"/>
    <n v="13838"/>
    <x v="1"/>
    <n v="220"/>
    <x v="1"/>
    <s v="USD"/>
    <n v="1281762000"/>
    <n v="1285909200"/>
    <b v="0"/>
    <x v="0"/>
    <s v="film &amp; video/drama"/>
    <n v="266.11538461538464"/>
    <x v="10"/>
    <x v="4"/>
    <s v="drama"/>
    <x v="10"/>
    <x v="10"/>
  </r>
  <r>
    <n v="11"/>
    <x v="11"/>
    <s v="Grass-roots zero administration system engine"/>
    <n v="6300"/>
    <n v="3030"/>
    <x v="0"/>
    <n v="27"/>
    <x v="1"/>
    <s v="USD"/>
    <n v="1285045200"/>
    <n v="1285563600"/>
    <b v="0"/>
    <x v="1"/>
    <s v="theater/plays"/>
    <n v="48.095238095238095"/>
    <x v="11"/>
    <x v="3"/>
    <s v="plays"/>
    <x v="11"/>
    <x v="11"/>
  </r>
  <r>
    <n v="12"/>
    <x v="12"/>
    <s v="Assimilated hybrid intranet"/>
    <n v="6300"/>
    <n v="5629"/>
    <x v="0"/>
    <n v="55"/>
    <x v="1"/>
    <s v="USD"/>
    <n v="1571720400"/>
    <n v="1572411600"/>
    <b v="0"/>
    <x v="0"/>
    <s v="film &amp; video/drama"/>
    <n v="89.349206349206341"/>
    <x v="12"/>
    <x v="4"/>
    <s v="drama"/>
    <x v="12"/>
    <x v="12"/>
  </r>
  <r>
    <n v="13"/>
    <x v="13"/>
    <s v="Multi-tiered directional open architecture"/>
    <n v="4200"/>
    <n v="10295"/>
    <x v="1"/>
    <n v="98"/>
    <x v="1"/>
    <s v="USD"/>
    <n v="1465621200"/>
    <n v="1466658000"/>
    <b v="0"/>
    <x v="0"/>
    <s v="music/indie rock"/>
    <n v="245.11904761904765"/>
    <x v="13"/>
    <x v="1"/>
    <s v="indie rock"/>
    <x v="13"/>
    <x v="13"/>
  </r>
  <r>
    <n v="14"/>
    <x v="14"/>
    <s v="Cloned directional synergy"/>
    <n v="28200"/>
    <n v="18829"/>
    <x v="0"/>
    <n v="200"/>
    <x v="1"/>
    <s v="USD"/>
    <n v="1331013600"/>
    <n v="1333342800"/>
    <b v="0"/>
    <x v="0"/>
    <s v="music/indie rock"/>
    <n v="66.769503546099301"/>
    <x v="14"/>
    <x v="1"/>
    <s v="indie rock"/>
    <x v="14"/>
    <x v="14"/>
  </r>
  <r>
    <n v="15"/>
    <x v="15"/>
    <s v="Extended eco-centric pricing structure"/>
    <n v="81200"/>
    <n v="38414"/>
    <x v="0"/>
    <n v="452"/>
    <x v="1"/>
    <s v="USD"/>
    <n v="1575957600"/>
    <n v="1576303200"/>
    <b v="0"/>
    <x v="0"/>
    <s v="technology/wearables"/>
    <n v="47.307881773399011"/>
    <x v="15"/>
    <x v="2"/>
    <s v="wearables"/>
    <x v="15"/>
    <x v="15"/>
  </r>
  <r>
    <n v="16"/>
    <x v="16"/>
    <s v="Cross-platform systemic adapter"/>
    <n v="1700"/>
    <n v="11041"/>
    <x v="1"/>
    <n v="100"/>
    <x v="1"/>
    <s v="USD"/>
    <n v="1390370400"/>
    <n v="1392271200"/>
    <b v="0"/>
    <x v="0"/>
    <s v="publishing/nonfiction"/>
    <n v="649.47058823529414"/>
    <x v="16"/>
    <x v="5"/>
    <s v="nonfiction"/>
    <x v="16"/>
    <x v="16"/>
  </r>
  <r>
    <n v="17"/>
    <x v="17"/>
    <s v="Seamless 4thgeneration methodology"/>
    <n v="84600"/>
    <n v="134845"/>
    <x v="1"/>
    <n v="1249"/>
    <x v="1"/>
    <s v="USD"/>
    <n v="1294812000"/>
    <n v="1294898400"/>
    <b v="0"/>
    <x v="0"/>
    <s v="film &amp; video/animation"/>
    <n v="159.39125295508273"/>
    <x v="17"/>
    <x v="4"/>
    <s v="animation"/>
    <x v="17"/>
    <x v="17"/>
  </r>
  <r>
    <n v="18"/>
    <x v="18"/>
    <s v="Exclusive needs-based adapter"/>
    <n v="9100"/>
    <n v="6089"/>
    <x v="3"/>
    <n v="135"/>
    <x v="1"/>
    <s v="USD"/>
    <n v="1536382800"/>
    <n v="1537074000"/>
    <b v="0"/>
    <x v="0"/>
    <s v="theater/plays"/>
    <n v="66.912087912087912"/>
    <x v="18"/>
    <x v="3"/>
    <s v="plays"/>
    <x v="18"/>
    <x v="18"/>
  </r>
  <r>
    <n v="19"/>
    <x v="19"/>
    <s v="Down-sized cohesive archive"/>
    <n v="62500"/>
    <n v="30331"/>
    <x v="0"/>
    <n v="674"/>
    <x v="1"/>
    <s v="USD"/>
    <n v="1551679200"/>
    <n v="1553490000"/>
    <b v="0"/>
    <x v="1"/>
    <s v="theater/plays"/>
    <n v="48.529600000000002"/>
    <x v="19"/>
    <x v="3"/>
    <s v="plays"/>
    <x v="19"/>
    <x v="19"/>
  </r>
  <r>
    <n v="20"/>
    <x v="20"/>
    <s v="Proactive composite alliance"/>
    <n v="131800"/>
    <n v="147936"/>
    <x v="1"/>
    <n v="1396"/>
    <x v="1"/>
    <s v="USD"/>
    <n v="1406523600"/>
    <n v="1406523600"/>
    <b v="0"/>
    <x v="0"/>
    <s v="film &amp; video/drama"/>
    <n v="112.24279210925646"/>
    <x v="20"/>
    <x v="4"/>
    <s v="drama"/>
    <x v="20"/>
    <x v="20"/>
  </r>
  <r>
    <n v="21"/>
    <x v="21"/>
    <s v="Re-engineered intangible definition"/>
    <n v="94000"/>
    <n v="38533"/>
    <x v="0"/>
    <n v="558"/>
    <x v="1"/>
    <s v="USD"/>
    <n v="1313384400"/>
    <n v="1316322000"/>
    <b v="0"/>
    <x v="0"/>
    <s v="theater/plays"/>
    <n v="40.992553191489364"/>
    <x v="21"/>
    <x v="3"/>
    <s v="plays"/>
    <x v="21"/>
    <x v="21"/>
  </r>
  <r>
    <n v="22"/>
    <x v="22"/>
    <s v="Enhanced dynamic definition"/>
    <n v="59100"/>
    <n v="75690"/>
    <x v="1"/>
    <n v="890"/>
    <x v="1"/>
    <s v="USD"/>
    <n v="1522731600"/>
    <n v="1524027600"/>
    <b v="0"/>
    <x v="0"/>
    <s v="theater/plays"/>
    <n v="128.07106598984771"/>
    <x v="22"/>
    <x v="3"/>
    <s v="plays"/>
    <x v="22"/>
    <x v="22"/>
  </r>
  <r>
    <n v="23"/>
    <x v="23"/>
    <s v="Devolved next generation adapter"/>
    <n v="4500"/>
    <n v="14942"/>
    <x v="1"/>
    <n v="142"/>
    <x v="4"/>
    <s v="GBP"/>
    <n v="1550124000"/>
    <n v="1554699600"/>
    <b v="0"/>
    <x v="0"/>
    <s v="film &amp; video/documentary"/>
    <n v="332.04444444444448"/>
    <x v="23"/>
    <x v="4"/>
    <s v="documentary"/>
    <x v="23"/>
    <x v="23"/>
  </r>
  <r>
    <n v="24"/>
    <x v="24"/>
    <s v="Cross-platform intermediate frame"/>
    <n v="92400"/>
    <n v="104257"/>
    <x v="1"/>
    <n v="2673"/>
    <x v="1"/>
    <s v="USD"/>
    <n v="1403326800"/>
    <n v="1403499600"/>
    <b v="0"/>
    <x v="0"/>
    <s v="technology/wearables"/>
    <n v="112.83225108225108"/>
    <x v="24"/>
    <x v="2"/>
    <s v="wearables"/>
    <x v="24"/>
    <x v="24"/>
  </r>
  <r>
    <n v="25"/>
    <x v="25"/>
    <s v="Monitored impactful analyzer"/>
    <n v="5500"/>
    <n v="11904"/>
    <x v="1"/>
    <n v="163"/>
    <x v="1"/>
    <s v="USD"/>
    <n v="1305694800"/>
    <n v="1307422800"/>
    <b v="0"/>
    <x v="1"/>
    <s v="games/video games"/>
    <n v="216.43636363636364"/>
    <x v="25"/>
    <x v="6"/>
    <s v="video games"/>
    <x v="25"/>
    <x v="25"/>
  </r>
  <r>
    <n v="26"/>
    <x v="26"/>
    <s v="Optional responsive customer loyalty"/>
    <n v="107500"/>
    <n v="51814"/>
    <x v="3"/>
    <n v="1480"/>
    <x v="1"/>
    <s v="USD"/>
    <n v="1533013200"/>
    <n v="1535346000"/>
    <b v="0"/>
    <x v="0"/>
    <s v="theater/plays"/>
    <n v="48.199069767441863"/>
    <x v="26"/>
    <x v="3"/>
    <s v="plays"/>
    <x v="26"/>
    <x v="26"/>
  </r>
  <r>
    <n v="27"/>
    <x v="27"/>
    <s v="Diverse transitional migration"/>
    <n v="2000"/>
    <n v="1599"/>
    <x v="0"/>
    <n v="15"/>
    <x v="1"/>
    <s v="USD"/>
    <n v="1443848400"/>
    <n v="1444539600"/>
    <b v="0"/>
    <x v="0"/>
    <s v="music/rock"/>
    <n v="79.95"/>
    <x v="27"/>
    <x v="1"/>
    <s v="rock"/>
    <x v="27"/>
    <x v="27"/>
  </r>
  <r>
    <n v="28"/>
    <x v="28"/>
    <s v="Synchronized global task-force"/>
    <n v="130800"/>
    <n v="137635"/>
    <x v="1"/>
    <n v="2220"/>
    <x v="1"/>
    <s v="USD"/>
    <n v="1265695200"/>
    <n v="1267682400"/>
    <b v="0"/>
    <x v="1"/>
    <s v="theater/plays"/>
    <n v="105.22553516819573"/>
    <x v="28"/>
    <x v="3"/>
    <s v="plays"/>
    <x v="28"/>
    <x v="28"/>
  </r>
  <r>
    <n v="29"/>
    <x v="29"/>
    <s v="Focused 6thgeneration forecast"/>
    <n v="45900"/>
    <n v="150965"/>
    <x v="1"/>
    <n v="1606"/>
    <x v="5"/>
    <s v="CHF"/>
    <n v="1532062800"/>
    <n v="1535518800"/>
    <b v="0"/>
    <x v="0"/>
    <s v="film &amp; video/shorts"/>
    <n v="328.89978213507629"/>
    <x v="29"/>
    <x v="4"/>
    <s v="shorts"/>
    <x v="29"/>
    <x v="29"/>
  </r>
  <r>
    <n v="30"/>
    <x v="30"/>
    <s v="Down-sized analyzing challenge"/>
    <n v="9000"/>
    <n v="14455"/>
    <x v="1"/>
    <n v="129"/>
    <x v="1"/>
    <s v="USD"/>
    <n v="1558674000"/>
    <n v="1559106000"/>
    <b v="0"/>
    <x v="0"/>
    <s v="film &amp; video/animation"/>
    <n v="160.61111111111111"/>
    <x v="30"/>
    <x v="4"/>
    <s v="animation"/>
    <x v="30"/>
    <x v="30"/>
  </r>
  <r>
    <n v="31"/>
    <x v="31"/>
    <s v="Progressive needs-based focus group"/>
    <n v="3500"/>
    <n v="10850"/>
    <x v="1"/>
    <n v="226"/>
    <x v="4"/>
    <s v="GBP"/>
    <n v="1451973600"/>
    <n v="1454392800"/>
    <b v="0"/>
    <x v="0"/>
    <s v="games/video games"/>
    <n v="310"/>
    <x v="31"/>
    <x v="6"/>
    <s v="video games"/>
    <x v="31"/>
    <x v="31"/>
  </r>
  <r>
    <n v="32"/>
    <x v="32"/>
    <s v="Ergonomic 6thgeneration success"/>
    <n v="101000"/>
    <n v="87676"/>
    <x v="0"/>
    <n v="2307"/>
    <x v="6"/>
    <s v="EUR"/>
    <n v="1515564000"/>
    <n v="1517896800"/>
    <b v="0"/>
    <x v="0"/>
    <s v="film &amp; video/documentary"/>
    <n v="86.807920792079202"/>
    <x v="32"/>
    <x v="4"/>
    <s v="documentary"/>
    <x v="32"/>
    <x v="32"/>
  </r>
  <r>
    <n v="33"/>
    <x v="33"/>
    <s v="Exclusive interactive approach"/>
    <n v="50200"/>
    <n v="189666"/>
    <x v="1"/>
    <n v="5419"/>
    <x v="1"/>
    <s v="USD"/>
    <n v="1412485200"/>
    <n v="1415685600"/>
    <b v="0"/>
    <x v="0"/>
    <s v="theater/plays"/>
    <n v="377.82071713147411"/>
    <x v="33"/>
    <x v="3"/>
    <s v="plays"/>
    <x v="33"/>
    <x v="33"/>
  </r>
  <r>
    <n v="34"/>
    <x v="34"/>
    <s v="Reverse-engineered asynchronous archive"/>
    <n v="9300"/>
    <n v="14025"/>
    <x v="1"/>
    <n v="165"/>
    <x v="1"/>
    <s v="USD"/>
    <n v="1490245200"/>
    <n v="1490677200"/>
    <b v="0"/>
    <x v="0"/>
    <s v="film &amp; video/documentary"/>
    <n v="150.80645161290323"/>
    <x v="34"/>
    <x v="4"/>
    <s v="documentary"/>
    <x v="34"/>
    <x v="34"/>
  </r>
  <r>
    <n v="35"/>
    <x v="35"/>
    <s v="Synergized intangible challenge"/>
    <n v="125500"/>
    <n v="188628"/>
    <x v="1"/>
    <n v="1965"/>
    <x v="3"/>
    <s v="DKK"/>
    <n v="1547877600"/>
    <n v="1551506400"/>
    <b v="0"/>
    <x v="1"/>
    <s v="film &amp; video/drama"/>
    <n v="150.30119521912351"/>
    <x v="35"/>
    <x v="4"/>
    <s v="drama"/>
    <x v="35"/>
    <x v="35"/>
  </r>
  <r>
    <n v="36"/>
    <x v="36"/>
    <s v="Monitored multi-state encryption"/>
    <n v="700"/>
    <n v="1101"/>
    <x v="1"/>
    <n v="16"/>
    <x v="1"/>
    <s v="USD"/>
    <n v="1298700000"/>
    <n v="1300856400"/>
    <b v="0"/>
    <x v="0"/>
    <s v="theater/plays"/>
    <n v="157.28571428571431"/>
    <x v="36"/>
    <x v="3"/>
    <s v="plays"/>
    <x v="36"/>
    <x v="36"/>
  </r>
  <r>
    <n v="37"/>
    <x v="37"/>
    <s v="Profound attitude-oriented functionalities"/>
    <n v="8100"/>
    <n v="11339"/>
    <x v="1"/>
    <n v="107"/>
    <x v="1"/>
    <s v="USD"/>
    <n v="1570338000"/>
    <n v="1573192800"/>
    <b v="0"/>
    <x v="1"/>
    <s v="publishing/fiction"/>
    <n v="139.98765432098764"/>
    <x v="37"/>
    <x v="5"/>
    <s v="fiction"/>
    <x v="37"/>
    <x v="37"/>
  </r>
  <r>
    <n v="38"/>
    <x v="38"/>
    <s v="Digitized client-driven database"/>
    <n v="3100"/>
    <n v="10085"/>
    <x v="1"/>
    <n v="134"/>
    <x v="1"/>
    <s v="USD"/>
    <n v="1287378000"/>
    <n v="1287810000"/>
    <b v="0"/>
    <x v="0"/>
    <s v="photography/photography books"/>
    <n v="325.32258064516128"/>
    <x v="38"/>
    <x v="7"/>
    <s v="photography books"/>
    <x v="38"/>
    <x v="38"/>
  </r>
  <r>
    <n v="39"/>
    <x v="39"/>
    <s v="Organized bi-directional function"/>
    <n v="9900"/>
    <n v="5027"/>
    <x v="0"/>
    <n v="88"/>
    <x v="3"/>
    <s v="DKK"/>
    <n v="1361772000"/>
    <n v="1362978000"/>
    <b v="0"/>
    <x v="0"/>
    <s v="theater/plays"/>
    <n v="50.777777777777779"/>
    <x v="39"/>
    <x v="3"/>
    <s v="plays"/>
    <x v="39"/>
    <x v="39"/>
  </r>
  <r>
    <n v="40"/>
    <x v="40"/>
    <s v="Reduced stable middleware"/>
    <n v="8800"/>
    <n v="14878"/>
    <x v="1"/>
    <n v="198"/>
    <x v="1"/>
    <s v="USD"/>
    <n v="1275714000"/>
    <n v="1277355600"/>
    <b v="0"/>
    <x v="1"/>
    <s v="technology/wearables"/>
    <n v="169.06818181818181"/>
    <x v="40"/>
    <x v="2"/>
    <s v="wearables"/>
    <x v="40"/>
    <x v="40"/>
  </r>
  <r>
    <n v="41"/>
    <x v="41"/>
    <s v="Universal 5thgeneration neural-net"/>
    <n v="5600"/>
    <n v="11924"/>
    <x v="1"/>
    <n v="111"/>
    <x v="6"/>
    <s v="EUR"/>
    <n v="1346734800"/>
    <n v="1348981200"/>
    <b v="0"/>
    <x v="1"/>
    <s v="music/rock"/>
    <n v="212.92857142857144"/>
    <x v="41"/>
    <x v="1"/>
    <s v="rock"/>
    <x v="41"/>
    <x v="41"/>
  </r>
  <r>
    <n v="42"/>
    <x v="42"/>
    <s v="Virtual uniform frame"/>
    <n v="1800"/>
    <n v="7991"/>
    <x v="1"/>
    <n v="222"/>
    <x v="1"/>
    <s v="USD"/>
    <n v="1309755600"/>
    <n v="1310533200"/>
    <b v="0"/>
    <x v="0"/>
    <s v="food/food trucks"/>
    <n v="443.94444444444446"/>
    <x v="42"/>
    <x v="0"/>
    <s v="food trucks"/>
    <x v="42"/>
    <x v="42"/>
  </r>
  <r>
    <n v="43"/>
    <x v="43"/>
    <s v="Profound explicit paradigm"/>
    <n v="90200"/>
    <n v="167717"/>
    <x v="1"/>
    <n v="6212"/>
    <x v="1"/>
    <s v="USD"/>
    <n v="1406178000"/>
    <n v="1407560400"/>
    <b v="0"/>
    <x v="0"/>
    <s v="publishing/radio &amp; podcasts"/>
    <n v="185.9390243902439"/>
    <x v="43"/>
    <x v="5"/>
    <s v="radio &amp; podcasts"/>
    <x v="43"/>
    <x v="43"/>
  </r>
  <r>
    <n v="44"/>
    <x v="44"/>
    <s v="Visionary real-time groupware"/>
    <n v="1600"/>
    <n v="10541"/>
    <x v="1"/>
    <n v="98"/>
    <x v="3"/>
    <s v="DKK"/>
    <n v="1552798800"/>
    <n v="1552885200"/>
    <b v="0"/>
    <x v="0"/>
    <s v="publishing/fiction"/>
    <n v="658.8125"/>
    <x v="44"/>
    <x v="5"/>
    <s v="fiction"/>
    <x v="44"/>
    <x v="44"/>
  </r>
  <r>
    <n v="45"/>
    <x v="45"/>
    <s v="Networked tertiary Graphical User Interface"/>
    <n v="9500"/>
    <n v="4530"/>
    <x v="0"/>
    <n v="48"/>
    <x v="1"/>
    <s v="USD"/>
    <n v="1478062800"/>
    <n v="1479362400"/>
    <b v="0"/>
    <x v="1"/>
    <s v="theater/plays"/>
    <n v="47.684210526315788"/>
    <x v="45"/>
    <x v="3"/>
    <s v="plays"/>
    <x v="45"/>
    <x v="45"/>
  </r>
  <r>
    <n v="46"/>
    <x v="46"/>
    <s v="Virtual grid-enabled task-force"/>
    <n v="3700"/>
    <n v="4247"/>
    <x v="1"/>
    <n v="92"/>
    <x v="1"/>
    <s v="USD"/>
    <n v="1278565200"/>
    <n v="1280552400"/>
    <b v="0"/>
    <x v="0"/>
    <s v="music/rock"/>
    <n v="114.78378378378378"/>
    <x v="46"/>
    <x v="1"/>
    <s v="rock"/>
    <x v="46"/>
    <x v="46"/>
  </r>
  <r>
    <n v="47"/>
    <x v="47"/>
    <s v="Function-based multi-state software"/>
    <n v="1500"/>
    <n v="7129"/>
    <x v="1"/>
    <n v="149"/>
    <x v="1"/>
    <s v="USD"/>
    <n v="1396069200"/>
    <n v="1398661200"/>
    <b v="0"/>
    <x v="0"/>
    <s v="theater/plays"/>
    <n v="475.26666666666665"/>
    <x v="47"/>
    <x v="3"/>
    <s v="plays"/>
    <x v="47"/>
    <x v="47"/>
  </r>
  <r>
    <n v="48"/>
    <x v="48"/>
    <s v="Optimized leadingedge concept"/>
    <n v="33300"/>
    <n v="128862"/>
    <x v="1"/>
    <n v="2431"/>
    <x v="1"/>
    <s v="USD"/>
    <n v="1435208400"/>
    <n v="1436245200"/>
    <b v="0"/>
    <x v="0"/>
    <s v="theater/plays"/>
    <n v="386.97297297297297"/>
    <x v="48"/>
    <x v="3"/>
    <s v="plays"/>
    <x v="48"/>
    <x v="48"/>
  </r>
  <r>
    <n v="49"/>
    <x v="49"/>
    <s v="Sharable holistic interface"/>
    <n v="7200"/>
    <n v="13653"/>
    <x v="1"/>
    <n v="303"/>
    <x v="1"/>
    <s v="USD"/>
    <n v="1571547600"/>
    <n v="1575439200"/>
    <b v="0"/>
    <x v="0"/>
    <s v="music/rock"/>
    <n v="189.625"/>
    <x v="49"/>
    <x v="1"/>
    <s v="rock"/>
    <x v="49"/>
    <x v="49"/>
  </r>
  <r>
    <n v="50"/>
    <x v="50"/>
    <s v="Down-sized system-worthy secured line"/>
    <n v="100"/>
    <n v="2"/>
    <x v="0"/>
    <n v="1"/>
    <x v="6"/>
    <s v="EUR"/>
    <n v="1375333200"/>
    <n v="1377752400"/>
    <b v="0"/>
    <x v="0"/>
    <s v="music/metal"/>
    <n v="2"/>
    <x v="50"/>
    <x v="1"/>
    <s v="metal"/>
    <x v="50"/>
    <x v="50"/>
  </r>
  <r>
    <n v="51"/>
    <x v="51"/>
    <s v="Inverse secondary infrastructure"/>
    <n v="158100"/>
    <n v="145243"/>
    <x v="0"/>
    <n v="1467"/>
    <x v="4"/>
    <s v="GBP"/>
    <n v="1332824400"/>
    <n v="1334206800"/>
    <b v="0"/>
    <x v="1"/>
    <s v="technology/wearables"/>
    <n v="91.867805186590772"/>
    <x v="51"/>
    <x v="2"/>
    <s v="wearables"/>
    <x v="51"/>
    <x v="51"/>
  </r>
  <r>
    <n v="52"/>
    <x v="52"/>
    <s v="Organic foreground leverage"/>
    <n v="7200"/>
    <n v="2459"/>
    <x v="0"/>
    <n v="75"/>
    <x v="1"/>
    <s v="USD"/>
    <n v="1284526800"/>
    <n v="1284872400"/>
    <b v="0"/>
    <x v="0"/>
    <s v="theater/plays"/>
    <n v="34.152777777777779"/>
    <x v="52"/>
    <x v="3"/>
    <s v="plays"/>
    <x v="52"/>
    <x v="52"/>
  </r>
  <r>
    <n v="53"/>
    <x v="53"/>
    <s v="Reverse-engineered static concept"/>
    <n v="8800"/>
    <n v="12356"/>
    <x v="1"/>
    <n v="209"/>
    <x v="1"/>
    <s v="USD"/>
    <n v="1400562000"/>
    <n v="1403931600"/>
    <b v="0"/>
    <x v="0"/>
    <s v="film &amp; video/drama"/>
    <n v="140.40909090909091"/>
    <x v="53"/>
    <x v="4"/>
    <s v="drama"/>
    <x v="53"/>
    <x v="53"/>
  </r>
  <r>
    <n v="54"/>
    <x v="54"/>
    <s v="Multi-channeled neutral customer loyalty"/>
    <n v="6000"/>
    <n v="5392"/>
    <x v="0"/>
    <n v="120"/>
    <x v="1"/>
    <s v="USD"/>
    <n v="1520748000"/>
    <n v="1521262800"/>
    <b v="0"/>
    <x v="0"/>
    <s v="technology/wearables"/>
    <n v="89.86666666666666"/>
    <x v="54"/>
    <x v="2"/>
    <s v="wearables"/>
    <x v="54"/>
    <x v="54"/>
  </r>
  <r>
    <n v="55"/>
    <x v="55"/>
    <s v="Reverse-engineered bifurcated strategy"/>
    <n v="6600"/>
    <n v="11746"/>
    <x v="1"/>
    <n v="131"/>
    <x v="1"/>
    <s v="USD"/>
    <n v="1532926800"/>
    <n v="1533358800"/>
    <b v="0"/>
    <x v="0"/>
    <s v="music/jazz"/>
    <n v="177.96969696969697"/>
    <x v="55"/>
    <x v="1"/>
    <s v="jazz"/>
    <x v="55"/>
    <x v="55"/>
  </r>
  <r>
    <n v="56"/>
    <x v="56"/>
    <s v="Horizontal context-sensitive knowledge user"/>
    <n v="8000"/>
    <n v="11493"/>
    <x v="1"/>
    <n v="164"/>
    <x v="1"/>
    <s v="USD"/>
    <n v="1420869600"/>
    <n v="1421474400"/>
    <b v="0"/>
    <x v="0"/>
    <s v="technology/wearables"/>
    <n v="143.66249999999999"/>
    <x v="56"/>
    <x v="2"/>
    <s v="wearables"/>
    <x v="56"/>
    <x v="56"/>
  </r>
  <r>
    <n v="57"/>
    <x v="57"/>
    <s v="Cross-group multi-state task-force"/>
    <n v="2900"/>
    <n v="6243"/>
    <x v="1"/>
    <n v="201"/>
    <x v="1"/>
    <s v="USD"/>
    <n v="1504242000"/>
    <n v="1505278800"/>
    <b v="0"/>
    <x v="0"/>
    <s v="games/video games"/>
    <n v="215.27586206896552"/>
    <x v="57"/>
    <x v="6"/>
    <s v="video games"/>
    <x v="57"/>
    <x v="57"/>
  </r>
  <r>
    <n v="58"/>
    <x v="58"/>
    <s v="Expanded 3rdgeneration strategy"/>
    <n v="2700"/>
    <n v="6132"/>
    <x v="1"/>
    <n v="211"/>
    <x v="1"/>
    <s v="USD"/>
    <n v="1442811600"/>
    <n v="1443934800"/>
    <b v="0"/>
    <x v="0"/>
    <s v="theater/plays"/>
    <n v="227.11111111111114"/>
    <x v="58"/>
    <x v="3"/>
    <s v="plays"/>
    <x v="58"/>
    <x v="58"/>
  </r>
  <r>
    <n v="59"/>
    <x v="59"/>
    <s v="Assimilated real-time support"/>
    <n v="1400"/>
    <n v="3851"/>
    <x v="1"/>
    <n v="128"/>
    <x v="1"/>
    <s v="USD"/>
    <n v="1497243600"/>
    <n v="1498539600"/>
    <b v="0"/>
    <x v="1"/>
    <s v="theater/plays"/>
    <n v="275.07142857142861"/>
    <x v="59"/>
    <x v="3"/>
    <s v="plays"/>
    <x v="59"/>
    <x v="59"/>
  </r>
  <r>
    <n v="60"/>
    <x v="60"/>
    <s v="User-centric regional database"/>
    <n v="94200"/>
    <n v="135997"/>
    <x v="1"/>
    <n v="1600"/>
    <x v="0"/>
    <s v="CAD"/>
    <n v="1342501200"/>
    <n v="1342760400"/>
    <b v="0"/>
    <x v="0"/>
    <s v="theater/plays"/>
    <n v="144.37048832271762"/>
    <x v="60"/>
    <x v="3"/>
    <s v="plays"/>
    <x v="60"/>
    <x v="60"/>
  </r>
  <r>
    <n v="61"/>
    <x v="61"/>
    <s v="Open-source zero administration complexity"/>
    <n v="199200"/>
    <n v="184750"/>
    <x v="0"/>
    <n v="2253"/>
    <x v="0"/>
    <s v="CAD"/>
    <n v="1298268000"/>
    <n v="1301720400"/>
    <b v="0"/>
    <x v="0"/>
    <s v="theater/plays"/>
    <n v="92.74598393574297"/>
    <x v="61"/>
    <x v="3"/>
    <s v="plays"/>
    <x v="61"/>
    <x v="61"/>
  </r>
  <r>
    <n v="62"/>
    <x v="62"/>
    <s v="Organized incremental standardization"/>
    <n v="2000"/>
    <n v="14452"/>
    <x v="1"/>
    <n v="249"/>
    <x v="1"/>
    <s v="USD"/>
    <n v="1433480400"/>
    <n v="1433566800"/>
    <b v="0"/>
    <x v="0"/>
    <s v="technology/web"/>
    <n v="722.6"/>
    <x v="62"/>
    <x v="2"/>
    <s v="web"/>
    <x v="62"/>
    <x v="62"/>
  </r>
  <r>
    <n v="63"/>
    <x v="63"/>
    <s v="Assimilated didactic open system"/>
    <n v="4700"/>
    <n v="557"/>
    <x v="0"/>
    <n v="5"/>
    <x v="1"/>
    <s v="USD"/>
    <n v="1493355600"/>
    <n v="1493874000"/>
    <b v="0"/>
    <x v="0"/>
    <s v="theater/plays"/>
    <n v="11.851063829787234"/>
    <x v="63"/>
    <x v="3"/>
    <s v="plays"/>
    <x v="63"/>
    <x v="63"/>
  </r>
  <r>
    <n v="64"/>
    <x v="64"/>
    <s v="Vision-oriented logistical intranet"/>
    <n v="2800"/>
    <n v="2734"/>
    <x v="0"/>
    <n v="38"/>
    <x v="1"/>
    <s v="USD"/>
    <n v="1530507600"/>
    <n v="1531803600"/>
    <b v="0"/>
    <x v="1"/>
    <s v="technology/web"/>
    <n v="97.642857142857139"/>
    <x v="64"/>
    <x v="2"/>
    <s v="web"/>
    <x v="64"/>
    <x v="64"/>
  </r>
  <r>
    <n v="65"/>
    <x v="65"/>
    <s v="Mandatory incremental projection"/>
    <n v="6100"/>
    <n v="14405"/>
    <x v="1"/>
    <n v="236"/>
    <x v="1"/>
    <s v="USD"/>
    <n v="1296108000"/>
    <n v="1296712800"/>
    <b v="0"/>
    <x v="0"/>
    <s v="theater/plays"/>
    <n v="236.14754098360655"/>
    <x v="65"/>
    <x v="3"/>
    <s v="plays"/>
    <x v="65"/>
    <x v="65"/>
  </r>
  <r>
    <n v="66"/>
    <x v="66"/>
    <s v="Grass-roots needs-based encryption"/>
    <n v="2900"/>
    <n v="1307"/>
    <x v="0"/>
    <n v="12"/>
    <x v="1"/>
    <s v="USD"/>
    <n v="1428469200"/>
    <n v="1428901200"/>
    <b v="0"/>
    <x v="1"/>
    <s v="theater/plays"/>
    <n v="45.068965517241381"/>
    <x v="66"/>
    <x v="3"/>
    <s v="plays"/>
    <x v="66"/>
    <x v="66"/>
  </r>
  <r>
    <n v="67"/>
    <x v="67"/>
    <s v="Team-oriented 6thgeneration middleware"/>
    <n v="72600"/>
    <n v="117892"/>
    <x v="1"/>
    <n v="4065"/>
    <x v="4"/>
    <s v="GBP"/>
    <n v="1264399200"/>
    <n v="1264831200"/>
    <b v="0"/>
    <x v="1"/>
    <s v="technology/wearables"/>
    <n v="162.38567493112947"/>
    <x v="67"/>
    <x v="2"/>
    <s v="wearables"/>
    <x v="67"/>
    <x v="67"/>
  </r>
  <r>
    <n v="68"/>
    <x v="68"/>
    <s v="Inverse multi-tasking installation"/>
    <n v="5700"/>
    <n v="14508"/>
    <x v="1"/>
    <n v="246"/>
    <x v="6"/>
    <s v="EUR"/>
    <n v="1501131600"/>
    <n v="1505192400"/>
    <b v="0"/>
    <x v="1"/>
    <s v="theater/plays"/>
    <n v="254.52631578947367"/>
    <x v="68"/>
    <x v="3"/>
    <s v="plays"/>
    <x v="68"/>
    <x v="68"/>
  </r>
  <r>
    <n v="69"/>
    <x v="69"/>
    <s v="Switchable disintermediate moderator"/>
    <n v="7900"/>
    <n v="1901"/>
    <x v="3"/>
    <n v="17"/>
    <x v="1"/>
    <s v="USD"/>
    <n v="1292738400"/>
    <n v="1295676000"/>
    <b v="0"/>
    <x v="0"/>
    <s v="theater/plays"/>
    <n v="24.063291139240505"/>
    <x v="69"/>
    <x v="3"/>
    <s v="plays"/>
    <x v="69"/>
    <x v="69"/>
  </r>
  <r>
    <n v="70"/>
    <x v="70"/>
    <s v="Re-engineered 24/7 task-force"/>
    <n v="128000"/>
    <n v="158389"/>
    <x v="1"/>
    <n v="2475"/>
    <x v="6"/>
    <s v="EUR"/>
    <n v="1288674000"/>
    <n v="1292911200"/>
    <b v="0"/>
    <x v="1"/>
    <s v="theater/plays"/>
    <n v="123.74140625000001"/>
    <x v="70"/>
    <x v="3"/>
    <s v="plays"/>
    <x v="70"/>
    <x v="70"/>
  </r>
  <r>
    <n v="71"/>
    <x v="71"/>
    <s v="Organic object-oriented budgetary management"/>
    <n v="6000"/>
    <n v="6484"/>
    <x v="1"/>
    <n v="76"/>
    <x v="1"/>
    <s v="USD"/>
    <n v="1575093600"/>
    <n v="1575439200"/>
    <b v="0"/>
    <x v="0"/>
    <s v="theater/plays"/>
    <n v="108.06666666666666"/>
    <x v="71"/>
    <x v="3"/>
    <s v="plays"/>
    <x v="71"/>
    <x v="49"/>
  </r>
  <r>
    <n v="72"/>
    <x v="72"/>
    <s v="Seamless coherent parallelism"/>
    <n v="600"/>
    <n v="4022"/>
    <x v="1"/>
    <n v="54"/>
    <x v="1"/>
    <s v="USD"/>
    <n v="1435726800"/>
    <n v="1438837200"/>
    <b v="0"/>
    <x v="0"/>
    <s v="film &amp; video/animation"/>
    <n v="670.33333333333326"/>
    <x v="72"/>
    <x v="4"/>
    <s v="animation"/>
    <x v="72"/>
    <x v="71"/>
  </r>
  <r>
    <n v="73"/>
    <x v="73"/>
    <s v="Cross-platform even-keeled initiative"/>
    <n v="1400"/>
    <n v="9253"/>
    <x v="1"/>
    <n v="88"/>
    <x v="1"/>
    <s v="USD"/>
    <n v="1480226400"/>
    <n v="1480485600"/>
    <b v="0"/>
    <x v="0"/>
    <s v="music/jazz"/>
    <n v="660.92857142857144"/>
    <x v="73"/>
    <x v="1"/>
    <s v="jazz"/>
    <x v="73"/>
    <x v="72"/>
  </r>
  <r>
    <n v="74"/>
    <x v="74"/>
    <s v="Progressive tertiary framework"/>
    <n v="3900"/>
    <n v="4776"/>
    <x v="1"/>
    <n v="85"/>
    <x v="4"/>
    <s v="GBP"/>
    <n v="1459054800"/>
    <n v="1459141200"/>
    <b v="0"/>
    <x v="0"/>
    <s v="music/metal"/>
    <n v="122.46153846153847"/>
    <x v="74"/>
    <x v="1"/>
    <s v="metal"/>
    <x v="74"/>
    <x v="73"/>
  </r>
  <r>
    <n v="75"/>
    <x v="75"/>
    <s v="Multi-layered dynamic protocol"/>
    <n v="9700"/>
    <n v="14606"/>
    <x v="1"/>
    <n v="170"/>
    <x v="1"/>
    <s v="USD"/>
    <n v="1531630800"/>
    <n v="1532322000"/>
    <b v="0"/>
    <x v="0"/>
    <s v="photography/photography books"/>
    <n v="150.57731958762886"/>
    <x v="75"/>
    <x v="7"/>
    <s v="photography books"/>
    <x v="75"/>
    <x v="74"/>
  </r>
  <r>
    <n v="76"/>
    <x v="76"/>
    <s v="Horizontal next generation function"/>
    <n v="122900"/>
    <n v="95993"/>
    <x v="0"/>
    <n v="1684"/>
    <x v="1"/>
    <s v="USD"/>
    <n v="1421992800"/>
    <n v="1426222800"/>
    <b v="1"/>
    <x v="1"/>
    <s v="theater/plays"/>
    <n v="78.106590724165997"/>
    <x v="76"/>
    <x v="3"/>
    <s v="plays"/>
    <x v="76"/>
    <x v="75"/>
  </r>
  <r>
    <n v="77"/>
    <x v="77"/>
    <s v="Pre-emptive impactful model"/>
    <n v="9500"/>
    <n v="4460"/>
    <x v="0"/>
    <n v="56"/>
    <x v="1"/>
    <s v="USD"/>
    <n v="1285563600"/>
    <n v="1286773200"/>
    <b v="0"/>
    <x v="1"/>
    <s v="film &amp; video/animation"/>
    <n v="46.94736842105263"/>
    <x v="77"/>
    <x v="4"/>
    <s v="animation"/>
    <x v="77"/>
    <x v="76"/>
  </r>
  <r>
    <n v="78"/>
    <x v="78"/>
    <s v="User-centric bifurcated knowledge user"/>
    <n v="4500"/>
    <n v="13536"/>
    <x v="1"/>
    <n v="330"/>
    <x v="1"/>
    <s v="USD"/>
    <n v="1523854800"/>
    <n v="1523941200"/>
    <b v="0"/>
    <x v="0"/>
    <s v="publishing/translations"/>
    <n v="300.8"/>
    <x v="78"/>
    <x v="5"/>
    <s v="translations"/>
    <x v="78"/>
    <x v="77"/>
  </r>
  <r>
    <n v="79"/>
    <x v="79"/>
    <s v="Triple-buffered reciprocal project"/>
    <n v="57800"/>
    <n v="40228"/>
    <x v="0"/>
    <n v="838"/>
    <x v="1"/>
    <s v="USD"/>
    <n v="1529125200"/>
    <n v="1529557200"/>
    <b v="0"/>
    <x v="0"/>
    <s v="theater/plays"/>
    <n v="69.598615916955026"/>
    <x v="79"/>
    <x v="3"/>
    <s v="plays"/>
    <x v="79"/>
    <x v="78"/>
  </r>
  <r>
    <n v="80"/>
    <x v="80"/>
    <s v="Cross-platform needs-based approach"/>
    <n v="1100"/>
    <n v="7012"/>
    <x v="1"/>
    <n v="127"/>
    <x v="1"/>
    <s v="USD"/>
    <n v="1503982800"/>
    <n v="1506574800"/>
    <b v="0"/>
    <x v="0"/>
    <s v="games/video games"/>
    <n v="637.4545454545455"/>
    <x v="80"/>
    <x v="6"/>
    <s v="video games"/>
    <x v="80"/>
    <x v="79"/>
  </r>
  <r>
    <n v="81"/>
    <x v="81"/>
    <s v="User-friendly static contingency"/>
    <n v="16800"/>
    <n v="37857"/>
    <x v="1"/>
    <n v="411"/>
    <x v="1"/>
    <s v="USD"/>
    <n v="1511416800"/>
    <n v="1513576800"/>
    <b v="0"/>
    <x v="0"/>
    <s v="music/rock"/>
    <n v="225.33928571428569"/>
    <x v="81"/>
    <x v="1"/>
    <s v="rock"/>
    <x v="81"/>
    <x v="80"/>
  </r>
  <r>
    <n v="82"/>
    <x v="82"/>
    <s v="Reactive content-based framework"/>
    <n v="1000"/>
    <n v="14973"/>
    <x v="1"/>
    <n v="180"/>
    <x v="4"/>
    <s v="GBP"/>
    <n v="1547704800"/>
    <n v="1548309600"/>
    <b v="0"/>
    <x v="1"/>
    <s v="games/video games"/>
    <n v="1497.3000000000002"/>
    <x v="82"/>
    <x v="6"/>
    <s v="video games"/>
    <x v="82"/>
    <x v="4"/>
  </r>
  <r>
    <n v="83"/>
    <x v="83"/>
    <s v="Realigned user-facing concept"/>
    <n v="106400"/>
    <n v="39996"/>
    <x v="0"/>
    <n v="1000"/>
    <x v="1"/>
    <s v="USD"/>
    <n v="1469682000"/>
    <n v="1471582800"/>
    <b v="0"/>
    <x v="0"/>
    <s v="music/electric music"/>
    <n v="37.590225563909776"/>
    <x v="83"/>
    <x v="1"/>
    <s v="electric music"/>
    <x v="83"/>
    <x v="81"/>
  </r>
  <r>
    <n v="84"/>
    <x v="84"/>
    <s v="Public-key zero tolerance orchestration"/>
    <n v="31400"/>
    <n v="41564"/>
    <x v="1"/>
    <n v="374"/>
    <x v="1"/>
    <s v="USD"/>
    <n v="1343451600"/>
    <n v="1344315600"/>
    <b v="0"/>
    <x v="0"/>
    <s v="technology/wearables"/>
    <n v="132.36942675159236"/>
    <x v="84"/>
    <x v="2"/>
    <s v="wearables"/>
    <x v="84"/>
    <x v="82"/>
  </r>
  <r>
    <n v="85"/>
    <x v="85"/>
    <s v="Multi-tiered eco-centric architecture"/>
    <n v="4900"/>
    <n v="6430"/>
    <x v="1"/>
    <n v="71"/>
    <x v="2"/>
    <s v="AUD"/>
    <n v="1315717200"/>
    <n v="1316408400"/>
    <b v="0"/>
    <x v="0"/>
    <s v="music/indie rock"/>
    <n v="131.22448979591837"/>
    <x v="85"/>
    <x v="1"/>
    <s v="indie rock"/>
    <x v="85"/>
    <x v="83"/>
  </r>
  <r>
    <n v="86"/>
    <x v="86"/>
    <s v="Organic motivating firmware"/>
    <n v="7400"/>
    <n v="12405"/>
    <x v="1"/>
    <n v="203"/>
    <x v="1"/>
    <s v="USD"/>
    <n v="1430715600"/>
    <n v="1431838800"/>
    <b v="1"/>
    <x v="0"/>
    <s v="theater/plays"/>
    <n v="167.63513513513513"/>
    <x v="86"/>
    <x v="3"/>
    <s v="plays"/>
    <x v="86"/>
    <x v="84"/>
  </r>
  <r>
    <n v="87"/>
    <x v="87"/>
    <s v="Synergized 4thgeneration conglomeration"/>
    <n v="198500"/>
    <n v="123040"/>
    <x v="0"/>
    <n v="1482"/>
    <x v="2"/>
    <s v="AUD"/>
    <n v="1299564000"/>
    <n v="1300510800"/>
    <b v="0"/>
    <x v="1"/>
    <s v="music/rock"/>
    <n v="61.984886649874063"/>
    <x v="87"/>
    <x v="1"/>
    <s v="rock"/>
    <x v="87"/>
    <x v="85"/>
  </r>
  <r>
    <n v="88"/>
    <x v="88"/>
    <s v="Grass-roots fault-tolerant policy"/>
    <n v="4800"/>
    <n v="12516"/>
    <x v="1"/>
    <n v="113"/>
    <x v="1"/>
    <s v="USD"/>
    <n v="1429160400"/>
    <n v="1431061200"/>
    <b v="0"/>
    <x v="0"/>
    <s v="publishing/translations"/>
    <n v="260.75"/>
    <x v="88"/>
    <x v="5"/>
    <s v="translations"/>
    <x v="88"/>
    <x v="86"/>
  </r>
  <r>
    <n v="89"/>
    <x v="89"/>
    <s v="Monitored scalable knowledgebase"/>
    <n v="3400"/>
    <n v="8588"/>
    <x v="1"/>
    <n v="96"/>
    <x v="1"/>
    <s v="USD"/>
    <n v="1271307600"/>
    <n v="1271480400"/>
    <b v="0"/>
    <x v="0"/>
    <s v="theater/plays"/>
    <n v="252.58823529411765"/>
    <x v="89"/>
    <x v="3"/>
    <s v="plays"/>
    <x v="89"/>
    <x v="87"/>
  </r>
  <r>
    <n v="90"/>
    <x v="90"/>
    <s v="Synergistic explicit parallelism"/>
    <n v="7800"/>
    <n v="6132"/>
    <x v="0"/>
    <n v="106"/>
    <x v="1"/>
    <s v="USD"/>
    <n v="1456380000"/>
    <n v="1456380000"/>
    <b v="0"/>
    <x v="1"/>
    <s v="theater/plays"/>
    <n v="78.615384615384613"/>
    <x v="90"/>
    <x v="3"/>
    <s v="plays"/>
    <x v="90"/>
    <x v="88"/>
  </r>
  <r>
    <n v="91"/>
    <x v="91"/>
    <s v="Enhanced systemic analyzer"/>
    <n v="154300"/>
    <n v="74688"/>
    <x v="0"/>
    <n v="679"/>
    <x v="6"/>
    <s v="EUR"/>
    <n v="1470459600"/>
    <n v="1472878800"/>
    <b v="0"/>
    <x v="0"/>
    <s v="publishing/translations"/>
    <n v="48.404406999351913"/>
    <x v="91"/>
    <x v="5"/>
    <s v="translations"/>
    <x v="91"/>
    <x v="89"/>
  </r>
  <r>
    <n v="92"/>
    <x v="92"/>
    <s v="Object-based analyzing knowledge user"/>
    <n v="20000"/>
    <n v="51775"/>
    <x v="1"/>
    <n v="498"/>
    <x v="5"/>
    <s v="CHF"/>
    <n v="1277269200"/>
    <n v="1277355600"/>
    <b v="0"/>
    <x v="1"/>
    <s v="games/video games"/>
    <n v="258.875"/>
    <x v="92"/>
    <x v="6"/>
    <s v="video games"/>
    <x v="92"/>
    <x v="40"/>
  </r>
  <r>
    <n v="93"/>
    <x v="93"/>
    <s v="Pre-emptive radical architecture"/>
    <n v="108800"/>
    <n v="65877"/>
    <x v="3"/>
    <n v="610"/>
    <x v="1"/>
    <s v="USD"/>
    <n v="1350709200"/>
    <n v="1351054800"/>
    <b v="0"/>
    <x v="1"/>
    <s v="theater/plays"/>
    <n v="60.548713235294116"/>
    <x v="93"/>
    <x v="3"/>
    <s v="plays"/>
    <x v="93"/>
    <x v="90"/>
  </r>
  <r>
    <n v="94"/>
    <x v="94"/>
    <s v="Grass-roots web-enabled contingency"/>
    <n v="2900"/>
    <n v="8807"/>
    <x v="1"/>
    <n v="180"/>
    <x v="4"/>
    <s v="GBP"/>
    <n v="1554613200"/>
    <n v="1555563600"/>
    <b v="0"/>
    <x v="0"/>
    <s v="technology/web"/>
    <n v="303.68965517241378"/>
    <x v="94"/>
    <x v="2"/>
    <s v="web"/>
    <x v="94"/>
    <x v="91"/>
  </r>
  <r>
    <n v="95"/>
    <x v="95"/>
    <s v="Stand-alone system-worthy standardization"/>
    <n v="900"/>
    <n v="1017"/>
    <x v="1"/>
    <n v="27"/>
    <x v="1"/>
    <s v="USD"/>
    <n v="1571029200"/>
    <n v="1571634000"/>
    <b v="0"/>
    <x v="0"/>
    <s v="film &amp; video/documentary"/>
    <n v="112.99999999999999"/>
    <x v="95"/>
    <x v="4"/>
    <s v="documentary"/>
    <x v="95"/>
    <x v="92"/>
  </r>
  <r>
    <n v="96"/>
    <x v="96"/>
    <s v="Down-sized systematic policy"/>
    <n v="69700"/>
    <n v="151513"/>
    <x v="1"/>
    <n v="2331"/>
    <x v="1"/>
    <s v="USD"/>
    <n v="1299736800"/>
    <n v="1300856400"/>
    <b v="0"/>
    <x v="0"/>
    <s v="theater/plays"/>
    <n v="217.37876614060258"/>
    <x v="96"/>
    <x v="3"/>
    <s v="plays"/>
    <x v="96"/>
    <x v="36"/>
  </r>
  <r>
    <n v="97"/>
    <x v="97"/>
    <s v="Cloned bi-directional architecture"/>
    <n v="1300"/>
    <n v="12047"/>
    <x v="1"/>
    <n v="113"/>
    <x v="1"/>
    <s v="USD"/>
    <n v="1435208400"/>
    <n v="1439874000"/>
    <b v="0"/>
    <x v="0"/>
    <s v="food/food trucks"/>
    <n v="926.69230769230762"/>
    <x v="97"/>
    <x v="0"/>
    <s v="food trucks"/>
    <x v="48"/>
    <x v="93"/>
  </r>
  <r>
    <n v="98"/>
    <x v="98"/>
    <s v="Seamless transitional portal"/>
    <n v="97800"/>
    <n v="32951"/>
    <x v="0"/>
    <n v="1220"/>
    <x v="2"/>
    <s v="AUD"/>
    <n v="1437973200"/>
    <n v="1438318800"/>
    <b v="0"/>
    <x v="0"/>
    <s v="games/video games"/>
    <n v="33.692229038854805"/>
    <x v="98"/>
    <x v="6"/>
    <s v="video games"/>
    <x v="97"/>
    <x v="94"/>
  </r>
  <r>
    <n v="99"/>
    <x v="99"/>
    <s v="Fully-configurable motivating approach"/>
    <n v="7600"/>
    <n v="14951"/>
    <x v="1"/>
    <n v="164"/>
    <x v="1"/>
    <s v="USD"/>
    <n v="1416895200"/>
    <n v="1419400800"/>
    <b v="0"/>
    <x v="0"/>
    <s v="theater/plays"/>
    <n v="196.7236842105263"/>
    <x v="99"/>
    <x v="3"/>
    <s v="plays"/>
    <x v="98"/>
    <x v="95"/>
  </r>
  <r>
    <n v="100"/>
    <x v="100"/>
    <s v="Upgradable fault-tolerant approach"/>
    <n v="100"/>
    <n v="1"/>
    <x v="0"/>
    <n v="1"/>
    <x v="1"/>
    <s v="USD"/>
    <n v="1319000400"/>
    <n v="1320555600"/>
    <b v="0"/>
    <x v="0"/>
    <s v="theater/plays"/>
    <n v="1"/>
    <x v="100"/>
    <x v="3"/>
    <s v="plays"/>
    <x v="99"/>
    <x v="96"/>
  </r>
  <r>
    <n v="101"/>
    <x v="101"/>
    <s v="Reduced heuristic moratorium"/>
    <n v="900"/>
    <n v="9193"/>
    <x v="1"/>
    <n v="164"/>
    <x v="1"/>
    <s v="USD"/>
    <n v="1424498400"/>
    <n v="1425103200"/>
    <b v="0"/>
    <x v="1"/>
    <s v="music/electric music"/>
    <n v="1021.4444444444445"/>
    <x v="101"/>
    <x v="1"/>
    <s v="electric music"/>
    <x v="100"/>
    <x v="97"/>
  </r>
  <r>
    <n v="102"/>
    <x v="102"/>
    <s v="Front-line web-enabled model"/>
    <n v="3700"/>
    <n v="10422"/>
    <x v="1"/>
    <n v="336"/>
    <x v="1"/>
    <s v="USD"/>
    <n v="1526274000"/>
    <n v="1526878800"/>
    <b v="0"/>
    <x v="1"/>
    <s v="technology/wearables"/>
    <n v="281.67567567567568"/>
    <x v="102"/>
    <x v="2"/>
    <s v="wearables"/>
    <x v="101"/>
    <x v="98"/>
  </r>
  <r>
    <n v="103"/>
    <x v="103"/>
    <s v="Polarized incremental emulation"/>
    <n v="10000"/>
    <n v="2461"/>
    <x v="0"/>
    <n v="37"/>
    <x v="6"/>
    <s v="EUR"/>
    <n v="1287896400"/>
    <n v="1288674000"/>
    <b v="0"/>
    <x v="0"/>
    <s v="music/electric music"/>
    <n v="24.610000000000003"/>
    <x v="103"/>
    <x v="1"/>
    <s v="electric music"/>
    <x v="102"/>
    <x v="99"/>
  </r>
  <r>
    <n v="104"/>
    <x v="104"/>
    <s v="Self-enabling grid-enabled initiative"/>
    <n v="119200"/>
    <n v="170623"/>
    <x v="1"/>
    <n v="1917"/>
    <x v="1"/>
    <s v="USD"/>
    <n v="1495515600"/>
    <n v="1495602000"/>
    <b v="0"/>
    <x v="0"/>
    <s v="music/indie rock"/>
    <n v="143.14010067114094"/>
    <x v="104"/>
    <x v="1"/>
    <s v="indie rock"/>
    <x v="103"/>
    <x v="100"/>
  </r>
  <r>
    <n v="105"/>
    <x v="105"/>
    <s v="Total fresh-thinking system engine"/>
    <n v="6800"/>
    <n v="9829"/>
    <x v="1"/>
    <n v="95"/>
    <x v="1"/>
    <s v="USD"/>
    <n v="1364878800"/>
    <n v="1366434000"/>
    <b v="0"/>
    <x v="0"/>
    <s v="technology/web"/>
    <n v="144.54411764705884"/>
    <x v="105"/>
    <x v="2"/>
    <s v="web"/>
    <x v="104"/>
    <x v="101"/>
  </r>
  <r>
    <n v="106"/>
    <x v="106"/>
    <s v="Ameliorated clear-thinking circuit"/>
    <n v="3900"/>
    <n v="14006"/>
    <x v="1"/>
    <n v="147"/>
    <x v="1"/>
    <s v="USD"/>
    <n v="1567918800"/>
    <n v="1568350800"/>
    <b v="0"/>
    <x v="0"/>
    <s v="theater/plays"/>
    <n v="359.12820512820514"/>
    <x v="106"/>
    <x v="3"/>
    <s v="plays"/>
    <x v="105"/>
    <x v="102"/>
  </r>
  <r>
    <n v="107"/>
    <x v="107"/>
    <s v="Multi-layered encompassing installation"/>
    <n v="3500"/>
    <n v="6527"/>
    <x v="1"/>
    <n v="86"/>
    <x v="1"/>
    <s v="USD"/>
    <n v="1524459600"/>
    <n v="1525928400"/>
    <b v="0"/>
    <x v="1"/>
    <s v="theater/plays"/>
    <n v="186.48571428571427"/>
    <x v="107"/>
    <x v="3"/>
    <s v="plays"/>
    <x v="106"/>
    <x v="103"/>
  </r>
  <r>
    <n v="108"/>
    <x v="108"/>
    <s v="Universal encompassing implementation"/>
    <n v="1500"/>
    <n v="8929"/>
    <x v="1"/>
    <n v="83"/>
    <x v="1"/>
    <s v="USD"/>
    <n v="1333688400"/>
    <n v="1336885200"/>
    <b v="0"/>
    <x v="0"/>
    <s v="film &amp; video/documentary"/>
    <n v="595.26666666666665"/>
    <x v="108"/>
    <x v="4"/>
    <s v="documentary"/>
    <x v="107"/>
    <x v="104"/>
  </r>
  <r>
    <n v="109"/>
    <x v="109"/>
    <s v="Object-based client-server application"/>
    <n v="5200"/>
    <n v="3079"/>
    <x v="0"/>
    <n v="60"/>
    <x v="1"/>
    <s v="USD"/>
    <n v="1389506400"/>
    <n v="1389679200"/>
    <b v="0"/>
    <x v="0"/>
    <s v="film &amp; video/television"/>
    <n v="59.21153846153846"/>
    <x v="109"/>
    <x v="4"/>
    <s v="television"/>
    <x v="108"/>
    <x v="105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x v="0"/>
    <s v="food/food trucks"/>
    <n v="14.962780898876405"/>
    <x v="110"/>
    <x v="0"/>
    <s v="food trucks"/>
    <x v="109"/>
    <x v="106"/>
  </r>
  <r>
    <n v="111"/>
    <x v="111"/>
    <s v="Re-engineered user-facing approach"/>
    <n v="61400"/>
    <n v="73653"/>
    <x v="1"/>
    <n v="676"/>
    <x v="1"/>
    <s v="USD"/>
    <n v="1348290000"/>
    <n v="1348808400"/>
    <b v="0"/>
    <x v="0"/>
    <s v="publishing/radio &amp; podcasts"/>
    <n v="119.95602605863192"/>
    <x v="111"/>
    <x v="5"/>
    <s v="radio &amp; podcasts"/>
    <x v="110"/>
    <x v="107"/>
  </r>
  <r>
    <n v="112"/>
    <x v="112"/>
    <s v="Re-engineered client-driven hub"/>
    <n v="4700"/>
    <n v="12635"/>
    <x v="1"/>
    <n v="361"/>
    <x v="2"/>
    <s v="AUD"/>
    <n v="1408856400"/>
    <n v="1410152400"/>
    <b v="0"/>
    <x v="0"/>
    <s v="technology/web"/>
    <n v="268.82978723404256"/>
    <x v="112"/>
    <x v="2"/>
    <s v="web"/>
    <x v="111"/>
    <x v="108"/>
  </r>
  <r>
    <n v="113"/>
    <x v="113"/>
    <s v="User-friendly tertiary array"/>
    <n v="3300"/>
    <n v="12437"/>
    <x v="1"/>
    <n v="131"/>
    <x v="1"/>
    <s v="USD"/>
    <n v="1505192400"/>
    <n v="1505797200"/>
    <b v="0"/>
    <x v="0"/>
    <s v="food/food trucks"/>
    <n v="376.87878787878788"/>
    <x v="113"/>
    <x v="0"/>
    <s v="food trucks"/>
    <x v="112"/>
    <x v="109"/>
  </r>
  <r>
    <n v="114"/>
    <x v="114"/>
    <s v="Robust heuristic encoding"/>
    <n v="1900"/>
    <n v="13816"/>
    <x v="1"/>
    <n v="126"/>
    <x v="1"/>
    <s v="USD"/>
    <n v="1554786000"/>
    <n v="1554872400"/>
    <b v="0"/>
    <x v="1"/>
    <s v="technology/wearables"/>
    <n v="727.15789473684208"/>
    <x v="114"/>
    <x v="2"/>
    <s v="wearables"/>
    <x v="113"/>
    <x v="110"/>
  </r>
  <r>
    <n v="115"/>
    <x v="115"/>
    <s v="Team-oriented clear-thinking capacity"/>
    <n v="166700"/>
    <n v="145382"/>
    <x v="0"/>
    <n v="3304"/>
    <x v="6"/>
    <s v="EUR"/>
    <n v="1510898400"/>
    <n v="1513922400"/>
    <b v="0"/>
    <x v="0"/>
    <s v="publishing/fiction"/>
    <n v="87.211757648470297"/>
    <x v="115"/>
    <x v="5"/>
    <s v="fiction"/>
    <x v="114"/>
    <x v="111"/>
  </r>
  <r>
    <n v="116"/>
    <x v="116"/>
    <s v="De-engineered motivating standardization"/>
    <n v="7200"/>
    <n v="6336"/>
    <x v="0"/>
    <n v="73"/>
    <x v="1"/>
    <s v="USD"/>
    <n v="1442552400"/>
    <n v="1442638800"/>
    <b v="0"/>
    <x v="0"/>
    <s v="theater/plays"/>
    <n v="88"/>
    <x v="116"/>
    <x v="3"/>
    <s v="plays"/>
    <x v="115"/>
    <x v="112"/>
  </r>
  <r>
    <n v="117"/>
    <x v="117"/>
    <s v="Business-focused 24hour groupware"/>
    <n v="4900"/>
    <n v="8523"/>
    <x v="1"/>
    <n v="275"/>
    <x v="1"/>
    <s v="USD"/>
    <n v="1316667600"/>
    <n v="1317186000"/>
    <b v="0"/>
    <x v="0"/>
    <s v="film &amp; video/television"/>
    <n v="173.9387755102041"/>
    <x v="117"/>
    <x v="4"/>
    <s v="television"/>
    <x v="116"/>
    <x v="113"/>
  </r>
  <r>
    <n v="118"/>
    <x v="118"/>
    <s v="Organic next generation protocol"/>
    <n v="5400"/>
    <n v="6351"/>
    <x v="1"/>
    <n v="67"/>
    <x v="1"/>
    <s v="USD"/>
    <n v="1390716000"/>
    <n v="1391234400"/>
    <b v="0"/>
    <x v="0"/>
    <s v="photography/photography books"/>
    <n v="117.61111111111111"/>
    <x v="118"/>
    <x v="7"/>
    <s v="photography books"/>
    <x v="117"/>
    <x v="1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x v="1"/>
    <s v="film &amp; video/documentary"/>
    <n v="214.96"/>
    <x v="119"/>
    <x v="4"/>
    <s v="documentary"/>
    <x v="118"/>
    <x v="115"/>
  </r>
  <r>
    <n v="120"/>
    <x v="120"/>
    <s v="Synchronized regional synergy"/>
    <n v="75100"/>
    <n v="112272"/>
    <x v="1"/>
    <n v="1782"/>
    <x v="1"/>
    <s v="USD"/>
    <n v="1429246800"/>
    <n v="1429592400"/>
    <b v="0"/>
    <x v="1"/>
    <s v="games/mobile games"/>
    <n v="149.49667110519306"/>
    <x v="120"/>
    <x v="6"/>
    <s v="mobile games"/>
    <x v="119"/>
    <x v="116"/>
  </r>
  <r>
    <n v="121"/>
    <x v="121"/>
    <s v="Multi-lateral homogeneous success"/>
    <n v="45300"/>
    <n v="99361"/>
    <x v="1"/>
    <n v="903"/>
    <x v="1"/>
    <s v="USD"/>
    <n v="1412485200"/>
    <n v="1413608400"/>
    <b v="0"/>
    <x v="0"/>
    <s v="games/video games"/>
    <n v="219.33995584988963"/>
    <x v="121"/>
    <x v="6"/>
    <s v="video games"/>
    <x v="33"/>
    <x v="117"/>
  </r>
  <r>
    <n v="122"/>
    <x v="122"/>
    <s v="Seamless zero-defect solution"/>
    <n v="136800"/>
    <n v="88055"/>
    <x v="0"/>
    <n v="3387"/>
    <x v="1"/>
    <s v="USD"/>
    <n v="1417068000"/>
    <n v="1419400800"/>
    <b v="0"/>
    <x v="0"/>
    <s v="publishing/fiction"/>
    <n v="64.367690058479525"/>
    <x v="122"/>
    <x v="5"/>
    <s v="fiction"/>
    <x v="120"/>
    <x v="95"/>
  </r>
  <r>
    <n v="123"/>
    <x v="123"/>
    <s v="Enhanced scalable concept"/>
    <n v="177700"/>
    <n v="33092"/>
    <x v="0"/>
    <n v="662"/>
    <x v="0"/>
    <s v="CAD"/>
    <n v="1448344800"/>
    <n v="1448604000"/>
    <b v="1"/>
    <x v="0"/>
    <s v="theater/plays"/>
    <n v="18.622397298818232"/>
    <x v="123"/>
    <x v="3"/>
    <s v="plays"/>
    <x v="121"/>
    <x v="118"/>
  </r>
  <r>
    <n v="124"/>
    <x v="124"/>
    <s v="Polarized uniform software"/>
    <n v="2600"/>
    <n v="9562"/>
    <x v="1"/>
    <n v="94"/>
    <x v="6"/>
    <s v="EUR"/>
    <n v="1557723600"/>
    <n v="1562302800"/>
    <b v="0"/>
    <x v="0"/>
    <s v="photography/photography books"/>
    <n v="367.76923076923077"/>
    <x v="124"/>
    <x v="7"/>
    <s v="photography books"/>
    <x v="122"/>
    <x v="119"/>
  </r>
  <r>
    <n v="125"/>
    <x v="125"/>
    <s v="Stand-alone web-enabled moderator"/>
    <n v="5300"/>
    <n v="8475"/>
    <x v="1"/>
    <n v="180"/>
    <x v="1"/>
    <s v="USD"/>
    <n v="1537333200"/>
    <n v="1537678800"/>
    <b v="0"/>
    <x v="0"/>
    <s v="theater/plays"/>
    <n v="159.90566037735849"/>
    <x v="125"/>
    <x v="3"/>
    <s v="plays"/>
    <x v="123"/>
    <x v="120"/>
  </r>
  <r>
    <n v="126"/>
    <x v="126"/>
    <s v="Proactive methodical benchmark"/>
    <n v="180200"/>
    <n v="69617"/>
    <x v="0"/>
    <n v="774"/>
    <x v="1"/>
    <s v="USD"/>
    <n v="1471150800"/>
    <n v="1473570000"/>
    <b v="0"/>
    <x v="1"/>
    <s v="theater/plays"/>
    <n v="38.633185349611544"/>
    <x v="126"/>
    <x v="3"/>
    <s v="plays"/>
    <x v="124"/>
    <x v="121"/>
  </r>
  <r>
    <n v="127"/>
    <x v="127"/>
    <s v="Team-oriented 6thgeneration matrix"/>
    <n v="103200"/>
    <n v="53067"/>
    <x v="0"/>
    <n v="672"/>
    <x v="0"/>
    <s v="CAD"/>
    <n v="1273640400"/>
    <n v="1273899600"/>
    <b v="0"/>
    <x v="0"/>
    <s v="theater/plays"/>
    <n v="51.42151162790698"/>
    <x v="127"/>
    <x v="3"/>
    <s v="plays"/>
    <x v="125"/>
    <x v="122"/>
  </r>
  <r>
    <n v="128"/>
    <x v="128"/>
    <s v="Phased human-resource core"/>
    <n v="70600"/>
    <n v="42596"/>
    <x v="3"/>
    <n v="532"/>
    <x v="1"/>
    <s v="USD"/>
    <n v="1282885200"/>
    <n v="1284008400"/>
    <b v="0"/>
    <x v="0"/>
    <s v="music/rock"/>
    <n v="60.334277620396605"/>
    <x v="128"/>
    <x v="1"/>
    <s v="rock"/>
    <x v="126"/>
    <x v="123"/>
  </r>
  <r>
    <n v="129"/>
    <x v="129"/>
    <s v="Mandatory tertiary implementation"/>
    <n v="148500"/>
    <n v="4756"/>
    <x v="3"/>
    <n v="55"/>
    <x v="2"/>
    <s v="AUD"/>
    <n v="1422943200"/>
    <n v="1425103200"/>
    <b v="0"/>
    <x v="0"/>
    <s v="food/food trucks"/>
    <n v="3.202693602693603"/>
    <x v="129"/>
    <x v="0"/>
    <s v="food trucks"/>
    <x v="127"/>
    <x v="97"/>
  </r>
  <r>
    <n v="130"/>
    <x v="130"/>
    <s v="Secured directional encryption"/>
    <n v="9600"/>
    <n v="14925"/>
    <x v="1"/>
    <n v="533"/>
    <x v="3"/>
    <s v="DKK"/>
    <n v="1319605200"/>
    <n v="1320991200"/>
    <b v="0"/>
    <x v="0"/>
    <s v="film &amp; video/drama"/>
    <n v="155.46875"/>
    <x v="130"/>
    <x v="4"/>
    <s v="drama"/>
    <x v="128"/>
    <x v="124"/>
  </r>
  <r>
    <n v="131"/>
    <x v="131"/>
    <s v="Distributed 5thgeneration implementation"/>
    <n v="164700"/>
    <n v="166116"/>
    <x v="1"/>
    <n v="2443"/>
    <x v="4"/>
    <s v="GBP"/>
    <n v="1385704800"/>
    <n v="1386828000"/>
    <b v="0"/>
    <x v="0"/>
    <s v="technology/web"/>
    <n v="100.85974499089254"/>
    <x v="131"/>
    <x v="2"/>
    <s v="web"/>
    <x v="129"/>
    <x v="125"/>
  </r>
  <r>
    <n v="132"/>
    <x v="132"/>
    <s v="Virtual static core"/>
    <n v="3300"/>
    <n v="3834"/>
    <x v="1"/>
    <n v="89"/>
    <x v="1"/>
    <s v="USD"/>
    <n v="1515736800"/>
    <n v="1517119200"/>
    <b v="0"/>
    <x v="1"/>
    <s v="theater/plays"/>
    <n v="116.18181818181819"/>
    <x v="132"/>
    <x v="3"/>
    <s v="plays"/>
    <x v="130"/>
    <x v="126"/>
  </r>
  <r>
    <n v="133"/>
    <x v="133"/>
    <s v="Secured content-based product"/>
    <n v="4500"/>
    <n v="13985"/>
    <x v="1"/>
    <n v="159"/>
    <x v="1"/>
    <s v="USD"/>
    <n v="1313125200"/>
    <n v="1315026000"/>
    <b v="0"/>
    <x v="0"/>
    <s v="music/world music"/>
    <n v="310.77777777777777"/>
    <x v="133"/>
    <x v="1"/>
    <s v="world music"/>
    <x v="131"/>
    <x v="127"/>
  </r>
  <r>
    <n v="134"/>
    <x v="134"/>
    <s v="Secured executive concept"/>
    <n v="99500"/>
    <n v="89288"/>
    <x v="0"/>
    <n v="940"/>
    <x v="5"/>
    <s v="CHF"/>
    <n v="1308459600"/>
    <n v="1312693200"/>
    <b v="0"/>
    <x v="1"/>
    <s v="film &amp; video/documentary"/>
    <n v="89.73668341708543"/>
    <x v="134"/>
    <x v="4"/>
    <s v="documentary"/>
    <x v="132"/>
    <x v="128"/>
  </r>
  <r>
    <n v="135"/>
    <x v="135"/>
    <s v="Balanced zero-defect software"/>
    <n v="7700"/>
    <n v="5488"/>
    <x v="0"/>
    <n v="117"/>
    <x v="1"/>
    <s v="USD"/>
    <n v="1362636000"/>
    <n v="1363064400"/>
    <b v="0"/>
    <x v="1"/>
    <s v="theater/plays"/>
    <n v="71.27272727272728"/>
    <x v="135"/>
    <x v="3"/>
    <s v="plays"/>
    <x v="133"/>
    <x v="129"/>
  </r>
  <r>
    <n v="136"/>
    <x v="136"/>
    <s v="Distributed context-sensitive flexibility"/>
    <n v="82800"/>
    <n v="2721"/>
    <x v="3"/>
    <n v="58"/>
    <x v="1"/>
    <s v="USD"/>
    <n v="1402117200"/>
    <n v="1403154000"/>
    <b v="0"/>
    <x v="1"/>
    <s v="film &amp; video/drama"/>
    <n v="3.2862318840579712"/>
    <x v="136"/>
    <x v="4"/>
    <s v="drama"/>
    <x v="134"/>
    <x v="130"/>
  </r>
  <r>
    <n v="137"/>
    <x v="137"/>
    <s v="Down-sized disintermediate support"/>
    <n v="1800"/>
    <n v="4712"/>
    <x v="1"/>
    <n v="50"/>
    <x v="1"/>
    <s v="USD"/>
    <n v="1286341200"/>
    <n v="1286859600"/>
    <b v="0"/>
    <x v="0"/>
    <s v="publishing/nonfiction"/>
    <n v="261.77777777777777"/>
    <x v="137"/>
    <x v="5"/>
    <s v="nonfiction"/>
    <x v="135"/>
    <x v="131"/>
  </r>
  <r>
    <n v="138"/>
    <x v="138"/>
    <s v="Stand-alone mission-critical moratorium"/>
    <n v="9600"/>
    <n v="9216"/>
    <x v="0"/>
    <n v="115"/>
    <x v="1"/>
    <s v="USD"/>
    <n v="1348808400"/>
    <n v="1349326800"/>
    <b v="0"/>
    <x v="0"/>
    <s v="games/mobile games"/>
    <n v="96"/>
    <x v="138"/>
    <x v="6"/>
    <s v="mobile games"/>
    <x v="136"/>
    <x v="132"/>
  </r>
  <r>
    <n v="139"/>
    <x v="139"/>
    <s v="Down-sized empowering protocol"/>
    <n v="92100"/>
    <n v="19246"/>
    <x v="0"/>
    <n v="326"/>
    <x v="1"/>
    <s v="USD"/>
    <n v="1429592400"/>
    <n v="1430974800"/>
    <b v="0"/>
    <x v="1"/>
    <s v="technology/wearables"/>
    <n v="20.896851248642779"/>
    <x v="139"/>
    <x v="2"/>
    <s v="wearables"/>
    <x v="137"/>
    <x v="133"/>
  </r>
  <r>
    <n v="140"/>
    <x v="140"/>
    <s v="Fully-configurable coherent Internet solution"/>
    <n v="5500"/>
    <n v="12274"/>
    <x v="1"/>
    <n v="186"/>
    <x v="1"/>
    <s v="USD"/>
    <n v="1519538400"/>
    <n v="1519970400"/>
    <b v="0"/>
    <x v="0"/>
    <s v="film &amp; video/documentary"/>
    <n v="223.16363636363636"/>
    <x v="140"/>
    <x v="4"/>
    <s v="documentary"/>
    <x v="138"/>
    <x v="134"/>
  </r>
  <r>
    <n v="141"/>
    <x v="141"/>
    <s v="Distributed motivating algorithm"/>
    <n v="64300"/>
    <n v="65323"/>
    <x v="1"/>
    <n v="1071"/>
    <x v="1"/>
    <s v="USD"/>
    <n v="1434085200"/>
    <n v="1434603600"/>
    <b v="0"/>
    <x v="0"/>
    <s v="technology/web"/>
    <n v="101.59097978227061"/>
    <x v="141"/>
    <x v="2"/>
    <s v="web"/>
    <x v="139"/>
    <x v="135"/>
  </r>
  <r>
    <n v="142"/>
    <x v="142"/>
    <s v="Expanded solution-oriented benchmark"/>
    <n v="5000"/>
    <n v="11502"/>
    <x v="1"/>
    <n v="117"/>
    <x v="1"/>
    <s v="USD"/>
    <n v="1333688400"/>
    <n v="1337230800"/>
    <b v="0"/>
    <x v="0"/>
    <s v="technology/web"/>
    <n v="230.03999999999996"/>
    <x v="142"/>
    <x v="2"/>
    <s v="web"/>
    <x v="107"/>
    <x v="136"/>
  </r>
  <r>
    <n v="143"/>
    <x v="143"/>
    <s v="Implemented discrete secured line"/>
    <n v="5400"/>
    <n v="7322"/>
    <x v="1"/>
    <n v="70"/>
    <x v="1"/>
    <s v="USD"/>
    <n v="1277701200"/>
    <n v="1279429200"/>
    <b v="0"/>
    <x v="0"/>
    <s v="music/indie rock"/>
    <n v="135.59259259259261"/>
    <x v="143"/>
    <x v="1"/>
    <s v="indie rock"/>
    <x v="140"/>
    <x v="137"/>
  </r>
  <r>
    <n v="144"/>
    <x v="144"/>
    <s v="Multi-lateral actuating installation"/>
    <n v="9000"/>
    <n v="11619"/>
    <x v="1"/>
    <n v="135"/>
    <x v="1"/>
    <s v="USD"/>
    <n v="1560747600"/>
    <n v="1561438800"/>
    <b v="0"/>
    <x v="0"/>
    <s v="theater/plays"/>
    <n v="129.1"/>
    <x v="144"/>
    <x v="3"/>
    <s v="plays"/>
    <x v="141"/>
    <x v="138"/>
  </r>
  <r>
    <n v="145"/>
    <x v="145"/>
    <s v="Secured reciprocal array"/>
    <n v="25000"/>
    <n v="59128"/>
    <x v="1"/>
    <n v="768"/>
    <x v="5"/>
    <s v="CHF"/>
    <n v="1410066000"/>
    <n v="1410498000"/>
    <b v="0"/>
    <x v="0"/>
    <s v="technology/wearables"/>
    <n v="236.512"/>
    <x v="145"/>
    <x v="2"/>
    <s v="wearables"/>
    <x v="142"/>
    <x v="139"/>
  </r>
  <r>
    <n v="146"/>
    <x v="146"/>
    <s v="Optional bandwidth-monitored middleware"/>
    <n v="8800"/>
    <n v="1518"/>
    <x v="3"/>
    <n v="51"/>
    <x v="1"/>
    <s v="USD"/>
    <n v="1320732000"/>
    <n v="1322460000"/>
    <b v="0"/>
    <x v="0"/>
    <s v="theater/plays"/>
    <n v="17.25"/>
    <x v="146"/>
    <x v="3"/>
    <s v="plays"/>
    <x v="143"/>
    <x v="140"/>
  </r>
  <r>
    <n v="147"/>
    <x v="147"/>
    <s v="Upgradable upward-trending workforce"/>
    <n v="8300"/>
    <n v="9337"/>
    <x v="1"/>
    <n v="199"/>
    <x v="1"/>
    <s v="USD"/>
    <n v="1465794000"/>
    <n v="1466312400"/>
    <b v="0"/>
    <x v="1"/>
    <s v="theater/plays"/>
    <n v="112.49397590361446"/>
    <x v="147"/>
    <x v="3"/>
    <s v="plays"/>
    <x v="144"/>
    <x v="141"/>
  </r>
  <r>
    <n v="148"/>
    <x v="148"/>
    <s v="Upgradable hybrid capability"/>
    <n v="9300"/>
    <n v="11255"/>
    <x v="1"/>
    <n v="107"/>
    <x v="1"/>
    <s v="USD"/>
    <n v="1500958800"/>
    <n v="1501736400"/>
    <b v="0"/>
    <x v="0"/>
    <s v="technology/wearables"/>
    <n v="121.02150537634408"/>
    <x v="148"/>
    <x v="2"/>
    <s v="wearables"/>
    <x v="145"/>
    <x v="142"/>
  </r>
  <r>
    <n v="149"/>
    <x v="149"/>
    <s v="Managed fresh-thinking flexibility"/>
    <n v="6200"/>
    <n v="13632"/>
    <x v="1"/>
    <n v="195"/>
    <x v="1"/>
    <s v="USD"/>
    <n v="1357020000"/>
    <n v="1361512800"/>
    <b v="0"/>
    <x v="0"/>
    <s v="music/indie rock"/>
    <n v="219.87096774193549"/>
    <x v="149"/>
    <x v="1"/>
    <s v="indie rock"/>
    <x v="146"/>
    <x v="143"/>
  </r>
  <r>
    <n v="150"/>
    <x v="150"/>
    <s v="Networked stable workforce"/>
    <n v="100"/>
    <n v="1"/>
    <x v="0"/>
    <n v="1"/>
    <x v="1"/>
    <s v="USD"/>
    <n v="1544940000"/>
    <n v="1545026400"/>
    <b v="0"/>
    <x v="0"/>
    <s v="music/rock"/>
    <n v="1"/>
    <x v="100"/>
    <x v="1"/>
    <s v="rock"/>
    <x v="147"/>
    <x v="144"/>
  </r>
  <r>
    <n v="151"/>
    <x v="151"/>
    <s v="Customizable intermediate extranet"/>
    <n v="137200"/>
    <n v="88037"/>
    <x v="0"/>
    <n v="1467"/>
    <x v="1"/>
    <s v="USD"/>
    <n v="1402290000"/>
    <n v="1406696400"/>
    <b v="0"/>
    <x v="0"/>
    <s v="music/electric music"/>
    <n v="64.166909620991248"/>
    <x v="150"/>
    <x v="1"/>
    <s v="electric music"/>
    <x v="148"/>
    <x v="145"/>
  </r>
  <r>
    <n v="152"/>
    <x v="152"/>
    <s v="User-centric fault-tolerant task-force"/>
    <n v="41500"/>
    <n v="175573"/>
    <x v="1"/>
    <n v="3376"/>
    <x v="1"/>
    <s v="USD"/>
    <n v="1487311200"/>
    <n v="1487916000"/>
    <b v="0"/>
    <x v="0"/>
    <s v="music/indie rock"/>
    <n v="423.06746987951806"/>
    <x v="151"/>
    <x v="1"/>
    <s v="indie rock"/>
    <x v="149"/>
    <x v="146"/>
  </r>
  <r>
    <n v="153"/>
    <x v="153"/>
    <s v="Multi-tiered radical definition"/>
    <n v="189400"/>
    <n v="176112"/>
    <x v="0"/>
    <n v="5681"/>
    <x v="1"/>
    <s v="USD"/>
    <n v="1350622800"/>
    <n v="1351141200"/>
    <b v="0"/>
    <x v="0"/>
    <s v="theater/plays"/>
    <n v="92.984160506863773"/>
    <x v="152"/>
    <x v="3"/>
    <s v="plays"/>
    <x v="150"/>
    <x v="147"/>
  </r>
  <r>
    <n v="154"/>
    <x v="154"/>
    <s v="Devolved foreground benchmark"/>
    <n v="171300"/>
    <n v="100650"/>
    <x v="0"/>
    <n v="1059"/>
    <x v="1"/>
    <s v="USD"/>
    <n v="1463029200"/>
    <n v="1465016400"/>
    <b v="0"/>
    <x v="1"/>
    <s v="music/indie rock"/>
    <n v="58.756567425569173"/>
    <x v="153"/>
    <x v="1"/>
    <s v="indie rock"/>
    <x v="151"/>
    <x v="148"/>
  </r>
  <r>
    <n v="155"/>
    <x v="155"/>
    <s v="Distributed eco-centric methodology"/>
    <n v="139500"/>
    <n v="90706"/>
    <x v="0"/>
    <n v="1194"/>
    <x v="1"/>
    <s v="USD"/>
    <n v="1269493200"/>
    <n v="1270789200"/>
    <b v="0"/>
    <x v="0"/>
    <s v="theater/plays"/>
    <n v="65.022222222222226"/>
    <x v="154"/>
    <x v="3"/>
    <s v="plays"/>
    <x v="152"/>
    <x v="149"/>
  </r>
  <r>
    <n v="156"/>
    <x v="156"/>
    <s v="Streamlined encompassing encryption"/>
    <n v="36400"/>
    <n v="26914"/>
    <x v="3"/>
    <n v="379"/>
    <x v="2"/>
    <s v="AUD"/>
    <n v="1570251600"/>
    <n v="1572325200"/>
    <b v="0"/>
    <x v="0"/>
    <s v="music/rock"/>
    <n v="73.939560439560438"/>
    <x v="155"/>
    <x v="1"/>
    <s v="rock"/>
    <x v="153"/>
    <x v="150"/>
  </r>
  <r>
    <n v="157"/>
    <x v="157"/>
    <s v="User-friendly reciprocal initiative"/>
    <n v="4200"/>
    <n v="2212"/>
    <x v="0"/>
    <n v="30"/>
    <x v="2"/>
    <s v="AUD"/>
    <n v="1388383200"/>
    <n v="1389420000"/>
    <b v="0"/>
    <x v="0"/>
    <s v="photography/photography books"/>
    <n v="52.666666666666664"/>
    <x v="156"/>
    <x v="7"/>
    <s v="photography books"/>
    <x v="154"/>
    <x v="151"/>
  </r>
  <r>
    <n v="158"/>
    <x v="158"/>
    <s v="Ergonomic fresh-thinking installation"/>
    <n v="2100"/>
    <n v="4640"/>
    <x v="1"/>
    <n v="41"/>
    <x v="1"/>
    <s v="USD"/>
    <n v="1449554400"/>
    <n v="1449640800"/>
    <b v="0"/>
    <x v="0"/>
    <s v="music/rock"/>
    <n v="220.95238095238096"/>
    <x v="157"/>
    <x v="1"/>
    <s v="rock"/>
    <x v="155"/>
    <x v="152"/>
  </r>
  <r>
    <n v="159"/>
    <x v="159"/>
    <s v="Robust explicit hardware"/>
    <n v="191200"/>
    <n v="191222"/>
    <x v="1"/>
    <n v="1821"/>
    <x v="1"/>
    <s v="USD"/>
    <n v="1553662800"/>
    <n v="1555218000"/>
    <b v="0"/>
    <x v="1"/>
    <s v="theater/plays"/>
    <n v="100.01150627615063"/>
    <x v="158"/>
    <x v="3"/>
    <s v="plays"/>
    <x v="156"/>
    <x v="153"/>
  </r>
  <r>
    <n v="160"/>
    <x v="160"/>
    <s v="Stand-alone actuating support"/>
    <n v="8000"/>
    <n v="12985"/>
    <x v="1"/>
    <n v="164"/>
    <x v="1"/>
    <s v="USD"/>
    <n v="1556341200"/>
    <n v="1557723600"/>
    <b v="0"/>
    <x v="0"/>
    <s v="technology/wearables"/>
    <n v="162.3125"/>
    <x v="159"/>
    <x v="2"/>
    <s v="wearables"/>
    <x v="157"/>
    <x v="154"/>
  </r>
  <r>
    <n v="161"/>
    <x v="161"/>
    <s v="Cross-platform methodical process improvement"/>
    <n v="5500"/>
    <n v="4300"/>
    <x v="0"/>
    <n v="75"/>
    <x v="1"/>
    <s v="USD"/>
    <n v="1442984400"/>
    <n v="1443502800"/>
    <b v="0"/>
    <x v="1"/>
    <s v="technology/web"/>
    <n v="78.181818181818187"/>
    <x v="160"/>
    <x v="2"/>
    <s v="web"/>
    <x v="158"/>
    <x v="155"/>
  </r>
  <r>
    <n v="162"/>
    <x v="162"/>
    <s v="Extended bottom-line open architecture"/>
    <n v="6100"/>
    <n v="9134"/>
    <x v="1"/>
    <n v="157"/>
    <x v="5"/>
    <s v="CHF"/>
    <n v="1544248800"/>
    <n v="1546840800"/>
    <b v="0"/>
    <x v="0"/>
    <s v="music/rock"/>
    <n v="149.73770491803279"/>
    <x v="161"/>
    <x v="1"/>
    <s v="rock"/>
    <x v="159"/>
    <x v="156"/>
  </r>
  <r>
    <n v="163"/>
    <x v="163"/>
    <s v="Extended reciprocal circuit"/>
    <n v="3500"/>
    <n v="8864"/>
    <x v="1"/>
    <n v="246"/>
    <x v="1"/>
    <s v="USD"/>
    <n v="1508475600"/>
    <n v="1512712800"/>
    <b v="0"/>
    <x v="1"/>
    <s v="photography/photography books"/>
    <n v="253.25714285714284"/>
    <x v="162"/>
    <x v="7"/>
    <s v="photography books"/>
    <x v="160"/>
    <x v="157"/>
  </r>
  <r>
    <n v="164"/>
    <x v="164"/>
    <s v="Polarized human-resource protocol"/>
    <n v="150500"/>
    <n v="150755"/>
    <x v="1"/>
    <n v="1396"/>
    <x v="1"/>
    <s v="USD"/>
    <n v="1507438800"/>
    <n v="1507525200"/>
    <b v="0"/>
    <x v="0"/>
    <s v="theater/plays"/>
    <n v="100.16943521594683"/>
    <x v="163"/>
    <x v="3"/>
    <s v="plays"/>
    <x v="161"/>
    <x v="158"/>
  </r>
  <r>
    <n v="165"/>
    <x v="165"/>
    <s v="Synergized radical product"/>
    <n v="90400"/>
    <n v="110279"/>
    <x v="1"/>
    <n v="2506"/>
    <x v="1"/>
    <s v="USD"/>
    <n v="1501563600"/>
    <n v="1504328400"/>
    <b v="0"/>
    <x v="0"/>
    <s v="technology/web"/>
    <n v="121.99004424778761"/>
    <x v="164"/>
    <x v="2"/>
    <s v="web"/>
    <x v="162"/>
    <x v="159"/>
  </r>
  <r>
    <n v="166"/>
    <x v="166"/>
    <s v="Robust heuristic artificial intelligence"/>
    <n v="9800"/>
    <n v="13439"/>
    <x v="1"/>
    <n v="244"/>
    <x v="1"/>
    <s v="USD"/>
    <n v="1292997600"/>
    <n v="1293343200"/>
    <b v="0"/>
    <x v="0"/>
    <s v="photography/photography books"/>
    <n v="137.13265306122449"/>
    <x v="165"/>
    <x v="7"/>
    <s v="photography books"/>
    <x v="163"/>
    <x v="160"/>
  </r>
  <r>
    <n v="167"/>
    <x v="167"/>
    <s v="Robust content-based emulation"/>
    <n v="2600"/>
    <n v="10804"/>
    <x v="1"/>
    <n v="146"/>
    <x v="2"/>
    <s v="AUD"/>
    <n v="1370840400"/>
    <n v="1371704400"/>
    <b v="0"/>
    <x v="0"/>
    <s v="theater/plays"/>
    <n v="415.53846153846149"/>
    <x v="166"/>
    <x v="3"/>
    <s v="plays"/>
    <x v="164"/>
    <x v="161"/>
  </r>
  <r>
    <n v="168"/>
    <x v="168"/>
    <s v="Ergonomic uniform open system"/>
    <n v="128100"/>
    <n v="40107"/>
    <x v="0"/>
    <n v="955"/>
    <x v="3"/>
    <s v="DKK"/>
    <n v="1550815200"/>
    <n v="1552798800"/>
    <b v="0"/>
    <x v="1"/>
    <s v="music/indie rock"/>
    <n v="31.30913348946136"/>
    <x v="167"/>
    <x v="1"/>
    <s v="indie rock"/>
    <x v="165"/>
    <x v="162"/>
  </r>
  <r>
    <n v="169"/>
    <x v="169"/>
    <s v="Profit-focused modular product"/>
    <n v="23300"/>
    <n v="98811"/>
    <x v="1"/>
    <n v="1267"/>
    <x v="1"/>
    <s v="USD"/>
    <n v="1339909200"/>
    <n v="1342328400"/>
    <b v="0"/>
    <x v="1"/>
    <s v="film &amp; video/shorts"/>
    <n v="424.08154506437768"/>
    <x v="168"/>
    <x v="4"/>
    <s v="shorts"/>
    <x v="166"/>
    <x v="163"/>
  </r>
  <r>
    <n v="170"/>
    <x v="170"/>
    <s v="Mandatory mobile product"/>
    <n v="188100"/>
    <n v="5528"/>
    <x v="0"/>
    <n v="67"/>
    <x v="1"/>
    <s v="USD"/>
    <n v="1501736400"/>
    <n v="1502341200"/>
    <b v="0"/>
    <x v="0"/>
    <s v="music/indie rock"/>
    <n v="2.93886230728336"/>
    <x v="169"/>
    <x v="1"/>
    <s v="indie rock"/>
    <x v="167"/>
    <x v="164"/>
  </r>
  <r>
    <n v="171"/>
    <x v="171"/>
    <s v="Public-key 3rdgeneration budgetary management"/>
    <n v="4900"/>
    <n v="521"/>
    <x v="0"/>
    <n v="5"/>
    <x v="1"/>
    <s v="USD"/>
    <n v="1395291600"/>
    <n v="1397192400"/>
    <b v="0"/>
    <x v="0"/>
    <s v="publishing/translations"/>
    <n v="10.63265306122449"/>
    <x v="170"/>
    <x v="5"/>
    <s v="translations"/>
    <x v="168"/>
    <x v="165"/>
  </r>
  <r>
    <n v="172"/>
    <x v="172"/>
    <s v="Centralized national firmware"/>
    <n v="800"/>
    <n v="663"/>
    <x v="0"/>
    <n v="26"/>
    <x v="1"/>
    <s v="USD"/>
    <n v="1405746000"/>
    <n v="1407042000"/>
    <b v="0"/>
    <x v="1"/>
    <s v="film &amp; video/documentary"/>
    <n v="82.875"/>
    <x v="171"/>
    <x v="4"/>
    <s v="documentary"/>
    <x v="169"/>
    <x v="166"/>
  </r>
  <r>
    <n v="173"/>
    <x v="173"/>
    <s v="Cross-group 4thgeneration middleware"/>
    <n v="96700"/>
    <n v="157635"/>
    <x v="1"/>
    <n v="1561"/>
    <x v="1"/>
    <s v="USD"/>
    <n v="1368853200"/>
    <n v="1369371600"/>
    <b v="0"/>
    <x v="0"/>
    <s v="theater/plays"/>
    <n v="163.01447776628748"/>
    <x v="172"/>
    <x v="3"/>
    <s v="plays"/>
    <x v="170"/>
    <x v="167"/>
  </r>
  <r>
    <n v="174"/>
    <x v="174"/>
    <s v="Pre-emptive scalable access"/>
    <n v="600"/>
    <n v="5368"/>
    <x v="1"/>
    <n v="48"/>
    <x v="1"/>
    <s v="USD"/>
    <n v="1444021200"/>
    <n v="1444107600"/>
    <b v="0"/>
    <x v="1"/>
    <s v="technology/wearables"/>
    <n v="894.66666666666674"/>
    <x v="173"/>
    <x v="2"/>
    <s v="wearables"/>
    <x v="171"/>
    <x v="168"/>
  </r>
  <r>
    <n v="175"/>
    <x v="175"/>
    <s v="Sharable intangible migration"/>
    <n v="181200"/>
    <n v="47459"/>
    <x v="0"/>
    <n v="1130"/>
    <x v="1"/>
    <s v="USD"/>
    <n v="1472619600"/>
    <n v="1474261200"/>
    <b v="0"/>
    <x v="0"/>
    <s v="theater/plays"/>
    <n v="26.191501103752756"/>
    <x v="174"/>
    <x v="3"/>
    <s v="plays"/>
    <x v="172"/>
    <x v="169"/>
  </r>
  <r>
    <n v="176"/>
    <x v="176"/>
    <s v="Proactive scalable Graphical User Interface"/>
    <n v="115000"/>
    <n v="86060"/>
    <x v="0"/>
    <n v="782"/>
    <x v="1"/>
    <s v="USD"/>
    <n v="1472878800"/>
    <n v="1473656400"/>
    <b v="0"/>
    <x v="0"/>
    <s v="theater/plays"/>
    <n v="74.834782608695647"/>
    <x v="175"/>
    <x v="3"/>
    <s v="plays"/>
    <x v="173"/>
    <x v="170"/>
  </r>
  <r>
    <n v="177"/>
    <x v="177"/>
    <s v="Digitized solution-oriented product"/>
    <n v="38800"/>
    <n v="161593"/>
    <x v="1"/>
    <n v="2739"/>
    <x v="1"/>
    <s v="USD"/>
    <n v="1289800800"/>
    <n v="1291960800"/>
    <b v="0"/>
    <x v="0"/>
    <s v="theater/plays"/>
    <n v="416.47680412371136"/>
    <x v="176"/>
    <x v="3"/>
    <s v="plays"/>
    <x v="174"/>
    <x v="171"/>
  </r>
  <r>
    <n v="178"/>
    <x v="178"/>
    <s v="Triple-buffered cohesive structure"/>
    <n v="7200"/>
    <n v="6927"/>
    <x v="0"/>
    <n v="210"/>
    <x v="1"/>
    <s v="USD"/>
    <n v="1505970000"/>
    <n v="1506747600"/>
    <b v="0"/>
    <x v="0"/>
    <s v="food/food trucks"/>
    <n v="96.208333333333329"/>
    <x v="177"/>
    <x v="0"/>
    <s v="food trucks"/>
    <x v="175"/>
    <x v="172"/>
  </r>
  <r>
    <n v="179"/>
    <x v="179"/>
    <s v="Realigned human-resource orchestration"/>
    <n v="44500"/>
    <n v="159185"/>
    <x v="1"/>
    <n v="3537"/>
    <x v="0"/>
    <s v="CAD"/>
    <n v="1363496400"/>
    <n v="1363582800"/>
    <b v="0"/>
    <x v="1"/>
    <s v="theater/plays"/>
    <n v="357.71910112359546"/>
    <x v="178"/>
    <x v="3"/>
    <s v="plays"/>
    <x v="176"/>
    <x v="173"/>
  </r>
  <r>
    <n v="180"/>
    <x v="180"/>
    <s v="Optional clear-thinking software"/>
    <n v="56000"/>
    <n v="172736"/>
    <x v="1"/>
    <n v="2107"/>
    <x v="2"/>
    <s v="AUD"/>
    <n v="1269234000"/>
    <n v="1269666000"/>
    <b v="0"/>
    <x v="0"/>
    <s v="technology/wearables"/>
    <n v="308.45714285714286"/>
    <x v="179"/>
    <x v="2"/>
    <s v="wearables"/>
    <x v="177"/>
    <x v="174"/>
  </r>
  <r>
    <n v="181"/>
    <x v="181"/>
    <s v="Centralized global approach"/>
    <n v="8600"/>
    <n v="5315"/>
    <x v="0"/>
    <n v="136"/>
    <x v="1"/>
    <s v="USD"/>
    <n v="1507093200"/>
    <n v="1508648400"/>
    <b v="0"/>
    <x v="0"/>
    <s v="technology/web"/>
    <n v="61.802325581395344"/>
    <x v="180"/>
    <x v="2"/>
    <s v="web"/>
    <x v="178"/>
    <x v="175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x v="0"/>
    <s v="theater/plays"/>
    <n v="722.32472324723244"/>
    <x v="181"/>
    <x v="3"/>
    <s v="plays"/>
    <x v="179"/>
    <x v="176"/>
  </r>
  <r>
    <n v="183"/>
    <x v="183"/>
    <s v="Pre-emptive bandwidth-monitored instruction set"/>
    <n v="5100"/>
    <n v="3525"/>
    <x v="0"/>
    <n v="86"/>
    <x v="0"/>
    <s v="CAD"/>
    <n v="1284008400"/>
    <n v="1285131600"/>
    <b v="0"/>
    <x v="0"/>
    <s v="music/rock"/>
    <n v="69.117647058823522"/>
    <x v="182"/>
    <x v="1"/>
    <s v="rock"/>
    <x v="180"/>
    <x v="177"/>
  </r>
  <r>
    <n v="184"/>
    <x v="184"/>
    <s v="Adaptive asynchronous emulation"/>
    <n v="3600"/>
    <n v="10550"/>
    <x v="1"/>
    <n v="340"/>
    <x v="1"/>
    <s v="USD"/>
    <n v="1556859600"/>
    <n v="1556946000"/>
    <b v="0"/>
    <x v="0"/>
    <s v="theater/plays"/>
    <n v="293.05555555555554"/>
    <x v="183"/>
    <x v="3"/>
    <s v="plays"/>
    <x v="181"/>
    <x v="178"/>
  </r>
  <r>
    <n v="185"/>
    <x v="185"/>
    <s v="Innovative actuating conglomeration"/>
    <n v="1000"/>
    <n v="718"/>
    <x v="0"/>
    <n v="19"/>
    <x v="1"/>
    <s v="USD"/>
    <n v="1526187600"/>
    <n v="1527138000"/>
    <b v="0"/>
    <x v="0"/>
    <s v="film &amp; video/television"/>
    <n v="71.8"/>
    <x v="184"/>
    <x v="4"/>
    <s v="television"/>
    <x v="182"/>
    <x v="179"/>
  </r>
  <r>
    <n v="186"/>
    <x v="186"/>
    <s v="Grass-roots foreground policy"/>
    <n v="88800"/>
    <n v="28358"/>
    <x v="0"/>
    <n v="886"/>
    <x v="1"/>
    <s v="USD"/>
    <n v="1400821200"/>
    <n v="1402117200"/>
    <b v="0"/>
    <x v="0"/>
    <s v="theater/plays"/>
    <n v="31.934684684684683"/>
    <x v="185"/>
    <x v="3"/>
    <s v="plays"/>
    <x v="183"/>
    <x v="180"/>
  </r>
  <r>
    <n v="187"/>
    <x v="187"/>
    <s v="Horizontal transitional paradigm"/>
    <n v="60200"/>
    <n v="138384"/>
    <x v="1"/>
    <n v="1442"/>
    <x v="0"/>
    <s v="CAD"/>
    <n v="1361599200"/>
    <n v="1364014800"/>
    <b v="0"/>
    <x v="1"/>
    <s v="film &amp; video/shorts"/>
    <n v="229.87375415282392"/>
    <x v="186"/>
    <x v="4"/>
    <s v="shorts"/>
    <x v="184"/>
    <x v="181"/>
  </r>
  <r>
    <n v="188"/>
    <x v="188"/>
    <s v="Networked didactic info-mediaries"/>
    <n v="8200"/>
    <n v="2625"/>
    <x v="0"/>
    <n v="35"/>
    <x v="6"/>
    <s v="EUR"/>
    <n v="1417500000"/>
    <n v="1417586400"/>
    <b v="0"/>
    <x v="0"/>
    <s v="theater/plays"/>
    <n v="32.012195121951223"/>
    <x v="187"/>
    <x v="3"/>
    <s v="plays"/>
    <x v="185"/>
    <x v="182"/>
  </r>
  <r>
    <n v="189"/>
    <x v="189"/>
    <s v="Switchable contextually-based access"/>
    <n v="191300"/>
    <n v="45004"/>
    <x v="3"/>
    <n v="441"/>
    <x v="1"/>
    <s v="USD"/>
    <n v="1457071200"/>
    <n v="1457071200"/>
    <b v="0"/>
    <x v="0"/>
    <s v="theater/plays"/>
    <n v="23.525352848928385"/>
    <x v="188"/>
    <x v="3"/>
    <s v="plays"/>
    <x v="186"/>
    <x v="183"/>
  </r>
  <r>
    <n v="190"/>
    <x v="190"/>
    <s v="Up-sized dynamic throughput"/>
    <n v="3700"/>
    <n v="2538"/>
    <x v="0"/>
    <n v="24"/>
    <x v="1"/>
    <s v="USD"/>
    <n v="1370322000"/>
    <n v="1370408400"/>
    <b v="0"/>
    <x v="1"/>
    <s v="theater/plays"/>
    <n v="68.594594594594597"/>
    <x v="189"/>
    <x v="3"/>
    <s v="plays"/>
    <x v="187"/>
    <x v="184"/>
  </r>
  <r>
    <n v="191"/>
    <x v="191"/>
    <s v="Mandatory reciprocal superstructure"/>
    <n v="8400"/>
    <n v="3188"/>
    <x v="0"/>
    <n v="86"/>
    <x v="6"/>
    <s v="EUR"/>
    <n v="1552366800"/>
    <n v="1552626000"/>
    <b v="0"/>
    <x v="0"/>
    <s v="theater/plays"/>
    <n v="37.952380952380956"/>
    <x v="190"/>
    <x v="3"/>
    <s v="plays"/>
    <x v="188"/>
    <x v="185"/>
  </r>
  <r>
    <n v="192"/>
    <x v="192"/>
    <s v="Upgradable 4thgeneration productivity"/>
    <n v="42600"/>
    <n v="8517"/>
    <x v="0"/>
    <n v="243"/>
    <x v="1"/>
    <s v="USD"/>
    <n v="1403845200"/>
    <n v="1404190800"/>
    <b v="0"/>
    <x v="0"/>
    <s v="music/rock"/>
    <n v="19.992957746478872"/>
    <x v="191"/>
    <x v="1"/>
    <s v="rock"/>
    <x v="189"/>
    <x v="186"/>
  </r>
  <r>
    <n v="193"/>
    <x v="193"/>
    <s v="Progressive discrete hub"/>
    <n v="6600"/>
    <n v="3012"/>
    <x v="0"/>
    <n v="65"/>
    <x v="1"/>
    <s v="USD"/>
    <n v="1523163600"/>
    <n v="1523509200"/>
    <b v="1"/>
    <x v="0"/>
    <s v="music/indie rock"/>
    <n v="45.636363636363633"/>
    <x v="192"/>
    <x v="1"/>
    <s v="indie rock"/>
    <x v="190"/>
    <x v="187"/>
  </r>
  <r>
    <n v="194"/>
    <x v="194"/>
    <s v="Assimilated multi-tasking archive"/>
    <n v="7100"/>
    <n v="8716"/>
    <x v="1"/>
    <n v="126"/>
    <x v="1"/>
    <s v="USD"/>
    <n v="1442206800"/>
    <n v="1443589200"/>
    <b v="0"/>
    <x v="0"/>
    <s v="music/metal"/>
    <n v="122.7605633802817"/>
    <x v="193"/>
    <x v="1"/>
    <s v="metal"/>
    <x v="191"/>
    <x v="188"/>
  </r>
  <r>
    <n v="195"/>
    <x v="195"/>
    <s v="Upgradable high-level solution"/>
    <n v="15800"/>
    <n v="57157"/>
    <x v="1"/>
    <n v="524"/>
    <x v="1"/>
    <s v="USD"/>
    <n v="1532840400"/>
    <n v="1533445200"/>
    <b v="0"/>
    <x v="0"/>
    <s v="music/electric music"/>
    <n v="361.75316455696202"/>
    <x v="194"/>
    <x v="1"/>
    <s v="electric music"/>
    <x v="192"/>
    <x v="189"/>
  </r>
  <r>
    <n v="196"/>
    <x v="196"/>
    <s v="Organic bandwidth-monitored frame"/>
    <n v="8200"/>
    <n v="5178"/>
    <x v="0"/>
    <n v="100"/>
    <x v="3"/>
    <s v="DKK"/>
    <n v="1472878800"/>
    <n v="1474520400"/>
    <b v="0"/>
    <x v="0"/>
    <s v="technology/wearables"/>
    <n v="63.146341463414636"/>
    <x v="195"/>
    <x v="2"/>
    <s v="wearables"/>
    <x v="173"/>
    <x v="190"/>
  </r>
  <r>
    <n v="197"/>
    <x v="197"/>
    <s v="Business-focused logistical framework"/>
    <n v="54700"/>
    <n v="163118"/>
    <x v="1"/>
    <n v="1989"/>
    <x v="1"/>
    <s v="USD"/>
    <n v="1498194000"/>
    <n v="1499403600"/>
    <b v="0"/>
    <x v="0"/>
    <s v="film &amp; video/drama"/>
    <n v="298.20475319926874"/>
    <x v="196"/>
    <x v="4"/>
    <s v="drama"/>
    <x v="193"/>
    <x v="191"/>
  </r>
  <r>
    <n v="198"/>
    <x v="198"/>
    <s v="Universal multi-state capability"/>
    <n v="63200"/>
    <n v="6041"/>
    <x v="0"/>
    <n v="168"/>
    <x v="1"/>
    <s v="USD"/>
    <n v="1281070800"/>
    <n v="1283576400"/>
    <b v="0"/>
    <x v="0"/>
    <s v="music/electric music"/>
    <n v="9.5585443037974684"/>
    <x v="197"/>
    <x v="1"/>
    <s v="electric music"/>
    <x v="194"/>
    <x v="192"/>
  </r>
  <r>
    <n v="199"/>
    <x v="199"/>
    <s v="Digitized reciprocal infrastructure"/>
    <n v="1800"/>
    <n v="968"/>
    <x v="0"/>
    <n v="13"/>
    <x v="1"/>
    <s v="USD"/>
    <n v="1436245200"/>
    <n v="1436590800"/>
    <b v="0"/>
    <x v="0"/>
    <s v="music/rock"/>
    <n v="53.777777777777779"/>
    <x v="198"/>
    <x v="1"/>
    <s v="rock"/>
    <x v="195"/>
    <x v="193"/>
  </r>
  <r>
    <n v="200"/>
    <x v="200"/>
    <s v="Reduced dedicated capability"/>
    <n v="100"/>
    <n v="2"/>
    <x v="0"/>
    <n v="1"/>
    <x v="0"/>
    <s v="CAD"/>
    <n v="1269493200"/>
    <n v="1270443600"/>
    <b v="0"/>
    <x v="0"/>
    <s v="theater/plays"/>
    <n v="2"/>
    <x v="50"/>
    <x v="3"/>
    <s v="plays"/>
    <x v="152"/>
    <x v="194"/>
  </r>
  <r>
    <n v="201"/>
    <x v="201"/>
    <s v="Cross-platform bi-directional workforce"/>
    <n v="2100"/>
    <n v="14305"/>
    <x v="1"/>
    <n v="157"/>
    <x v="1"/>
    <s v="USD"/>
    <n v="1406264400"/>
    <n v="1407819600"/>
    <b v="0"/>
    <x v="0"/>
    <s v="technology/web"/>
    <n v="681.19047619047615"/>
    <x v="199"/>
    <x v="2"/>
    <s v="web"/>
    <x v="196"/>
    <x v="195"/>
  </r>
  <r>
    <n v="202"/>
    <x v="202"/>
    <s v="Upgradable scalable methodology"/>
    <n v="8300"/>
    <n v="6543"/>
    <x v="3"/>
    <n v="82"/>
    <x v="1"/>
    <s v="USD"/>
    <n v="1317531600"/>
    <n v="1317877200"/>
    <b v="0"/>
    <x v="0"/>
    <s v="food/food trucks"/>
    <n v="78.831325301204828"/>
    <x v="200"/>
    <x v="0"/>
    <s v="food trucks"/>
    <x v="197"/>
    <x v="196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x v="0"/>
    <s v="theater/plays"/>
    <n v="134.40792216817235"/>
    <x v="201"/>
    <x v="3"/>
    <s v="plays"/>
    <x v="198"/>
    <x v="197"/>
  </r>
  <r>
    <n v="204"/>
    <x v="204"/>
    <s v="Mandatory multimedia leverage"/>
    <n v="75000"/>
    <n v="2529"/>
    <x v="0"/>
    <n v="40"/>
    <x v="1"/>
    <s v="USD"/>
    <n v="1301806800"/>
    <n v="1302670800"/>
    <b v="0"/>
    <x v="0"/>
    <s v="music/jazz"/>
    <n v="3.3719999999999999"/>
    <x v="202"/>
    <x v="1"/>
    <s v="jazz"/>
    <x v="199"/>
    <x v="198"/>
  </r>
  <r>
    <n v="205"/>
    <x v="205"/>
    <s v="Focused analyzing circuit"/>
    <n v="1300"/>
    <n v="5614"/>
    <x v="1"/>
    <n v="80"/>
    <x v="1"/>
    <s v="USD"/>
    <n v="1539752400"/>
    <n v="1540789200"/>
    <b v="1"/>
    <x v="0"/>
    <s v="theater/plays"/>
    <n v="431.84615384615387"/>
    <x v="203"/>
    <x v="3"/>
    <s v="plays"/>
    <x v="200"/>
    <x v="199"/>
  </r>
  <r>
    <n v="206"/>
    <x v="206"/>
    <s v="Fundamental grid-enabled strategy"/>
    <n v="9000"/>
    <n v="3496"/>
    <x v="3"/>
    <n v="57"/>
    <x v="1"/>
    <s v="USD"/>
    <n v="1267250400"/>
    <n v="1268028000"/>
    <b v="0"/>
    <x v="0"/>
    <s v="publishing/fiction"/>
    <n v="38.844444444444441"/>
    <x v="204"/>
    <x v="5"/>
    <s v="fiction"/>
    <x v="201"/>
    <x v="200"/>
  </r>
  <r>
    <n v="207"/>
    <x v="207"/>
    <s v="Digitized 5thgeneration knowledgebase"/>
    <n v="1000"/>
    <n v="4257"/>
    <x v="1"/>
    <n v="43"/>
    <x v="1"/>
    <s v="USD"/>
    <n v="1535432400"/>
    <n v="1537160400"/>
    <b v="0"/>
    <x v="1"/>
    <s v="music/rock"/>
    <n v="425.7"/>
    <x v="205"/>
    <x v="1"/>
    <s v="rock"/>
    <x v="202"/>
    <x v="201"/>
  </r>
  <r>
    <n v="208"/>
    <x v="208"/>
    <s v="Mandatory multi-tasking encryption"/>
    <n v="196900"/>
    <n v="199110"/>
    <x v="1"/>
    <n v="2053"/>
    <x v="1"/>
    <s v="USD"/>
    <n v="1510207200"/>
    <n v="1512280800"/>
    <b v="0"/>
    <x v="0"/>
    <s v="film &amp; video/documentary"/>
    <n v="101.12239715591672"/>
    <x v="206"/>
    <x v="4"/>
    <s v="documentary"/>
    <x v="203"/>
    <x v="202"/>
  </r>
  <r>
    <n v="209"/>
    <x v="209"/>
    <s v="Distributed system-worthy application"/>
    <n v="194500"/>
    <n v="41212"/>
    <x v="2"/>
    <n v="808"/>
    <x v="2"/>
    <s v="AUD"/>
    <n v="1462510800"/>
    <n v="1463115600"/>
    <b v="0"/>
    <x v="0"/>
    <s v="film &amp; video/documentary"/>
    <n v="21.188688946015425"/>
    <x v="207"/>
    <x v="4"/>
    <s v="documentary"/>
    <x v="204"/>
    <x v="203"/>
  </r>
  <r>
    <n v="210"/>
    <x v="210"/>
    <s v="Synergistic tertiary time-frame"/>
    <n v="9400"/>
    <n v="6338"/>
    <x v="0"/>
    <n v="226"/>
    <x v="3"/>
    <s v="DKK"/>
    <n v="1488520800"/>
    <n v="1490850000"/>
    <b v="0"/>
    <x v="0"/>
    <s v="film &amp; video/science fiction"/>
    <n v="67.425531914893625"/>
    <x v="208"/>
    <x v="4"/>
    <s v="science fiction"/>
    <x v="205"/>
    <x v="204"/>
  </r>
  <r>
    <n v="211"/>
    <x v="211"/>
    <s v="Customer-focused impactful benchmark"/>
    <n v="104400"/>
    <n v="99100"/>
    <x v="0"/>
    <n v="1625"/>
    <x v="1"/>
    <s v="USD"/>
    <n v="1377579600"/>
    <n v="1379653200"/>
    <b v="0"/>
    <x v="0"/>
    <s v="theater/plays"/>
    <n v="94.923371647509583"/>
    <x v="209"/>
    <x v="3"/>
    <s v="plays"/>
    <x v="206"/>
    <x v="205"/>
  </r>
  <r>
    <n v="212"/>
    <x v="212"/>
    <s v="Profound next generation infrastructure"/>
    <n v="8100"/>
    <n v="12300"/>
    <x v="1"/>
    <n v="168"/>
    <x v="1"/>
    <s v="USD"/>
    <n v="1576389600"/>
    <n v="1580364000"/>
    <b v="0"/>
    <x v="0"/>
    <s v="theater/plays"/>
    <n v="151.85185185185185"/>
    <x v="210"/>
    <x v="3"/>
    <s v="plays"/>
    <x v="207"/>
    <x v="206"/>
  </r>
  <r>
    <n v="213"/>
    <x v="213"/>
    <s v="Face-to-face encompassing info-mediaries"/>
    <n v="87900"/>
    <n v="171549"/>
    <x v="1"/>
    <n v="4289"/>
    <x v="1"/>
    <s v="USD"/>
    <n v="1289019600"/>
    <n v="1289714400"/>
    <b v="0"/>
    <x v="1"/>
    <s v="music/indie rock"/>
    <n v="195.16382252559728"/>
    <x v="211"/>
    <x v="1"/>
    <s v="indie rock"/>
    <x v="208"/>
    <x v="207"/>
  </r>
  <r>
    <n v="214"/>
    <x v="214"/>
    <s v="Open-source fresh-thinking policy"/>
    <n v="1400"/>
    <n v="14324"/>
    <x v="1"/>
    <n v="165"/>
    <x v="1"/>
    <s v="USD"/>
    <n v="1282194000"/>
    <n v="1282712400"/>
    <b v="0"/>
    <x v="0"/>
    <s v="music/rock"/>
    <n v="1023.1428571428571"/>
    <x v="212"/>
    <x v="1"/>
    <s v="rock"/>
    <x v="209"/>
    <x v="208"/>
  </r>
  <r>
    <n v="215"/>
    <x v="215"/>
    <s v="Extended 24/7 implementation"/>
    <n v="156800"/>
    <n v="6024"/>
    <x v="0"/>
    <n v="143"/>
    <x v="1"/>
    <s v="USD"/>
    <n v="1550037600"/>
    <n v="1550210400"/>
    <b v="0"/>
    <x v="0"/>
    <s v="theater/plays"/>
    <n v="3.841836734693878"/>
    <x v="213"/>
    <x v="3"/>
    <s v="plays"/>
    <x v="210"/>
    <x v="209"/>
  </r>
  <r>
    <n v="216"/>
    <x v="216"/>
    <s v="Organic dynamic algorithm"/>
    <n v="121700"/>
    <n v="188721"/>
    <x v="1"/>
    <n v="1815"/>
    <x v="1"/>
    <s v="USD"/>
    <n v="1321941600"/>
    <n v="1322114400"/>
    <b v="0"/>
    <x v="0"/>
    <s v="theater/plays"/>
    <n v="155.07066557107643"/>
    <x v="214"/>
    <x v="3"/>
    <s v="plays"/>
    <x v="211"/>
    <x v="210"/>
  </r>
  <r>
    <n v="217"/>
    <x v="217"/>
    <s v="Organic multi-tasking focus group"/>
    <n v="129400"/>
    <n v="57911"/>
    <x v="0"/>
    <n v="934"/>
    <x v="1"/>
    <s v="USD"/>
    <n v="1556427600"/>
    <n v="1557205200"/>
    <b v="0"/>
    <x v="0"/>
    <s v="film &amp; video/science fiction"/>
    <n v="44.753477588871718"/>
    <x v="215"/>
    <x v="4"/>
    <s v="science fiction"/>
    <x v="212"/>
    <x v="211"/>
  </r>
  <r>
    <n v="218"/>
    <x v="218"/>
    <s v="Adaptive logistical initiative"/>
    <n v="5700"/>
    <n v="12309"/>
    <x v="1"/>
    <n v="397"/>
    <x v="4"/>
    <s v="GBP"/>
    <n v="1320991200"/>
    <n v="1323928800"/>
    <b v="0"/>
    <x v="1"/>
    <s v="film &amp; video/shorts"/>
    <n v="215.94736842105263"/>
    <x v="216"/>
    <x v="4"/>
    <s v="shorts"/>
    <x v="213"/>
    <x v="212"/>
  </r>
  <r>
    <n v="219"/>
    <x v="219"/>
    <s v="Stand-alone mobile customer loyalty"/>
    <n v="41700"/>
    <n v="138497"/>
    <x v="1"/>
    <n v="1539"/>
    <x v="1"/>
    <s v="USD"/>
    <n v="1345093200"/>
    <n v="1346130000"/>
    <b v="0"/>
    <x v="0"/>
    <s v="film &amp; video/animation"/>
    <n v="332.12709832134288"/>
    <x v="217"/>
    <x v="4"/>
    <s v="animation"/>
    <x v="214"/>
    <x v="213"/>
  </r>
  <r>
    <n v="220"/>
    <x v="220"/>
    <s v="Focused composite approach"/>
    <n v="7900"/>
    <n v="667"/>
    <x v="0"/>
    <n v="17"/>
    <x v="1"/>
    <s v="USD"/>
    <n v="1309496400"/>
    <n v="1311051600"/>
    <b v="1"/>
    <x v="0"/>
    <s v="theater/plays"/>
    <n v="8.4430379746835449"/>
    <x v="218"/>
    <x v="3"/>
    <s v="plays"/>
    <x v="215"/>
    <x v="214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x v="0"/>
    <s v="food/food trucks"/>
    <n v="98.625514403292186"/>
    <x v="219"/>
    <x v="0"/>
    <s v="food trucks"/>
    <x v="216"/>
    <x v="215"/>
  </r>
  <r>
    <n v="222"/>
    <x v="222"/>
    <s v="Cross-group cohesive circuit"/>
    <n v="4800"/>
    <n v="6623"/>
    <x v="1"/>
    <n v="138"/>
    <x v="1"/>
    <s v="USD"/>
    <n v="1412226000"/>
    <n v="1412312400"/>
    <b v="0"/>
    <x v="0"/>
    <s v="photography/photography books"/>
    <n v="137.97916666666669"/>
    <x v="220"/>
    <x v="7"/>
    <s v="photography books"/>
    <x v="217"/>
    <x v="216"/>
  </r>
  <r>
    <n v="223"/>
    <x v="223"/>
    <s v="Synergistic explicit capability"/>
    <n v="87300"/>
    <n v="81897"/>
    <x v="0"/>
    <n v="931"/>
    <x v="1"/>
    <s v="USD"/>
    <n v="1458104400"/>
    <n v="1459314000"/>
    <b v="0"/>
    <x v="0"/>
    <s v="theater/plays"/>
    <n v="93.81099656357388"/>
    <x v="221"/>
    <x v="3"/>
    <s v="plays"/>
    <x v="218"/>
    <x v="217"/>
  </r>
  <r>
    <n v="224"/>
    <x v="224"/>
    <s v="Diverse analyzing definition"/>
    <n v="46300"/>
    <n v="186885"/>
    <x v="1"/>
    <n v="3594"/>
    <x v="1"/>
    <s v="USD"/>
    <n v="1411534800"/>
    <n v="1415426400"/>
    <b v="0"/>
    <x v="0"/>
    <s v="film &amp; video/science fiction"/>
    <n v="403.63930885529157"/>
    <x v="222"/>
    <x v="4"/>
    <s v="science fiction"/>
    <x v="219"/>
    <x v="218"/>
  </r>
  <r>
    <n v="225"/>
    <x v="225"/>
    <s v="Enterprise-wide reciprocal success"/>
    <n v="67800"/>
    <n v="176398"/>
    <x v="1"/>
    <n v="5880"/>
    <x v="1"/>
    <s v="USD"/>
    <n v="1399093200"/>
    <n v="1399093200"/>
    <b v="1"/>
    <x v="0"/>
    <s v="music/rock"/>
    <n v="260.1740412979351"/>
    <x v="223"/>
    <x v="1"/>
    <s v="rock"/>
    <x v="220"/>
    <x v="219"/>
  </r>
  <r>
    <n v="226"/>
    <x v="102"/>
    <s v="Progressive neutral middleware"/>
    <n v="3000"/>
    <n v="10999"/>
    <x v="1"/>
    <n v="112"/>
    <x v="1"/>
    <s v="USD"/>
    <n v="1270702800"/>
    <n v="1273899600"/>
    <b v="0"/>
    <x v="0"/>
    <s v="photography/photography books"/>
    <n v="366.63333333333333"/>
    <x v="224"/>
    <x v="7"/>
    <s v="photography books"/>
    <x v="221"/>
    <x v="122"/>
  </r>
  <r>
    <n v="227"/>
    <x v="226"/>
    <s v="Intuitive exuding process improvement"/>
    <n v="60900"/>
    <n v="102751"/>
    <x v="1"/>
    <n v="943"/>
    <x v="1"/>
    <s v="USD"/>
    <n v="1431666000"/>
    <n v="1432184400"/>
    <b v="0"/>
    <x v="0"/>
    <s v="games/mobile games"/>
    <n v="168.72085385878489"/>
    <x v="225"/>
    <x v="6"/>
    <s v="mobile games"/>
    <x v="222"/>
    <x v="220"/>
  </r>
  <r>
    <n v="228"/>
    <x v="227"/>
    <s v="Exclusive real-time protocol"/>
    <n v="137900"/>
    <n v="165352"/>
    <x v="1"/>
    <n v="2468"/>
    <x v="1"/>
    <s v="USD"/>
    <n v="1472619600"/>
    <n v="1474779600"/>
    <b v="0"/>
    <x v="0"/>
    <s v="film &amp; video/animation"/>
    <n v="119.90717911530093"/>
    <x v="226"/>
    <x v="4"/>
    <s v="animation"/>
    <x v="172"/>
    <x v="221"/>
  </r>
  <r>
    <n v="229"/>
    <x v="228"/>
    <s v="Extended encompassing application"/>
    <n v="85600"/>
    <n v="165798"/>
    <x v="1"/>
    <n v="2551"/>
    <x v="1"/>
    <s v="USD"/>
    <n v="1496293200"/>
    <n v="1500440400"/>
    <b v="0"/>
    <x v="1"/>
    <s v="games/mobile games"/>
    <n v="193.68925233644859"/>
    <x v="227"/>
    <x v="6"/>
    <s v="mobile games"/>
    <x v="223"/>
    <x v="222"/>
  </r>
  <r>
    <n v="230"/>
    <x v="229"/>
    <s v="Progressive value-added ability"/>
    <n v="2400"/>
    <n v="10084"/>
    <x v="1"/>
    <n v="101"/>
    <x v="1"/>
    <s v="USD"/>
    <n v="1575612000"/>
    <n v="1575612000"/>
    <b v="0"/>
    <x v="0"/>
    <s v="games/video games"/>
    <n v="420.16666666666669"/>
    <x v="228"/>
    <x v="6"/>
    <s v="video games"/>
    <x v="224"/>
    <x v="223"/>
  </r>
  <r>
    <n v="231"/>
    <x v="230"/>
    <s v="Cross-platform uniform hardware"/>
    <n v="7200"/>
    <n v="5523"/>
    <x v="3"/>
    <n v="67"/>
    <x v="1"/>
    <s v="USD"/>
    <n v="1369112400"/>
    <n v="1374123600"/>
    <b v="0"/>
    <x v="0"/>
    <s v="theater/plays"/>
    <n v="76.708333333333329"/>
    <x v="229"/>
    <x v="3"/>
    <s v="plays"/>
    <x v="225"/>
    <x v="224"/>
  </r>
  <r>
    <n v="232"/>
    <x v="231"/>
    <s v="Progressive secondary portal"/>
    <n v="3400"/>
    <n v="5823"/>
    <x v="1"/>
    <n v="92"/>
    <x v="1"/>
    <s v="USD"/>
    <n v="1469422800"/>
    <n v="1469509200"/>
    <b v="0"/>
    <x v="0"/>
    <s v="theater/plays"/>
    <n v="171.26470588235293"/>
    <x v="230"/>
    <x v="3"/>
    <s v="plays"/>
    <x v="226"/>
    <x v="225"/>
  </r>
  <r>
    <n v="233"/>
    <x v="232"/>
    <s v="Multi-lateral national adapter"/>
    <n v="3800"/>
    <n v="6000"/>
    <x v="1"/>
    <n v="62"/>
    <x v="1"/>
    <s v="USD"/>
    <n v="1307854800"/>
    <n v="1309237200"/>
    <b v="0"/>
    <x v="0"/>
    <s v="film &amp; video/animation"/>
    <n v="157.89473684210526"/>
    <x v="231"/>
    <x v="4"/>
    <s v="animation"/>
    <x v="227"/>
    <x v="226"/>
  </r>
  <r>
    <n v="234"/>
    <x v="233"/>
    <s v="Enterprise-wide motivating matrices"/>
    <n v="7500"/>
    <n v="8181"/>
    <x v="1"/>
    <n v="149"/>
    <x v="6"/>
    <s v="EUR"/>
    <n v="1503378000"/>
    <n v="1503982800"/>
    <b v="0"/>
    <x v="1"/>
    <s v="games/video games"/>
    <n v="109.08"/>
    <x v="232"/>
    <x v="6"/>
    <s v="video games"/>
    <x v="228"/>
    <x v="227"/>
  </r>
  <r>
    <n v="235"/>
    <x v="234"/>
    <s v="Polarized upward-trending Local Area Network"/>
    <n v="8600"/>
    <n v="3589"/>
    <x v="0"/>
    <n v="92"/>
    <x v="1"/>
    <s v="USD"/>
    <n v="1486965600"/>
    <n v="1487397600"/>
    <b v="0"/>
    <x v="0"/>
    <s v="film &amp; video/animation"/>
    <n v="41.732558139534881"/>
    <x v="233"/>
    <x v="4"/>
    <s v="animation"/>
    <x v="229"/>
    <x v="228"/>
  </r>
  <r>
    <n v="236"/>
    <x v="235"/>
    <s v="Object-based directional function"/>
    <n v="39500"/>
    <n v="4323"/>
    <x v="0"/>
    <n v="57"/>
    <x v="2"/>
    <s v="AUD"/>
    <n v="1561438800"/>
    <n v="1562043600"/>
    <b v="0"/>
    <x v="1"/>
    <s v="music/rock"/>
    <n v="10.944303797468354"/>
    <x v="234"/>
    <x v="1"/>
    <s v="rock"/>
    <x v="230"/>
    <x v="229"/>
  </r>
  <r>
    <n v="237"/>
    <x v="236"/>
    <s v="Re-contextualized tangible open architecture"/>
    <n v="9300"/>
    <n v="14822"/>
    <x v="1"/>
    <n v="329"/>
    <x v="1"/>
    <s v="USD"/>
    <n v="1398402000"/>
    <n v="1398574800"/>
    <b v="0"/>
    <x v="0"/>
    <s v="film &amp; video/animation"/>
    <n v="159.3763440860215"/>
    <x v="235"/>
    <x v="4"/>
    <s v="animation"/>
    <x v="231"/>
    <x v="230"/>
  </r>
  <r>
    <n v="238"/>
    <x v="237"/>
    <s v="Distributed systemic adapter"/>
    <n v="2400"/>
    <n v="10138"/>
    <x v="1"/>
    <n v="97"/>
    <x v="3"/>
    <s v="DKK"/>
    <n v="1513231200"/>
    <n v="1515391200"/>
    <b v="0"/>
    <x v="1"/>
    <s v="theater/plays"/>
    <n v="422.41666666666669"/>
    <x v="236"/>
    <x v="3"/>
    <s v="plays"/>
    <x v="232"/>
    <x v="231"/>
  </r>
  <r>
    <n v="239"/>
    <x v="238"/>
    <s v="Networked web-enabled instruction set"/>
    <n v="3200"/>
    <n v="3127"/>
    <x v="0"/>
    <n v="41"/>
    <x v="1"/>
    <s v="USD"/>
    <n v="1440824400"/>
    <n v="1441170000"/>
    <b v="0"/>
    <x v="0"/>
    <s v="technology/wearables"/>
    <n v="97.71875"/>
    <x v="237"/>
    <x v="2"/>
    <s v="wearables"/>
    <x v="233"/>
    <x v="232"/>
  </r>
  <r>
    <n v="240"/>
    <x v="239"/>
    <s v="Vision-oriented dynamic service-desk"/>
    <n v="29400"/>
    <n v="123124"/>
    <x v="1"/>
    <n v="1784"/>
    <x v="1"/>
    <s v="USD"/>
    <n v="1281070800"/>
    <n v="1281157200"/>
    <b v="0"/>
    <x v="0"/>
    <s v="theater/plays"/>
    <n v="418.78911564625849"/>
    <x v="238"/>
    <x v="3"/>
    <s v="plays"/>
    <x v="194"/>
    <x v="233"/>
  </r>
  <r>
    <n v="241"/>
    <x v="240"/>
    <s v="Vision-oriented actuating open system"/>
    <n v="168500"/>
    <n v="171729"/>
    <x v="1"/>
    <n v="1684"/>
    <x v="2"/>
    <s v="AUD"/>
    <n v="1397365200"/>
    <n v="1398229200"/>
    <b v="0"/>
    <x v="1"/>
    <s v="publishing/nonfiction"/>
    <n v="101.91632047477745"/>
    <x v="239"/>
    <x v="5"/>
    <s v="nonfiction"/>
    <x v="234"/>
    <x v="234"/>
  </r>
  <r>
    <n v="242"/>
    <x v="241"/>
    <s v="Sharable scalable core"/>
    <n v="8400"/>
    <n v="10729"/>
    <x v="1"/>
    <n v="250"/>
    <x v="1"/>
    <s v="USD"/>
    <n v="1494392400"/>
    <n v="1495256400"/>
    <b v="0"/>
    <x v="1"/>
    <s v="music/rock"/>
    <n v="127.72619047619047"/>
    <x v="240"/>
    <x v="1"/>
    <s v="rock"/>
    <x v="235"/>
    <x v="235"/>
  </r>
  <r>
    <n v="243"/>
    <x v="242"/>
    <s v="Customer-focused attitude-oriented function"/>
    <n v="2300"/>
    <n v="10240"/>
    <x v="1"/>
    <n v="238"/>
    <x v="1"/>
    <s v="USD"/>
    <n v="1520143200"/>
    <n v="1520402400"/>
    <b v="0"/>
    <x v="0"/>
    <s v="theater/plays"/>
    <n v="445.21739130434781"/>
    <x v="241"/>
    <x v="3"/>
    <s v="plays"/>
    <x v="236"/>
    <x v="236"/>
  </r>
  <r>
    <n v="244"/>
    <x v="243"/>
    <s v="Reverse-engineered system-worthy extranet"/>
    <n v="700"/>
    <n v="3988"/>
    <x v="1"/>
    <n v="53"/>
    <x v="1"/>
    <s v="USD"/>
    <n v="1405314000"/>
    <n v="1409806800"/>
    <b v="0"/>
    <x v="0"/>
    <s v="theater/plays"/>
    <n v="569.71428571428578"/>
    <x v="242"/>
    <x v="3"/>
    <s v="plays"/>
    <x v="237"/>
    <x v="237"/>
  </r>
  <r>
    <n v="245"/>
    <x v="244"/>
    <s v="Re-engineered systematic monitoring"/>
    <n v="2900"/>
    <n v="14771"/>
    <x v="1"/>
    <n v="214"/>
    <x v="1"/>
    <s v="USD"/>
    <n v="1396846800"/>
    <n v="1396933200"/>
    <b v="0"/>
    <x v="0"/>
    <s v="theater/plays"/>
    <n v="509.34482758620686"/>
    <x v="243"/>
    <x v="3"/>
    <s v="plays"/>
    <x v="238"/>
    <x v="238"/>
  </r>
  <r>
    <n v="246"/>
    <x v="245"/>
    <s v="Seamless value-added standardization"/>
    <n v="4500"/>
    <n v="14649"/>
    <x v="1"/>
    <n v="222"/>
    <x v="1"/>
    <s v="USD"/>
    <n v="1375678800"/>
    <n v="1376024400"/>
    <b v="0"/>
    <x v="0"/>
    <s v="technology/web"/>
    <n v="325.5333333333333"/>
    <x v="244"/>
    <x v="2"/>
    <s v="web"/>
    <x v="239"/>
    <x v="239"/>
  </r>
  <r>
    <n v="247"/>
    <x v="246"/>
    <s v="Triple-buffered fresh-thinking frame"/>
    <n v="19800"/>
    <n v="184658"/>
    <x v="1"/>
    <n v="1884"/>
    <x v="1"/>
    <s v="USD"/>
    <n v="1482386400"/>
    <n v="1483682400"/>
    <b v="0"/>
    <x v="1"/>
    <s v="publishing/fiction"/>
    <n v="932.61616161616166"/>
    <x v="245"/>
    <x v="5"/>
    <s v="fiction"/>
    <x v="240"/>
    <x v="240"/>
  </r>
  <r>
    <n v="248"/>
    <x v="247"/>
    <s v="Streamlined holistic knowledgebase"/>
    <n v="6200"/>
    <n v="13103"/>
    <x v="1"/>
    <n v="218"/>
    <x v="2"/>
    <s v="AUD"/>
    <n v="1420005600"/>
    <n v="1420437600"/>
    <b v="0"/>
    <x v="0"/>
    <s v="games/mobile games"/>
    <n v="211.33870967741933"/>
    <x v="246"/>
    <x v="6"/>
    <s v="mobile games"/>
    <x v="241"/>
    <x v="241"/>
  </r>
  <r>
    <n v="249"/>
    <x v="248"/>
    <s v="Up-sized intermediate website"/>
    <n v="61500"/>
    <n v="168095"/>
    <x v="1"/>
    <n v="6465"/>
    <x v="1"/>
    <s v="USD"/>
    <n v="1420178400"/>
    <n v="1420783200"/>
    <b v="0"/>
    <x v="0"/>
    <s v="publishing/translations"/>
    <n v="273.32520325203251"/>
    <x v="247"/>
    <x v="5"/>
    <s v="translations"/>
    <x v="242"/>
    <x v="242"/>
  </r>
  <r>
    <n v="250"/>
    <x v="249"/>
    <s v="Future-proofed directional synergy"/>
    <n v="100"/>
    <n v="3"/>
    <x v="0"/>
    <n v="1"/>
    <x v="1"/>
    <s v="USD"/>
    <n v="1264399200"/>
    <n v="1267423200"/>
    <b v="0"/>
    <x v="0"/>
    <s v="music/rock"/>
    <n v="3"/>
    <x v="248"/>
    <x v="1"/>
    <s v="rock"/>
    <x v="67"/>
    <x v="243"/>
  </r>
  <r>
    <n v="251"/>
    <x v="250"/>
    <s v="Enhanced user-facing function"/>
    <n v="7100"/>
    <n v="3840"/>
    <x v="0"/>
    <n v="101"/>
    <x v="1"/>
    <s v="USD"/>
    <n v="1355032800"/>
    <n v="1355205600"/>
    <b v="0"/>
    <x v="0"/>
    <s v="theater/plays"/>
    <n v="54.084507042253513"/>
    <x v="249"/>
    <x v="3"/>
    <s v="plays"/>
    <x v="243"/>
    <x v="244"/>
  </r>
  <r>
    <n v="252"/>
    <x v="251"/>
    <s v="Operative bandwidth-monitored interface"/>
    <n v="1000"/>
    <n v="6263"/>
    <x v="1"/>
    <n v="59"/>
    <x v="1"/>
    <s v="USD"/>
    <n v="1382677200"/>
    <n v="1383109200"/>
    <b v="0"/>
    <x v="0"/>
    <s v="theater/plays"/>
    <n v="626.29999999999995"/>
    <x v="250"/>
    <x v="3"/>
    <s v="plays"/>
    <x v="244"/>
    <x v="245"/>
  </r>
  <r>
    <n v="253"/>
    <x v="252"/>
    <s v="Upgradable multi-state instruction set"/>
    <n v="121500"/>
    <n v="108161"/>
    <x v="0"/>
    <n v="1335"/>
    <x v="0"/>
    <s v="CAD"/>
    <n v="1302238800"/>
    <n v="1303275600"/>
    <b v="0"/>
    <x v="0"/>
    <s v="film &amp; video/drama"/>
    <n v="89.021399176954731"/>
    <x v="251"/>
    <x v="4"/>
    <s v="drama"/>
    <x v="245"/>
    <x v="246"/>
  </r>
  <r>
    <n v="254"/>
    <x v="253"/>
    <s v="De-engineered static Local Area Network"/>
    <n v="4600"/>
    <n v="8505"/>
    <x v="1"/>
    <n v="88"/>
    <x v="1"/>
    <s v="USD"/>
    <n v="1487656800"/>
    <n v="1487829600"/>
    <b v="0"/>
    <x v="0"/>
    <s v="publishing/nonfiction"/>
    <n v="184.89130434782609"/>
    <x v="252"/>
    <x v="5"/>
    <s v="nonfiction"/>
    <x v="246"/>
    <x v="247"/>
  </r>
  <r>
    <n v="255"/>
    <x v="254"/>
    <s v="Upgradable grid-enabled superstructure"/>
    <n v="80500"/>
    <n v="96735"/>
    <x v="1"/>
    <n v="1697"/>
    <x v="1"/>
    <s v="USD"/>
    <n v="1297836000"/>
    <n v="1298268000"/>
    <b v="0"/>
    <x v="1"/>
    <s v="music/rock"/>
    <n v="120.16770186335404"/>
    <x v="253"/>
    <x v="1"/>
    <s v="rock"/>
    <x v="247"/>
    <x v="248"/>
  </r>
  <r>
    <n v="256"/>
    <x v="255"/>
    <s v="Optimized actuating toolset"/>
    <n v="4100"/>
    <n v="959"/>
    <x v="0"/>
    <n v="15"/>
    <x v="4"/>
    <s v="GBP"/>
    <n v="1453615200"/>
    <n v="1456812000"/>
    <b v="0"/>
    <x v="0"/>
    <s v="music/rock"/>
    <n v="23.390243902439025"/>
    <x v="254"/>
    <x v="1"/>
    <s v="rock"/>
    <x v="248"/>
    <x v="249"/>
  </r>
  <r>
    <n v="257"/>
    <x v="256"/>
    <s v="Decentralized exuding strategy"/>
    <n v="5700"/>
    <n v="8322"/>
    <x v="1"/>
    <n v="92"/>
    <x v="1"/>
    <s v="USD"/>
    <n v="1362463200"/>
    <n v="1363669200"/>
    <b v="0"/>
    <x v="0"/>
    <s v="theater/plays"/>
    <n v="146"/>
    <x v="255"/>
    <x v="3"/>
    <s v="plays"/>
    <x v="249"/>
    <x v="250"/>
  </r>
  <r>
    <n v="258"/>
    <x v="257"/>
    <s v="Assimilated coherent hardware"/>
    <n v="5000"/>
    <n v="13424"/>
    <x v="1"/>
    <n v="186"/>
    <x v="1"/>
    <s v="USD"/>
    <n v="1481176800"/>
    <n v="1482904800"/>
    <b v="0"/>
    <x v="1"/>
    <s v="theater/plays"/>
    <n v="268.48"/>
    <x v="256"/>
    <x v="3"/>
    <s v="plays"/>
    <x v="250"/>
    <x v="251"/>
  </r>
  <r>
    <n v="259"/>
    <x v="258"/>
    <s v="Multi-channeled responsive implementation"/>
    <n v="1800"/>
    <n v="10755"/>
    <x v="1"/>
    <n v="138"/>
    <x v="1"/>
    <s v="USD"/>
    <n v="1354946400"/>
    <n v="1356588000"/>
    <b v="1"/>
    <x v="0"/>
    <s v="photography/photography books"/>
    <n v="597.5"/>
    <x v="257"/>
    <x v="7"/>
    <s v="photography books"/>
    <x v="251"/>
    <x v="252"/>
  </r>
  <r>
    <n v="260"/>
    <x v="259"/>
    <s v="Centralized modular initiative"/>
    <n v="6300"/>
    <n v="9935"/>
    <x v="1"/>
    <n v="261"/>
    <x v="1"/>
    <s v="USD"/>
    <n v="1348808400"/>
    <n v="1349845200"/>
    <b v="0"/>
    <x v="0"/>
    <s v="music/rock"/>
    <n v="157.69841269841268"/>
    <x v="258"/>
    <x v="1"/>
    <s v="rock"/>
    <x v="136"/>
    <x v="253"/>
  </r>
  <r>
    <n v="261"/>
    <x v="260"/>
    <s v="Reverse-engineered cohesive migration"/>
    <n v="84300"/>
    <n v="26303"/>
    <x v="0"/>
    <n v="454"/>
    <x v="1"/>
    <s v="USD"/>
    <n v="1282712400"/>
    <n v="1283058000"/>
    <b v="0"/>
    <x v="1"/>
    <s v="music/rock"/>
    <n v="31.201660735468568"/>
    <x v="259"/>
    <x v="1"/>
    <s v="rock"/>
    <x v="252"/>
    <x v="254"/>
  </r>
  <r>
    <n v="262"/>
    <x v="261"/>
    <s v="Compatible multimedia hub"/>
    <n v="1700"/>
    <n v="5328"/>
    <x v="1"/>
    <n v="107"/>
    <x v="1"/>
    <s v="USD"/>
    <n v="1301979600"/>
    <n v="1304226000"/>
    <b v="0"/>
    <x v="1"/>
    <s v="music/indie rock"/>
    <n v="313.41176470588238"/>
    <x v="260"/>
    <x v="1"/>
    <s v="indie rock"/>
    <x v="253"/>
    <x v="255"/>
  </r>
  <r>
    <n v="263"/>
    <x v="262"/>
    <s v="Organic eco-centric success"/>
    <n v="2900"/>
    <n v="10756"/>
    <x v="1"/>
    <n v="199"/>
    <x v="1"/>
    <s v="USD"/>
    <n v="1263016800"/>
    <n v="1263016800"/>
    <b v="0"/>
    <x v="0"/>
    <s v="photography/photography books"/>
    <n v="370.89655172413791"/>
    <x v="261"/>
    <x v="7"/>
    <s v="photography books"/>
    <x v="254"/>
    <x v="256"/>
  </r>
  <r>
    <n v="264"/>
    <x v="263"/>
    <s v="Virtual reciprocal policy"/>
    <n v="45600"/>
    <n v="165375"/>
    <x v="1"/>
    <n v="5512"/>
    <x v="1"/>
    <s v="USD"/>
    <n v="1360648800"/>
    <n v="1362031200"/>
    <b v="0"/>
    <x v="0"/>
    <s v="theater/plays"/>
    <n v="362.66447368421052"/>
    <x v="262"/>
    <x v="3"/>
    <s v="plays"/>
    <x v="255"/>
    <x v="257"/>
  </r>
  <r>
    <n v="265"/>
    <x v="264"/>
    <s v="Persevering interactive emulation"/>
    <n v="4900"/>
    <n v="6031"/>
    <x v="1"/>
    <n v="86"/>
    <x v="1"/>
    <s v="USD"/>
    <n v="1451800800"/>
    <n v="1455602400"/>
    <b v="0"/>
    <x v="0"/>
    <s v="theater/plays"/>
    <n v="123.08163265306122"/>
    <x v="263"/>
    <x v="3"/>
    <s v="plays"/>
    <x v="256"/>
    <x v="258"/>
  </r>
  <r>
    <n v="266"/>
    <x v="265"/>
    <s v="Proactive responsive emulation"/>
    <n v="111900"/>
    <n v="85902"/>
    <x v="0"/>
    <n v="3182"/>
    <x v="6"/>
    <s v="EUR"/>
    <n v="1415340000"/>
    <n v="1418191200"/>
    <b v="0"/>
    <x v="1"/>
    <s v="music/jazz"/>
    <n v="76.766756032171585"/>
    <x v="264"/>
    <x v="1"/>
    <s v="jazz"/>
    <x v="257"/>
    <x v="259"/>
  </r>
  <r>
    <n v="267"/>
    <x v="266"/>
    <s v="Extended eco-centric function"/>
    <n v="61600"/>
    <n v="143910"/>
    <x v="1"/>
    <n v="2768"/>
    <x v="2"/>
    <s v="AUD"/>
    <n v="1351054800"/>
    <n v="1352440800"/>
    <b v="0"/>
    <x v="0"/>
    <s v="theater/plays"/>
    <n v="233.62012987012989"/>
    <x v="265"/>
    <x v="3"/>
    <s v="plays"/>
    <x v="258"/>
    <x v="260"/>
  </r>
  <r>
    <n v="268"/>
    <x v="267"/>
    <s v="Networked optimal productivity"/>
    <n v="1500"/>
    <n v="2708"/>
    <x v="1"/>
    <n v="48"/>
    <x v="1"/>
    <s v="USD"/>
    <n v="1349326800"/>
    <n v="1353304800"/>
    <b v="0"/>
    <x v="0"/>
    <s v="film &amp; video/documentary"/>
    <n v="180.53333333333333"/>
    <x v="266"/>
    <x v="4"/>
    <s v="documentary"/>
    <x v="259"/>
    <x v="261"/>
  </r>
  <r>
    <n v="269"/>
    <x v="268"/>
    <s v="Persistent attitude-oriented approach"/>
    <n v="3500"/>
    <n v="8842"/>
    <x v="1"/>
    <n v="87"/>
    <x v="1"/>
    <s v="USD"/>
    <n v="1548914400"/>
    <n v="1550728800"/>
    <b v="0"/>
    <x v="0"/>
    <s v="film &amp; video/television"/>
    <n v="252.62857142857143"/>
    <x v="267"/>
    <x v="4"/>
    <s v="television"/>
    <x v="260"/>
    <x v="262"/>
  </r>
  <r>
    <n v="270"/>
    <x v="269"/>
    <s v="Triple-buffered 4thgeneration toolset"/>
    <n v="173900"/>
    <n v="47260"/>
    <x v="3"/>
    <n v="1890"/>
    <x v="1"/>
    <s v="USD"/>
    <n v="1291269600"/>
    <n v="1291442400"/>
    <b v="0"/>
    <x v="0"/>
    <s v="games/video games"/>
    <n v="27.176538240368025"/>
    <x v="268"/>
    <x v="6"/>
    <s v="video games"/>
    <x v="261"/>
    <x v="263"/>
  </r>
  <r>
    <n v="271"/>
    <x v="270"/>
    <s v="Progressive zero administration leverage"/>
    <n v="153700"/>
    <n v="1953"/>
    <x v="2"/>
    <n v="61"/>
    <x v="1"/>
    <s v="USD"/>
    <n v="1449468000"/>
    <n v="1452146400"/>
    <b v="0"/>
    <x v="0"/>
    <s v="photography/photography books"/>
    <n v="1.2706571242680547"/>
    <x v="269"/>
    <x v="7"/>
    <s v="photography books"/>
    <x v="262"/>
    <x v="264"/>
  </r>
  <r>
    <n v="272"/>
    <x v="271"/>
    <s v="Networked radical neural-net"/>
    <n v="51100"/>
    <n v="155349"/>
    <x v="1"/>
    <n v="1894"/>
    <x v="1"/>
    <s v="USD"/>
    <n v="1562734800"/>
    <n v="1564894800"/>
    <b v="0"/>
    <x v="1"/>
    <s v="theater/plays"/>
    <n v="304.0097847358121"/>
    <x v="270"/>
    <x v="3"/>
    <s v="plays"/>
    <x v="263"/>
    <x v="265"/>
  </r>
  <r>
    <n v="273"/>
    <x v="272"/>
    <s v="Re-engineered heuristic forecast"/>
    <n v="7800"/>
    <n v="10704"/>
    <x v="1"/>
    <n v="282"/>
    <x v="0"/>
    <s v="CAD"/>
    <n v="1505624400"/>
    <n v="1505883600"/>
    <b v="0"/>
    <x v="0"/>
    <s v="theater/plays"/>
    <n v="137.23076923076923"/>
    <x v="271"/>
    <x v="3"/>
    <s v="plays"/>
    <x v="264"/>
    <x v="266"/>
  </r>
  <r>
    <n v="274"/>
    <x v="273"/>
    <s v="Fully-configurable background algorithm"/>
    <n v="2400"/>
    <n v="773"/>
    <x v="0"/>
    <n v="15"/>
    <x v="1"/>
    <s v="USD"/>
    <n v="1509948000"/>
    <n v="1510380000"/>
    <b v="0"/>
    <x v="0"/>
    <s v="theater/plays"/>
    <n v="32.208333333333336"/>
    <x v="272"/>
    <x v="3"/>
    <s v="plays"/>
    <x v="265"/>
    <x v="267"/>
  </r>
  <r>
    <n v="275"/>
    <x v="274"/>
    <s v="Stand-alone discrete Graphical User Interface"/>
    <n v="3900"/>
    <n v="9419"/>
    <x v="1"/>
    <n v="116"/>
    <x v="1"/>
    <s v="USD"/>
    <n v="1554526800"/>
    <n v="1555218000"/>
    <b v="0"/>
    <x v="0"/>
    <s v="publishing/translations"/>
    <n v="241.51282051282053"/>
    <x v="273"/>
    <x v="5"/>
    <s v="translations"/>
    <x v="266"/>
    <x v="153"/>
  </r>
  <r>
    <n v="276"/>
    <x v="275"/>
    <s v="Front-line foreground project"/>
    <n v="5500"/>
    <n v="5324"/>
    <x v="0"/>
    <n v="133"/>
    <x v="1"/>
    <s v="USD"/>
    <n v="1334811600"/>
    <n v="1335243600"/>
    <b v="0"/>
    <x v="1"/>
    <s v="games/video games"/>
    <n v="96.8"/>
    <x v="274"/>
    <x v="6"/>
    <s v="video games"/>
    <x v="267"/>
    <x v="268"/>
  </r>
  <r>
    <n v="277"/>
    <x v="276"/>
    <s v="Persevering system-worthy info-mediaries"/>
    <n v="700"/>
    <n v="7465"/>
    <x v="1"/>
    <n v="83"/>
    <x v="1"/>
    <s v="USD"/>
    <n v="1279515600"/>
    <n v="1279688400"/>
    <b v="0"/>
    <x v="0"/>
    <s v="theater/plays"/>
    <n v="1066.4285714285716"/>
    <x v="275"/>
    <x v="3"/>
    <s v="plays"/>
    <x v="268"/>
    <x v="269"/>
  </r>
  <r>
    <n v="278"/>
    <x v="277"/>
    <s v="Distributed multi-tasking strategy"/>
    <n v="2700"/>
    <n v="8799"/>
    <x v="1"/>
    <n v="91"/>
    <x v="1"/>
    <s v="USD"/>
    <n v="1353909600"/>
    <n v="1356069600"/>
    <b v="0"/>
    <x v="0"/>
    <s v="technology/web"/>
    <n v="325.88888888888891"/>
    <x v="276"/>
    <x v="2"/>
    <s v="web"/>
    <x v="269"/>
    <x v="270"/>
  </r>
  <r>
    <n v="279"/>
    <x v="278"/>
    <s v="Vision-oriented methodical application"/>
    <n v="8000"/>
    <n v="13656"/>
    <x v="1"/>
    <n v="546"/>
    <x v="1"/>
    <s v="USD"/>
    <n v="1535950800"/>
    <n v="1536210000"/>
    <b v="0"/>
    <x v="0"/>
    <s v="theater/plays"/>
    <n v="170.70000000000002"/>
    <x v="277"/>
    <x v="3"/>
    <s v="plays"/>
    <x v="270"/>
    <x v="271"/>
  </r>
  <r>
    <n v="280"/>
    <x v="279"/>
    <s v="Function-based high-level infrastructure"/>
    <n v="2500"/>
    <n v="14536"/>
    <x v="1"/>
    <n v="393"/>
    <x v="1"/>
    <s v="USD"/>
    <n v="1511244000"/>
    <n v="1511762400"/>
    <b v="0"/>
    <x v="0"/>
    <s v="film &amp; video/animation"/>
    <n v="581.44000000000005"/>
    <x v="278"/>
    <x v="4"/>
    <s v="animation"/>
    <x v="271"/>
    <x v="272"/>
  </r>
  <r>
    <n v="281"/>
    <x v="280"/>
    <s v="Profound object-oriented paradigm"/>
    <n v="164500"/>
    <n v="150552"/>
    <x v="0"/>
    <n v="2062"/>
    <x v="1"/>
    <s v="USD"/>
    <n v="1331445600"/>
    <n v="1333256400"/>
    <b v="0"/>
    <x v="1"/>
    <s v="theater/plays"/>
    <n v="91.520972644376897"/>
    <x v="279"/>
    <x v="3"/>
    <s v="plays"/>
    <x v="272"/>
    <x v="273"/>
  </r>
  <r>
    <n v="282"/>
    <x v="281"/>
    <s v="Virtual contextually-based circuit"/>
    <n v="8400"/>
    <n v="9076"/>
    <x v="1"/>
    <n v="133"/>
    <x v="1"/>
    <s v="USD"/>
    <n v="1480226400"/>
    <n v="1480744800"/>
    <b v="0"/>
    <x v="1"/>
    <s v="film &amp; video/television"/>
    <n v="108.04761904761904"/>
    <x v="280"/>
    <x v="4"/>
    <s v="television"/>
    <x v="73"/>
    <x v="274"/>
  </r>
  <r>
    <n v="283"/>
    <x v="282"/>
    <s v="Business-focused dynamic instruction set"/>
    <n v="8100"/>
    <n v="1517"/>
    <x v="0"/>
    <n v="29"/>
    <x v="3"/>
    <s v="DKK"/>
    <n v="1464584400"/>
    <n v="1465016400"/>
    <b v="0"/>
    <x v="0"/>
    <s v="music/rock"/>
    <n v="18.728395061728396"/>
    <x v="281"/>
    <x v="1"/>
    <s v="rock"/>
    <x v="273"/>
    <x v="148"/>
  </r>
  <r>
    <n v="284"/>
    <x v="283"/>
    <s v="Ameliorated fresh-thinking protocol"/>
    <n v="9800"/>
    <n v="8153"/>
    <x v="0"/>
    <n v="132"/>
    <x v="1"/>
    <s v="USD"/>
    <n v="1335848400"/>
    <n v="1336280400"/>
    <b v="0"/>
    <x v="0"/>
    <s v="technology/web"/>
    <n v="83.193877551020407"/>
    <x v="282"/>
    <x v="2"/>
    <s v="web"/>
    <x v="274"/>
    <x v="275"/>
  </r>
  <r>
    <n v="285"/>
    <x v="284"/>
    <s v="Front-line optimizing emulation"/>
    <n v="900"/>
    <n v="6357"/>
    <x v="1"/>
    <n v="254"/>
    <x v="1"/>
    <s v="USD"/>
    <n v="1473483600"/>
    <n v="1476766800"/>
    <b v="0"/>
    <x v="0"/>
    <s v="theater/plays"/>
    <n v="706.33333333333337"/>
    <x v="283"/>
    <x v="3"/>
    <s v="plays"/>
    <x v="275"/>
    <x v="276"/>
  </r>
  <r>
    <n v="286"/>
    <x v="285"/>
    <s v="Devolved uniform complexity"/>
    <n v="112100"/>
    <n v="19557"/>
    <x v="3"/>
    <n v="184"/>
    <x v="1"/>
    <s v="USD"/>
    <n v="1479880800"/>
    <n v="1480485600"/>
    <b v="0"/>
    <x v="0"/>
    <s v="theater/plays"/>
    <n v="17.446030330062445"/>
    <x v="284"/>
    <x v="3"/>
    <s v="plays"/>
    <x v="276"/>
    <x v="72"/>
  </r>
  <r>
    <n v="287"/>
    <x v="286"/>
    <s v="Public-key intangible superstructure"/>
    <n v="6300"/>
    <n v="13213"/>
    <x v="1"/>
    <n v="176"/>
    <x v="1"/>
    <s v="USD"/>
    <n v="1430197200"/>
    <n v="1430197200"/>
    <b v="0"/>
    <x v="0"/>
    <s v="music/electric music"/>
    <n v="209.73015873015873"/>
    <x v="285"/>
    <x v="1"/>
    <s v="electric music"/>
    <x v="277"/>
    <x v="277"/>
  </r>
  <r>
    <n v="288"/>
    <x v="287"/>
    <s v="Secured global success"/>
    <n v="5600"/>
    <n v="5476"/>
    <x v="0"/>
    <n v="137"/>
    <x v="3"/>
    <s v="DKK"/>
    <n v="1331701200"/>
    <n v="1331787600"/>
    <b v="0"/>
    <x v="1"/>
    <s v="music/metal"/>
    <n v="97.785714285714292"/>
    <x v="286"/>
    <x v="1"/>
    <s v="metal"/>
    <x v="278"/>
    <x v="278"/>
  </r>
  <r>
    <n v="289"/>
    <x v="288"/>
    <s v="Grass-roots mission-critical capability"/>
    <n v="800"/>
    <n v="13474"/>
    <x v="1"/>
    <n v="337"/>
    <x v="0"/>
    <s v="CAD"/>
    <n v="1438578000"/>
    <n v="1438837200"/>
    <b v="0"/>
    <x v="0"/>
    <s v="theater/plays"/>
    <n v="1684.25"/>
    <x v="287"/>
    <x v="3"/>
    <s v="plays"/>
    <x v="279"/>
    <x v="71"/>
  </r>
  <r>
    <n v="290"/>
    <x v="289"/>
    <s v="Advanced global data-warehouse"/>
    <n v="168600"/>
    <n v="91722"/>
    <x v="0"/>
    <n v="908"/>
    <x v="1"/>
    <s v="USD"/>
    <n v="1368162000"/>
    <n v="1370926800"/>
    <b v="0"/>
    <x v="1"/>
    <s v="film &amp; video/documentary"/>
    <n v="54.402135231316727"/>
    <x v="288"/>
    <x v="4"/>
    <s v="documentary"/>
    <x v="280"/>
    <x v="279"/>
  </r>
  <r>
    <n v="291"/>
    <x v="290"/>
    <s v="Self-enabling uniform complexity"/>
    <n v="1800"/>
    <n v="8219"/>
    <x v="1"/>
    <n v="107"/>
    <x v="1"/>
    <s v="USD"/>
    <n v="1318654800"/>
    <n v="1319000400"/>
    <b v="1"/>
    <x v="0"/>
    <s v="technology/web"/>
    <n v="456.61111111111109"/>
    <x v="289"/>
    <x v="2"/>
    <s v="web"/>
    <x v="281"/>
    <x v="280"/>
  </r>
  <r>
    <n v="292"/>
    <x v="291"/>
    <s v="Versatile cohesive encoding"/>
    <n v="7300"/>
    <n v="717"/>
    <x v="0"/>
    <n v="10"/>
    <x v="1"/>
    <s v="USD"/>
    <n v="1331874000"/>
    <n v="1333429200"/>
    <b v="0"/>
    <x v="0"/>
    <s v="food/food trucks"/>
    <n v="9.8219178082191778"/>
    <x v="290"/>
    <x v="0"/>
    <s v="food trucks"/>
    <x v="282"/>
    <x v="281"/>
  </r>
  <r>
    <n v="293"/>
    <x v="292"/>
    <s v="Organized executive solution"/>
    <n v="6500"/>
    <n v="1065"/>
    <x v="3"/>
    <n v="32"/>
    <x v="6"/>
    <s v="EUR"/>
    <n v="1286254800"/>
    <n v="1287032400"/>
    <b v="0"/>
    <x v="0"/>
    <s v="theater/plays"/>
    <n v="16.384615384615383"/>
    <x v="291"/>
    <x v="3"/>
    <s v="plays"/>
    <x v="283"/>
    <x v="282"/>
  </r>
  <r>
    <n v="294"/>
    <x v="293"/>
    <s v="Automated local emulation"/>
    <n v="600"/>
    <n v="8038"/>
    <x v="1"/>
    <n v="183"/>
    <x v="1"/>
    <s v="USD"/>
    <n v="1540530000"/>
    <n v="1541570400"/>
    <b v="0"/>
    <x v="0"/>
    <s v="theater/plays"/>
    <n v="1339.6666666666667"/>
    <x v="292"/>
    <x v="3"/>
    <s v="plays"/>
    <x v="284"/>
    <x v="283"/>
  </r>
  <r>
    <n v="295"/>
    <x v="294"/>
    <s v="Enterprise-wide intermediate middleware"/>
    <n v="192900"/>
    <n v="68769"/>
    <x v="0"/>
    <n v="1910"/>
    <x v="5"/>
    <s v="CHF"/>
    <n v="1381813200"/>
    <n v="1383976800"/>
    <b v="0"/>
    <x v="0"/>
    <s v="theater/plays"/>
    <n v="35.650077760497666"/>
    <x v="293"/>
    <x v="3"/>
    <s v="plays"/>
    <x v="285"/>
    <x v="284"/>
  </r>
  <r>
    <n v="296"/>
    <x v="295"/>
    <s v="Grass-roots real-time Local Area Network"/>
    <n v="6100"/>
    <n v="3352"/>
    <x v="0"/>
    <n v="38"/>
    <x v="2"/>
    <s v="AUD"/>
    <n v="1548655200"/>
    <n v="1550556000"/>
    <b v="0"/>
    <x v="0"/>
    <s v="theater/plays"/>
    <n v="54.950819672131146"/>
    <x v="294"/>
    <x v="3"/>
    <s v="plays"/>
    <x v="286"/>
    <x v="285"/>
  </r>
  <r>
    <n v="297"/>
    <x v="296"/>
    <s v="Organized client-driven capacity"/>
    <n v="7200"/>
    <n v="6785"/>
    <x v="0"/>
    <n v="104"/>
    <x v="2"/>
    <s v="AUD"/>
    <n v="1389679200"/>
    <n v="1390456800"/>
    <b v="0"/>
    <x v="1"/>
    <s v="theater/plays"/>
    <n v="94.236111111111114"/>
    <x v="295"/>
    <x v="3"/>
    <s v="plays"/>
    <x v="287"/>
    <x v="286"/>
  </r>
  <r>
    <n v="298"/>
    <x v="297"/>
    <s v="Adaptive intangible database"/>
    <n v="3500"/>
    <n v="5037"/>
    <x v="1"/>
    <n v="72"/>
    <x v="1"/>
    <s v="USD"/>
    <n v="1456466400"/>
    <n v="1458018000"/>
    <b v="0"/>
    <x v="1"/>
    <s v="music/rock"/>
    <n v="143.91428571428571"/>
    <x v="296"/>
    <x v="1"/>
    <s v="rock"/>
    <x v="288"/>
    <x v="287"/>
  </r>
  <r>
    <n v="299"/>
    <x v="298"/>
    <s v="Grass-roots contextually-based algorithm"/>
    <n v="3800"/>
    <n v="1954"/>
    <x v="0"/>
    <n v="49"/>
    <x v="1"/>
    <s v="USD"/>
    <n v="1456984800"/>
    <n v="1461819600"/>
    <b v="0"/>
    <x v="0"/>
    <s v="food/food trucks"/>
    <n v="51.421052631578945"/>
    <x v="297"/>
    <x v="0"/>
    <s v="food trucks"/>
    <x v="289"/>
    <x v="288"/>
  </r>
  <r>
    <n v="300"/>
    <x v="299"/>
    <s v="Focused executive core"/>
    <n v="100"/>
    <n v="5"/>
    <x v="0"/>
    <n v="1"/>
    <x v="3"/>
    <s v="DKK"/>
    <n v="1504069200"/>
    <n v="1504155600"/>
    <b v="0"/>
    <x v="1"/>
    <s v="publishing/nonfiction"/>
    <n v="5"/>
    <x v="298"/>
    <x v="5"/>
    <s v="nonfiction"/>
    <x v="290"/>
    <x v="289"/>
  </r>
  <r>
    <n v="301"/>
    <x v="300"/>
    <s v="Multi-channeled disintermediate policy"/>
    <n v="900"/>
    <n v="12102"/>
    <x v="1"/>
    <n v="295"/>
    <x v="1"/>
    <s v="USD"/>
    <n v="1424930400"/>
    <n v="1426395600"/>
    <b v="0"/>
    <x v="0"/>
    <s v="film &amp; video/documentary"/>
    <n v="1344.6666666666667"/>
    <x v="299"/>
    <x v="4"/>
    <s v="documentary"/>
    <x v="291"/>
    <x v="290"/>
  </r>
  <r>
    <n v="302"/>
    <x v="301"/>
    <s v="Customizable bi-directional hardware"/>
    <n v="76100"/>
    <n v="24234"/>
    <x v="0"/>
    <n v="245"/>
    <x v="1"/>
    <s v="USD"/>
    <n v="1535864400"/>
    <n v="1537074000"/>
    <b v="0"/>
    <x v="0"/>
    <s v="theater/plays"/>
    <n v="31.844940867279899"/>
    <x v="300"/>
    <x v="3"/>
    <s v="plays"/>
    <x v="292"/>
    <x v="18"/>
  </r>
  <r>
    <n v="303"/>
    <x v="302"/>
    <s v="Networked optimal architecture"/>
    <n v="3400"/>
    <n v="2809"/>
    <x v="0"/>
    <n v="32"/>
    <x v="1"/>
    <s v="USD"/>
    <n v="1452146400"/>
    <n v="1452578400"/>
    <b v="0"/>
    <x v="0"/>
    <s v="music/indie rock"/>
    <n v="82.617647058823536"/>
    <x v="301"/>
    <x v="1"/>
    <s v="indie rock"/>
    <x v="293"/>
    <x v="291"/>
  </r>
  <r>
    <n v="304"/>
    <x v="303"/>
    <s v="User-friendly discrete benchmark"/>
    <n v="2100"/>
    <n v="11469"/>
    <x v="1"/>
    <n v="142"/>
    <x v="1"/>
    <s v="USD"/>
    <n v="1470546000"/>
    <n v="1474088400"/>
    <b v="0"/>
    <x v="0"/>
    <s v="film &amp; video/documentary"/>
    <n v="546.14285714285722"/>
    <x v="302"/>
    <x v="4"/>
    <s v="documentary"/>
    <x v="294"/>
    <x v="292"/>
  </r>
  <r>
    <n v="305"/>
    <x v="304"/>
    <s v="Grass-roots actuating policy"/>
    <n v="2800"/>
    <n v="8014"/>
    <x v="1"/>
    <n v="85"/>
    <x v="1"/>
    <s v="USD"/>
    <n v="1458363600"/>
    <n v="1461906000"/>
    <b v="0"/>
    <x v="0"/>
    <s v="theater/plays"/>
    <n v="286.21428571428572"/>
    <x v="303"/>
    <x v="3"/>
    <s v="plays"/>
    <x v="295"/>
    <x v="293"/>
  </r>
  <r>
    <n v="306"/>
    <x v="305"/>
    <s v="Enterprise-wide 3rdgeneration knowledge user"/>
    <n v="6500"/>
    <n v="514"/>
    <x v="0"/>
    <n v="7"/>
    <x v="1"/>
    <s v="USD"/>
    <n v="1500008400"/>
    <n v="1500267600"/>
    <b v="0"/>
    <x v="1"/>
    <s v="theater/plays"/>
    <n v="7.9076923076923071"/>
    <x v="304"/>
    <x v="3"/>
    <s v="plays"/>
    <x v="296"/>
    <x v="294"/>
  </r>
  <r>
    <n v="307"/>
    <x v="306"/>
    <s v="Face-to-face zero tolerance moderator"/>
    <n v="32900"/>
    <n v="43473"/>
    <x v="1"/>
    <n v="659"/>
    <x v="3"/>
    <s v="DKK"/>
    <n v="1338958800"/>
    <n v="1340686800"/>
    <b v="0"/>
    <x v="1"/>
    <s v="publishing/fiction"/>
    <n v="132.13677811550153"/>
    <x v="305"/>
    <x v="5"/>
    <s v="fiction"/>
    <x v="297"/>
    <x v="295"/>
  </r>
  <r>
    <n v="308"/>
    <x v="307"/>
    <s v="Grass-roots optimizing projection"/>
    <n v="118200"/>
    <n v="87560"/>
    <x v="0"/>
    <n v="803"/>
    <x v="1"/>
    <s v="USD"/>
    <n v="1303102800"/>
    <n v="1303189200"/>
    <b v="0"/>
    <x v="0"/>
    <s v="theater/plays"/>
    <n v="74.077834179357026"/>
    <x v="306"/>
    <x v="3"/>
    <s v="plays"/>
    <x v="298"/>
    <x v="296"/>
  </r>
  <r>
    <n v="309"/>
    <x v="308"/>
    <s v="User-centric 6thgeneration attitude"/>
    <n v="4100"/>
    <n v="3087"/>
    <x v="3"/>
    <n v="75"/>
    <x v="1"/>
    <s v="USD"/>
    <n v="1316581200"/>
    <n v="1318309200"/>
    <b v="0"/>
    <x v="1"/>
    <s v="music/indie rock"/>
    <n v="75.292682926829272"/>
    <x v="307"/>
    <x v="1"/>
    <s v="indie rock"/>
    <x v="299"/>
    <x v="297"/>
  </r>
  <r>
    <n v="310"/>
    <x v="309"/>
    <s v="Switchable zero tolerance website"/>
    <n v="7800"/>
    <n v="1586"/>
    <x v="0"/>
    <n v="16"/>
    <x v="1"/>
    <s v="USD"/>
    <n v="1270789200"/>
    <n v="1272171600"/>
    <b v="0"/>
    <x v="0"/>
    <s v="games/video games"/>
    <n v="20.333333333333332"/>
    <x v="308"/>
    <x v="6"/>
    <s v="video games"/>
    <x v="300"/>
    <x v="298"/>
  </r>
  <r>
    <n v="311"/>
    <x v="310"/>
    <s v="Focused real-time help-desk"/>
    <n v="6300"/>
    <n v="12812"/>
    <x v="1"/>
    <n v="121"/>
    <x v="1"/>
    <s v="USD"/>
    <n v="1297836000"/>
    <n v="1298872800"/>
    <b v="0"/>
    <x v="0"/>
    <s v="theater/plays"/>
    <n v="203.36507936507937"/>
    <x v="309"/>
    <x v="3"/>
    <s v="plays"/>
    <x v="247"/>
    <x v="299"/>
  </r>
  <r>
    <n v="312"/>
    <x v="311"/>
    <s v="Robust impactful approach"/>
    <n v="59100"/>
    <n v="183345"/>
    <x v="1"/>
    <n v="3742"/>
    <x v="1"/>
    <s v="USD"/>
    <n v="1382677200"/>
    <n v="1383282000"/>
    <b v="0"/>
    <x v="0"/>
    <s v="theater/plays"/>
    <n v="310.2284263959391"/>
    <x v="310"/>
    <x v="3"/>
    <s v="plays"/>
    <x v="244"/>
    <x v="300"/>
  </r>
  <r>
    <n v="313"/>
    <x v="312"/>
    <s v="Secured maximized policy"/>
    <n v="2200"/>
    <n v="8697"/>
    <x v="1"/>
    <n v="223"/>
    <x v="1"/>
    <s v="USD"/>
    <n v="1330322400"/>
    <n v="1330495200"/>
    <b v="0"/>
    <x v="0"/>
    <s v="music/rock"/>
    <n v="395.31818181818181"/>
    <x v="311"/>
    <x v="1"/>
    <s v="rock"/>
    <x v="301"/>
    <x v="301"/>
  </r>
  <r>
    <n v="314"/>
    <x v="313"/>
    <s v="Realigned upward-trending strategy"/>
    <n v="1400"/>
    <n v="4126"/>
    <x v="1"/>
    <n v="133"/>
    <x v="1"/>
    <s v="USD"/>
    <n v="1552366800"/>
    <n v="1552798800"/>
    <b v="0"/>
    <x v="1"/>
    <s v="film &amp; video/documentary"/>
    <n v="294.71428571428572"/>
    <x v="312"/>
    <x v="4"/>
    <s v="documentary"/>
    <x v="188"/>
    <x v="162"/>
  </r>
  <r>
    <n v="315"/>
    <x v="314"/>
    <s v="Open-source interactive knowledge user"/>
    <n v="9500"/>
    <n v="3220"/>
    <x v="0"/>
    <n v="31"/>
    <x v="1"/>
    <s v="USD"/>
    <n v="1400907600"/>
    <n v="1403413200"/>
    <b v="0"/>
    <x v="0"/>
    <s v="theater/plays"/>
    <n v="33.89473684210526"/>
    <x v="313"/>
    <x v="3"/>
    <s v="plays"/>
    <x v="302"/>
    <x v="302"/>
  </r>
  <r>
    <n v="316"/>
    <x v="315"/>
    <s v="Configurable demand-driven matrix"/>
    <n v="9600"/>
    <n v="6401"/>
    <x v="0"/>
    <n v="108"/>
    <x v="6"/>
    <s v="EUR"/>
    <n v="1574143200"/>
    <n v="1574229600"/>
    <b v="0"/>
    <x v="1"/>
    <s v="food/food trucks"/>
    <n v="66.677083333333329"/>
    <x v="314"/>
    <x v="0"/>
    <s v="food trucks"/>
    <x v="303"/>
    <x v="303"/>
  </r>
  <r>
    <n v="317"/>
    <x v="316"/>
    <s v="Cross-group coherent hierarchy"/>
    <n v="6600"/>
    <n v="1269"/>
    <x v="0"/>
    <n v="30"/>
    <x v="1"/>
    <s v="USD"/>
    <n v="1494738000"/>
    <n v="1495861200"/>
    <b v="0"/>
    <x v="0"/>
    <s v="theater/plays"/>
    <n v="19.227272727272727"/>
    <x v="315"/>
    <x v="3"/>
    <s v="plays"/>
    <x v="304"/>
    <x v="304"/>
  </r>
  <r>
    <n v="318"/>
    <x v="317"/>
    <s v="Decentralized demand-driven open system"/>
    <n v="5700"/>
    <n v="903"/>
    <x v="0"/>
    <n v="17"/>
    <x v="1"/>
    <s v="USD"/>
    <n v="1392357600"/>
    <n v="1392530400"/>
    <b v="0"/>
    <x v="0"/>
    <s v="music/rock"/>
    <n v="15.842105263157894"/>
    <x v="316"/>
    <x v="1"/>
    <s v="rock"/>
    <x v="305"/>
    <x v="305"/>
  </r>
  <r>
    <n v="319"/>
    <x v="318"/>
    <s v="Advanced empowering matrix"/>
    <n v="8400"/>
    <n v="3251"/>
    <x v="3"/>
    <n v="64"/>
    <x v="1"/>
    <s v="USD"/>
    <n v="1281589200"/>
    <n v="1283662800"/>
    <b v="0"/>
    <x v="0"/>
    <s v="technology/web"/>
    <n v="38.702380952380956"/>
    <x v="317"/>
    <x v="2"/>
    <s v="web"/>
    <x v="306"/>
    <x v="306"/>
  </r>
  <r>
    <n v="320"/>
    <x v="319"/>
    <s v="Phased holistic implementation"/>
    <n v="84400"/>
    <n v="8092"/>
    <x v="0"/>
    <n v="80"/>
    <x v="1"/>
    <s v="USD"/>
    <n v="1305003600"/>
    <n v="1305781200"/>
    <b v="0"/>
    <x v="0"/>
    <s v="publishing/fiction"/>
    <n v="9.5876777251184837"/>
    <x v="318"/>
    <x v="5"/>
    <s v="fiction"/>
    <x v="307"/>
    <x v="307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x v="0"/>
    <s v="film &amp; video/shorts"/>
    <n v="94.144366197183089"/>
    <x v="319"/>
    <x v="4"/>
    <s v="shorts"/>
    <x v="308"/>
    <x v="308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x v="0"/>
    <s v="theater/plays"/>
    <n v="166.56234096692114"/>
    <x v="320"/>
    <x v="3"/>
    <s v="plays"/>
    <x v="309"/>
    <x v="309"/>
  </r>
  <r>
    <n v="323"/>
    <x v="322"/>
    <s v="Integrated zero-defect help-desk"/>
    <n v="8900"/>
    <n v="2148"/>
    <x v="0"/>
    <n v="26"/>
    <x v="4"/>
    <s v="GBP"/>
    <n v="1395896400"/>
    <n v="1396069200"/>
    <b v="0"/>
    <x v="0"/>
    <s v="film &amp; video/documentary"/>
    <n v="24.134831460674157"/>
    <x v="321"/>
    <x v="4"/>
    <s v="documentary"/>
    <x v="310"/>
    <x v="310"/>
  </r>
  <r>
    <n v="324"/>
    <x v="323"/>
    <s v="Inverse analyzing matrices"/>
    <n v="7100"/>
    <n v="11648"/>
    <x v="1"/>
    <n v="307"/>
    <x v="1"/>
    <s v="USD"/>
    <n v="1434862800"/>
    <n v="1435899600"/>
    <b v="0"/>
    <x v="1"/>
    <s v="theater/plays"/>
    <n v="164.05633802816902"/>
    <x v="322"/>
    <x v="3"/>
    <s v="plays"/>
    <x v="311"/>
    <x v="311"/>
  </r>
  <r>
    <n v="325"/>
    <x v="324"/>
    <s v="Programmable systemic implementation"/>
    <n v="6500"/>
    <n v="5897"/>
    <x v="0"/>
    <n v="73"/>
    <x v="1"/>
    <s v="USD"/>
    <n v="1529125200"/>
    <n v="1531112400"/>
    <b v="0"/>
    <x v="1"/>
    <s v="theater/plays"/>
    <n v="90.723076923076931"/>
    <x v="323"/>
    <x v="3"/>
    <s v="plays"/>
    <x v="79"/>
    <x v="312"/>
  </r>
  <r>
    <n v="326"/>
    <x v="325"/>
    <s v="Multi-channeled next generation architecture"/>
    <n v="7200"/>
    <n v="3326"/>
    <x v="0"/>
    <n v="128"/>
    <x v="1"/>
    <s v="USD"/>
    <n v="1451109600"/>
    <n v="1451628000"/>
    <b v="0"/>
    <x v="0"/>
    <s v="film &amp; video/animation"/>
    <n v="46.194444444444443"/>
    <x v="324"/>
    <x v="4"/>
    <s v="animation"/>
    <x v="312"/>
    <x v="313"/>
  </r>
  <r>
    <n v="327"/>
    <x v="326"/>
    <s v="Digitized 3rdgeneration encoding"/>
    <n v="2600"/>
    <n v="1002"/>
    <x v="0"/>
    <n v="33"/>
    <x v="1"/>
    <s v="USD"/>
    <n v="1566968400"/>
    <n v="1567314000"/>
    <b v="0"/>
    <x v="1"/>
    <s v="theater/plays"/>
    <n v="38.53846153846154"/>
    <x v="325"/>
    <x v="3"/>
    <s v="plays"/>
    <x v="313"/>
    <x v="314"/>
  </r>
  <r>
    <n v="328"/>
    <x v="327"/>
    <s v="Innovative well-modulated functionalities"/>
    <n v="98700"/>
    <n v="131826"/>
    <x v="1"/>
    <n v="2441"/>
    <x v="1"/>
    <s v="USD"/>
    <n v="1543557600"/>
    <n v="1544508000"/>
    <b v="0"/>
    <x v="0"/>
    <s v="music/rock"/>
    <n v="133.56231003039514"/>
    <x v="326"/>
    <x v="1"/>
    <s v="rock"/>
    <x v="314"/>
    <x v="315"/>
  </r>
  <r>
    <n v="329"/>
    <x v="328"/>
    <s v="Fundamental incremental database"/>
    <n v="93800"/>
    <n v="21477"/>
    <x v="2"/>
    <n v="211"/>
    <x v="1"/>
    <s v="USD"/>
    <n v="1481522400"/>
    <n v="1482472800"/>
    <b v="0"/>
    <x v="0"/>
    <s v="games/video games"/>
    <n v="22.896588486140725"/>
    <x v="327"/>
    <x v="6"/>
    <s v="video games"/>
    <x v="315"/>
    <x v="316"/>
  </r>
  <r>
    <n v="330"/>
    <x v="329"/>
    <s v="Expanded encompassing open architecture"/>
    <n v="33700"/>
    <n v="62330"/>
    <x v="1"/>
    <n v="1385"/>
    <x v="4"/>
    <s v="GBP"/>
    <n v="1512712800"/>
    <n v="1512799200"/>
    <b v="0"/>
    <x v="0"/>
    <s v="film &amp; video/documentary"/>
    <n v="184.95548961424333"/>
    <x v="328"/>
    <x v="4"/>
    <s v="documentary"/>
    <x v="316"/>
    <x v="317"/>
  </r>
  <r>
    <n v="331"/>
    <x v="330"/>
    <s v="Intuitive static portal"/>
    <n v="3300"/>
    <n v="14643"/>
    <x v="1"/>
    <n v="190"/>
    <x v="1"/>
    <s v="USD"/>
    <n v="1324274400"/>
    <n v="1324360800"/>
    <b v="0"/>
    <x v="0"/>
    <s v="food/food trucks"/>
    <n v="443.72727272727275"/>
    <x v="329"/>
    <x v="0"/>
    <s v="food trucks"/>
    <x v="317"/>
    <x v="318"/>
  </r>
  <r>
    <n v="332"/>
    <x v="331"/>
    <s v="Optional bandwidth-monitored definition"/>
    <n v="20700"/>
    <n v="41396"/>
    <x v="1"/>
    <n v="470"/>
    <x v="1"/>
    <s v="USD"/>
    <n v="1364446800"/>
    <n v="1364533200"/>
    <b v="0"/>
    <x v="0"/>
    <s v="technology/wearables"/>
    <n v="199.9806763285024"/>
    <x v="330"/>
    <x v="2"/>
    <s v="wearables"/>
    <x v="318"/>
    <x v="319"/>
  </r>
  <r>
    <n v="333"/>
    <x v="332"/>
    <s v="Persistent well-modulated synergy"/>
    <n v="9600"/>
    <n v="11900"/>
    <x v="1"/>
    <n v="253"/>
    <x v="1"/>
    <s v="USD"/>
    <n v="1542693600"/>
    <n v="1545112800"/>
    <b v="0"/>
    <x v="0"/>
    <s v="theater/plays"/>
    <n v="123.95833333333333"/>
    <x v="331"/>
    <x v="3"/>
    <s v="plays"/>
    <x v="319"/>
    <x v="320"/>
  </r>
  <r>
    <n v="334"/>
    <x v="333"/>
    <s v="Assimilated discrete algorithm"/>
    <n v="66200"/>
    <n v="123538"/>
    <x v="1"/>
    <n v="1113"/>
    <x v="1"/>
    <s v="USD"/>
    <n v="1515564000"/>
    <n v="1516168800"/>
    <b v="0"/>
    <x v="0"/>
    <s v="music/rock"/>
    <n v="186.61329305135951"/>
    <x v="332"/>
    <x v="1"/>
    <s v="rock"/>
    <x v="32"/>
    <x v="321"/>
  </r>
  <r>
    <n v="335"/>
    <x v="334"/>
    <s v="Operative uniform hub"/>
    <n v="173800"/>
    <n v="198628"/>
    <x v="1"/>
    <n v="2283"/>
    <x v="1"/>
    <s v="USD"/>
    <n v="1573797600"/>
    <n v="1574920800"/>
    <b v="0"/>
    <x v="0"/>
    <s v="music/rock"/>
    <n v="114.28538550057536"/>
    <x v="333"/>
    <x v="1"/>
    <s v="rock"/>
    <x v="320"/>
    <x v="322"/>
  </r>
  <r>
    <n v="336"/>
    <x v="335"/>
    <s v="Customizable intangible capability"/>
    <n v="70700"/>
    <n v="68602"/>
    <x v="0"/>
    <n v="1072"/>
    <x v="1"/>
    <s v="USD"/>
    <n v="1292392800"/>
    <n v="1292479200"/>
    <b v="0"/>
    <x v="1"/>
    <s v="music/rock"/>
    <n v="97.032531824611041"/>
    <x v="334"/>
    <x v="1"/>
    <s v="rock"/>
    <x v="321"/>
    <x v="323"/>
  </r>
  <r>
    <n v="337"/>
    <x v="336"/>
    <s v="Innovative didactic analyzer"/>
    <n v="94500"/>
    <n v="116064"/>
    <x v="1"/>
    <n v="1095"/>
    <x v="1"/>
    <s v="USD"/>
    <n v="1573452000"/>
    <n v="1573538400"/>
    <b v="0"/>
    <x v="0"/>
    <s v="theater/plays"/>
    <n v="122.81904761904762"/>
    <x v="335"/>
    <x v="3"/>
    <s v="plays"/>
    <x v="322"/>
    <x v="324"/>
  </r>
  <r>
    <n v="338"/>
    <x v="337"/>
    <s v="Decentralized intangible encoding"/>
    <n v="69800"/>
    <n v="125042"/>
    <x v="1"/>
    <n v="1690"/>
    <x v="1"/>
    <s v="USD"/>
    <n v="1317790800"/>
    <n v="1320382800"/>
    <b v="0"/>
    <x v="0"/>
    <s v="theater/plays"/>
    <n v="179.14326647564468"/>
    <x v="336"/>
    <x v="3"/>
    <s v="plays"/>
    <x v="323"/>
    <x v="325"/>
  </r>
  <r>
    <n v="339"/>
    <x v="338"/>
    <s v="Front-line transitional algorithm"/>
    <n v="136300"/>
    <n v="108974"/>
    <x v="3"/>
    <n v="1297"/>
    <x v="0"/>
    <s v="CAD"/>
    <n v="1501650000"/>
    <n v="1502859600"/>
    <b v="0"/>
    <x v="0"/>
    <s v="theater/plays"/>
    <n v="79.951577402787962"/>
    <x v="337"/>
    <x v="3"/>
    <s v="plays"/>
    <x v="324"/>
    <x v="326"/>
  </r>
  <r>
    <n v="340"/>
    <x v="339"/>
    <s v="Switchable didactic matrices"/>
    <n v="37100"/>
    <n v="34964"/>
    <x v="0"/>
    <n v="393"/>
    <x v="1"/>
    <s v="USD"/>
    <n v="1323669600"/>
    <n v="1323756000"/>
    <b v="0"/>
    <x v="0"/>
    <s v="photography/photography books"/>
    <n v="94.242587601078171"/>
    <x v="338"/>
    <x v="7"/>
    <s v="photography books"/>
    <x v="325"/>
    <x v="327"/>
  </r>
  <r>
    <n v="341"/>
    <x v="340"/>
    <s v="Ameliorated disintermediate utilization"/>
    <n v="114300"/>
    <n v="96777"/>
    <x v="0"/>
    <n v="1257"/>
    <x v="1"/>
    <s v="USD"/>
    <n v="1440738000"/>
    <n v="1441342800"/>
    <b v="0"/>
    <x v="0"/>
    <s v="music/indie rock"/>
    <n v="84.669291338582681"/>
    <x v="339"/>
    <x v="1"/>
    <s v="indie rock"/>
    <x v="326"/>
    <x v="328"/>
  </r>
  <r>
    <n v="342"/>
    <x v="341"/>
    <s v="Visionary foreground middleware"/>
    <n v="47900"/>
    <n v="31864"/>
    <x v="0"/>
    <n v="328"/>
    <x v="1"/>
    <s v="USD"/>
    <n v="1374296400"/>
    <n v="1375333200"/>
    <b v="0"/>
    <x v="0"/>
    <s v="theater/plays"/>
    <n v="66.521920668058456"/>
    <x v="340"/>
    <x v="3"/>
    <s v="plays"/>
    <x v="327"/>
    <x v="329"/>
  </r>
  <r>
    <n v="343"/>
    <x v="342"/>
    <s v="Optional zero-defect task-force"/>
    <n v="9000"/>
    <n v="4853"/>
    <x v="0"/>
    <n v="147"/>
    <x v="1"/>
    <s v="USD"/>
    <n v="1384840800"/>
    <n v="1389420000"/>
    <b v="0"/>
    <x v="0"/>
    <s v="theater/plays"/>
    <n v="53.922222222222224"/>
    <x v="341"/>
    <x v="3"/>
    <s v="plays"/>
    <x v="328"/>
    <x v="151"/>
  </r>
  <r>
    <n v="344"/>
    <x v="343"/>
    <s v="Devolved exuding emulation"/>
    <n v="197600"/>
    <n v="82959"/>
    <x v="0"/>
    <n v="830"/>
    <x v="1"/>
    <s v="USD"/>
    <n v="1516600800"/>
    <n v="1520056800"/>
    <b v="0"/>
    <x v="0"/>
    <s v="games/video games"/>
    <n v="41.983299595141702"/>
    <x v="342"/>
    <x v="6"/>
    <s v="video games"/>
    <x v="329"/>
    <x v="330"/>
  </r>
  <r>
    <n v="345"/>
    <x v="344"/>
    <s v="Open-source neutral task-force"/>
    <n v="157600"/>
    <n v="23159"/>
    <x v="0"/>
    <n v="331"/>
    <x v="4"/>
    <s v="GBP"/>
    <n v="1436418000"/>
    <n v="1436504400"/>
    <b v="0"/>
    <x v="0"/>
    <s v="film &amp; video/drama"/>
    <n v="14.69479695431472"/>
    <x v="343"/>
    <x v="4"/>
    <s v="drama"/>
    <x v="330"/>
    <x v="331"/>
  </r>
  <r>
    <n v="346"/>
    <x v="345"/>
    <s v="Virtual attitude-oriented migration"/>
    <n v="8000"/>
    <n v="2758"/>
    <x v="0"/>
    <n v="25"/>
    <x v="1"/>
    <s v="USD"/>
    <n v="1503550800"/>
    <n v="1508302800"/>
    <b v="0"/>
    <x v="1"/>
    <s v="music/indie rock"/>
    <n v="34.475000000000001"/>
    <x v="344"/>
    <x v="1"/>
    <s v="indie rock"/>
    <x v="331"/>
    <x v="332"/>
  </r>
  <r>
    <n v="347"/>
    <x v="346"/>
    <s v="Open-source full-range portal"/>
    <n v="900"/>
    <n v="12607"/>
    <x v="1"/>
    <n v="191"/>
    <x v="1"/>
    <s v="USD"/>
    <n v="1423634400"/>
    <n v="1425708000"/>
    <b v="0"/>
    <x v="0"/>
    <s v="technology/web"/>
    <n v="1400.7777777777778"/>
    <x v="345"/>
    <x v="2"/>
    <s v="web"/>
    <x v="332"/>
    <x v="333"/>
  </r>
  <r>
    <n v="348"/>
    <x v="347"/>
    <s v="Versatile cohesive open system"/>
    <n v="199000"/>
    <n v="142823"/>
    <x v="0"/>
    <n v="3483"/>
    <x v="1"/>
    <s v="USD"/>
    <n v="1487224800"/>
    <n v="1488348000"/>
    <b v="0"/>
    <x v="0"/>
    <s v="food/food trucks"/>
    <n v="71.770351758793964"/>
    <x v="346"/>
    <x v="0"/>
    <s v="food trucks"/>
    <x v="333"/>
    <x v="334"/>
  </r>
  <r>
    <n v="349"/>
    <x v="348"/>
    <s v="Multi-layered bottom-line frame"/>
    <n v="180800"/>
    <n v="95958"/>
    <x v="0"/>
    <n v="923"/>
    <x v="1"/>
    <s v="USD"/>
    <n v="1500008400"/>
    <n v="1502600400"/>
    <b v="0"/>
    <x v="0"/>
    <s v="theater/plays"/>
    <n v="53.074115044247783"/>
    <x v="347"/>
    <x v="3"/>
    <s v="plays"/>
    <x v="296"/>
    <x v="335"/>
  </r>
  <r>
    <n v="350"/>
    <x v="349"/>
    <s v="Pre-emptive neutral capacity"/>
    <n v="100"/>
    <n v="5"/>
    <x v="0"/>
    <n v="1"/>
    <x v="1"/>
    <s v="USD"/>
    <n v="1432098000"/>
    <n v="1433653200"/>
    <b v="0"/>
    <x v="1"/>
    <s v="music/jazz"/>
    <n v="5"/>
    <x v="298"/>
    <x v="1"/>
    <s v="jazz"/>
    <x v="334"/>
    <x v="336"/>
  </r>
  <r>
    <n v="351"/>
    <x v="350"/>
    <s v="Universal maximized methodology"/>
    <n v="74100"/>
    <n v="94631"/>
    <x v="1"/>
    <n v="2013"/>
    <x v="1"/>
    <s v="USD"/>
    <n v="1440392400"/>
    <n v="1441602000"/>
    <b v="0"/>
    <x v="0"/>
    <s v="music/rock"/>
    <n v="127.70715249662618"/>
    <x v="348"/>
    <x v="1"/>
    <s v="rock"/>
    <x v="335"/>
    <x v="337"/>
  </r>
  <r>
    <n v="352"/>
    <x v="351"/>
    <s v="Expanded hybrid hardware"/>
    <n v="2800"/>
    <n v="977"/>
    <x v="0"/>
    <n v="33"/>
    <x v="0"/>
    <s v="CAD"/>
    <n v="1446876000"/>
    <n v="1447567200"/>
    <b v="0"/>
    <x v="0"/>
    <s v="theater/plays"/>
    <n v="34.892857142857139"/>
    <x v="349"/>
    <x v="3"/>
    <s v="plays"/>
    <x v="336"/>
    <x v="338"/>
  </r>
  <r>
    <n v="353"/>
    <x v="352"/>
    <s v="Profit-focused multi-tasking access"/>
    <n v="33600"/>
    <n v="137961"/>
    <x v="1"/>
    <n v="1703"/>
    <x v="1"/>
    <s v="USD"/>
    <n v="1562302800"/>
    <n v="1562389200"/>
    <b v="0"/>
    <x v="0"/>
    <s v="theater/plays"/>
    <n v="410.59821428571428"/>
    <x v="350"/>
    <x v="3"/>
    <s v="plays"/>
    <x v="337"/>
    <x v="339"/>
  </r>
  <r>
    <n v="354"/>
    <x v="353"/>
    <s v="Profit-focused transitional capability"/>
    <n v="6100"/>
    <n v="7548"/>
    <x v="1"/>
    <n v="80"/>
    <x v="3"/>
    <s v="DKK"/>
    <n v="1378184400"/>
    <n v="1378789200"/>
    <b v="0"/>
    <x v="0"/>
    <s v="film &amp; video/documentary"/>
    <n v="123.73770491803278"/>
    <x v="351"/>
    <x v="4"/>
    <s v="documentary"/>
    <x v="338"/>
    <x v="340"/>
  </r>
  <r>
    <n v="355"/>
    <x v="354"/>
    <s v="Front-line scalable definition"/>
    <n v="3800"/>
    <n v="2241"/>
    <x v="2"/>
    <n v="86"/>
    <x v="1"/>
    <s v="USD"/>
    <n v="1485064800"/>
    <n v="1488520800"/>
    <b v="0"/>
    <x v="0"/>
    <s v="technology/wearables"/>
    <n v="58.973684210526315"/>
    <x v="352"/>
    <x v="2"/>
    <s v="wearables"/>
    <x v="339"/>
    <x v="341"/>
  </r>
  <r>
    <n v="356"/>
    <x v="355"/>
    <s v="Open-source systematic protocol"/>
    <n v="9300"/>
    <n v="3431"/>
    <x v="0"/>
    <n v="40"/>
    <x v="6"/>
    <s v="EUR"/>
    <n v="1326520800"/>
    <n v="1327298400"/>
    <b v="0"/>
    <x v="0"/>
    <s v="theater/plays"/>
    <n v="36.892473118279568"/>
    <x v="353"/>
    <x v="3"/>
    <s v="plays"/>
    <x v="340"/>
    <x v="342"/>
  </r>
  <r>
    <n v="357"/>
    <x v="356"/>
    <s v="Implemented tangible algorithm"/>
    <n v="2300"/>
    <n v="4253"/>
    <x v="1"/>
    <n v="41"/>
    <x v="1"/>
    <s v="USD"/>
    <n v="1441256400"/>
    <n v="1443416400"/>
    <b v="0"/>
    <x v="0"/>
    <s v="games/video games"/>
    <n v="184.91304347826087"/>
    <x v="354"/>
    <x v="6"/>
    <s v="video games"/>
    <x v="341"/>
    <x v="343"/>
  </r>
  <r>
    <n v="358"/>
    <x v="357"/>
    <s v="Profit-focused 3rdgeneration circuit"/>
    <n v="9700"/>
    <n v="1146"/>
    <x v="0"/>
    <n v="23"/>
    <x v="0"/>
    <s v="CAD"/>
    <n v="1533877200"/>
    <n v="1534136400"/>
    <b v="1"/>
    <x v="0"/>
    <s v="photography/photography books"/>
    <n v="11.814432989690722"/>
    <x v="355"/>
    <x v="7"/>
    <s v="photography books"/>
    <x v="342"/>
    <x v="344"/>
  </r>
  <r>
    <n v="359"/>
    <x v="358"/>
    <s v="Compatible needs-based architecture"/>
    <n v="4000"/>
    <n v="11948"/>
    <x v="1"/>
    <n v="187"/>
    <x v="1"/>
    <s v="USD"/>
    <n v="1314421200"/>
    <n v="1315026000"/>
    <b v="0"/>
    <x v="0"/>
    <s v="film &amp; video/animation"/>
    <n v="298.7"/>
    <x v="356"/>
    <x v="4"/>
    <s v="animation"/>
    <x v="343"/>
    <x v="127"/>
  </r>
  <r>
    <n v="360"/>
    <x v="359"/>
    <s v="Right-sized zero tolerance migration"/>
    <n v="59700"/>
    <n v="135132"/>
    <x v="1"/>
    <n v="2875"/>
    <x v="4"/>
    <s v="GBP"/>
    <n v="1293861600"/>
    <n v="1295071200"/>
    <b v="0"/>
    <x v="1"/>
    <s v="theater/plays"/>
    <n v="226.35175879396985"/>
    <x v="357"/>
    <x v="3"/>
    <s v="plays"/>
    <x v="344"/>
    <x v="345"/>
  </r>
  <r>
    <n v="361"/>
    <x v="360"/>
    <s v="Quality-focused reciprocal structure"/>
    <n v="5500"/>
    <n v="9546"/>
    <x v="1"/>
    <n v="88"/>
    <x v="1"/>
    <s v="USD"/>
    <n v="1507352400"/>
    <n v="1509426000"/>
    <b v="0"/>
    <x v="0"/>
    <s v="theater/plays"/>
    <n v="173.56363636363636"/>
    <x v="358"/>
    <x v="3"/>
    <s v="plays"/>
    <x v="345"/>
    <x v="346"/>
  </r>
  <r>
    <n v="362"/>
    <x v="361"/>
    <s v="Automated actuating conglomeration"/>
    <n v="3700"/>
    <n v="13755"/>
    <x v="1"/>
    <n v="191"/>
    <x v="1"/>
    <s v="USD"/>
    <n v="1296108000"/>
    <n v="1299391200"/>
    <b v="0"/>
    <x v="0"/>
    <s v="music/rock"/>
    <n v="371.75675675675677"/>
    <x v="359"/>
    <x v="1"/>
    <s v="rock"/>
    <x v="65"/>
    <x v="347"/>
  </r>
  <r>
    <n v="363"/>
    <x v="362"/>
    <s v="Re-contextualized local initiative"/>
    <n v="5200"/>
    <n v="8330"/>
    <x v="1"/>
    <n v="139"/>
    <x v="1"/>
    <s v="USD"/>
    <n v="1324965600"/>
    <n v="1325052000"/>
    <b v="0"/>
    <x v="0"/>
    <s v="music/rock"/>
    <n v="160.19230769230771"/>
    <x v="360"/>
    <x v="1"/>
    <s v="rock"/>
    <x v="346"/>
    <x v="348"/>
  </r>
  <r>
    <n v="364"/>
    <x v="363"/>
    <s v="Switchable intangible definition"/>
    <n v="900"/>
    <n v="14547"/>
    <x v="1"/>
    <n v="186"/>
    <x v="1"/>
    <s v="USD"/>
    <n v="1520229600"/>
    <n v="1522818000"/>
    <b v="0"/>
    <x v="0"/>
    <s v="music/indie rock"/>
    <n v="1616.3333333333335"/>
    <x v="361"/>
    <x v="1"/>
    <s v="indie rock"/>
    <x v="347"/>
    <x v="349"/>
  </r>
  <r>
    <n v="365"/>
    <x v="364"/>
    <s v="Networked bottom-line initiative"/>
    <n v="1600"/>
    <n v="11735"/>
    <x v="1"/>
    <n v="112"/>
    <x v="2"/>
    <s v="AUD"/>
    <n v="1482991200"/>
    <n v="1485324000"/>
    <b v="0"/>
    <x v="0"/>
    <s v="theater/plays"/>
    <n v="733.4375"/>
    <x v="362"/>
    <x v="3"/>
    <s v="plays"/>
    <x v="348"/>
    <x v="350"/>
  </r>
  <r>
    <n v="366"/>
    <x v="365"/>
    <s v="Robust directional system engine"/>
    <n v="1800"/>
    <n v="10658"/>
    <x v="1"/>
    <n v="101"/>
    <x v="1"/>
    <s v="USD"/>
    <n v="1294034400"/>
    <n v="1294120800"/>
    <b v="0"/>
    <x v="1"/>
    <s v="theater/plays"/>
    <n v="592.11111111111109"/>
    <x v="363"/>
    <x v="3"/>
    <s v="plays"/>
    <x v="349"/>
    <x v="351"/>
  </r>
  <r>
    <n v="367"/>
    <x v="366"/>
    <s v="Triple-buffered explicit methodology"/>
    <n v="9900"/>
    <n v="1870"/>
    <x v="0"/>
    <n v="75"/>
    <x v="1"/>
    <s v="USD"/>
    <n v="1413608400"/>
    <n v="1415685600"/>
    <b v="0"/>
    <x v="1"/>
    <s v="theater/plays"/>
    <n v="18.888888888888889"/>
    <x v="364"/>
    <x v="3"/>
    <s v="plays"/>
    <x v="350"/>
    <x v="33"/>
  </r>
  <r>
    <n v="368"/>
    <x v="367"/>
    <s v="Reactive directional capacity"/>
    <n v="5200"/>
    <n v="14394"/>
    <x v="1"/>
    <n v="206"/>
    <x v="4"/>
    <s v="GBP"/>
    <n v="1286946000"/>
    <n v="1288933200"/>
    <b v="0"/>
    <x v="1"/>
    <s v="film &amp; video/documentary"/>
    <n v="276.80769230769232"/>
    <x v="365"/>
    <x v="4"/>
    <s v="documentary"/>
    <x v="351"/>
    <x v="352"/>
  </r>
  <r>
    <n v="369"/>
    <x v="368"/>
    <s v="Polarized needs-based approach"/>
    <n v="5400"/>
    <n v="14743"/>
    <x v="1"/>
    <n v="154"/>
    <x v="1"/>
    <s v="USD"/>
    <n v="1359871200"/>
    <n v="1363237200"/>
    <b v="0"/>
    <x v="1"/>
    <s v="film &amp; video/television"/>
    <n v="273.01851851851848"/>
    <x v="366"/>
    <x v="4"/>
    <s v="television"/>
    <x v="352"/>
    <x v="353"/>
  </r>
  <r>
    <n v="370"/>
    <x v="369"/>
    <s v="Intuitive well-modulated middleware"/>
    <n v="112300"/>
    <n v="178965"/>
    <x v="1"/>
    <n v="5966"/>
    <x v="1"/>
    <s v="USD"/>
    <n v="1555304400"/>
    <n v="1555822800"/>
    <b v="0"/>
    <x v="0"/>
    <s v="theater/plays"/>
    <n v="159.36331255565449"/>
    <x v="367"/>
    <x v="3"/>
    <s v="plays"/>
    <x v="353"/>
    <x v="354"/>
  </r>
  <r>
    <n v="371"/>
    <x v="370"/>
    <s v="Multi-channeled logistical matrices"/>
    <n v="189200"/>
    <n v="128410"/>
    <x v="0"/>
    <n v="2176"/>
    <x v="1"/>
    <s v="USD"/>
    <n v="1423375200"/>
    <n v="1427778000"/>
    <b v="0"/>
    <x v="0"/>
    <s v="theater/plays"/>
    <n v="67.869978858350947"/>
    <x v="368"/>
    <x v="3"/>
    <s v="plays"/>
    <x v="354"/>
    <x v="355"/>
  </r>
  <r>
    <n v="372"/>
    <x v="371"/>
    <s v="Pre-emptive bifurcated artificial intelligence"/>
    <n v="900"/>
    <n v="14324"/>
    <x v="1"/>
    <n v="169"/>
    <x v="1"/>
    <s v="USD"/>
    <n v="1420696800"/>
    <n v="1422424800"/>
    <b v="0"/>
    <x v="1"/>
    <s v="film &amp; video/documentary"/>
    <n v="1591.5555555555554"/>
    <x v="369"/>
    <x v="4"/>
    <s v="documentary"/>
    <x v="355"/>
    <x v="356"/>
  </r>
  <r>
    <n v="373"/>
    <x v="372"/>
    <s v="Down-sized coherent toolset"/>
    <n v="22500"/>
    <n v="164291"/>
    <x v="1"/>
    <n v="2106"/>
    <x v="1"/>
    <s v="USD"/>
    <n v="1502946000"/>
    <n v="1503637200"/>
    <b v="0"/>
    <x v="0"/>
    <s v="theater/plays"/>
    <n v="730.18222222222221"/>
    <x v="370"/>
    <x v="3"/>
    <s v="plays"/>
    <x v="356"/>
    <x v="357"/>
  </r>
  <r>
    <n v="374"/>
    <x v="373"/>
    <s v="Open-source multi-tasking data-warehouse"/>
    <n v="167400"/>
    <n v="22073"/>
    <x v="0"/>
    <n v="441"/>
    <x v="1"/>
    <s v="USD"/>
    <n v="1547186400"/>
    <n v="1547618400"/>
    <b v="0"/>
    <x v="1"/>
    <s v="film &amp; video/documentary"/>
    <n v="13.185782556750297"/>
    <x v="371"/>
    <x v="4"/>
    <s v="documentary"/>
    <x v="357"/>
    <x v="358"/>
  </r>
  <r>
    <n v="375"/>
    <x v="374"/>
    <s v="Future-proofed upward-trending contingency"/>
    <n v="2700"/>
    <n v="1479"/>
    <x v="0"/>
    <n v="25"/>
    <x v="1"/>
    <s v="USD"/>
    <n v="1444971600"/>
    <n v="1449900000"/>
    <b v="0"/>
    <x v="0"/>
    <s v="music/indie rock"/>
    <n v="54.777777777777779"/>
    <x v="372"/>
    <x v="1"/>
    <s v="indie rock"/>
    <x v="358"/>
    <x v="359"/>
  </r>
  <r>
    <n v="376"/>
    <x v="375"/>
    <s v="Mandatory uniform matrix"/>
    <n v="3400"/>
    <n v="12275"/>
    <x v="1"/>
    <n v="131"/>
    <x v="1"/>
    <s v="USD"/>
    <n v="1404622800"/>
    <n v="1405141200"/>
    <b v="0"/>
    <x v="0"/>
    <s v="music/rock"/>
    <n v="361.02941176470591"/>
    <x v="373"/>
    <x v="1"/>
    <s v="rock"/>
    <x v="359"/>
    <x v="360"/>
  </r>
  <r>
    <n v="377"/>
    <x v="376"/>
    <s v="Phased methodical initiative"/>
    <n v="49700"/>
    <n v="5098"/>
    <x v="0"/>
    <n v="127"/>
    <x v="1"/>
    <s v="USD"/>
    <n v="1571720400"/>
    <n v="1572933600"/>
    <b v="0"/>
    <x v="0"/>
    <s v="theater/plays"/>
    <n v="10.257545271629779"/>
    <x v="374"/>
    <x v="3"/>
    <s v="plays"/>
    <x v="12"/>
    <x v="361"/>
  </r>
  <r>
    <n v="378"/>
    <x v="377"/>
    <s v="Managed stable function"/>
    <n v="178200"/>
    <n v="24882"/>
    <x v="0"/>
    <n v="355"/>
    <x v="1"/>
    <s v="USD"/>
    <n v="1526878800"/>
    <n v="1530162000"/>
    <b v="0"/>
    <x v="0"/>
    <s v="film &amp; video/documentary"/>
    <n v="13.962962962962964"/>
    <x v="375"/>
    <x v="4"/>
    <s v="documentary"/>
    <x v="360"/>
    <x v="362"/>
  </r>
  <r>
    <n v="379"/>
    <x v="378"/>
    <s v="Realigned clear-thinking migration"/>
    <n v="7200"/>
    <n v="2912"/>
    <x v="0"/>
    <n v="44"/>
    <x v="4"/>
    <s v="GBP"/>
    <n v="1319691600"/>
    <n v="1320904800"/>
    <b v="0"/>
    <x v="0"/>
    <s v="theater/plays"/>
    <n v="40.444444444444443"/>
    <x v="376"/>
    <x v="3"/>
    <s v="plays"/>
    <x v="361"/>
    <x v="363"/>
  </r>
  <r>
    <n v="380"/>
    <x v="379"/>
    <s v="Optional clear-thinking process improvement"/>
    <n v="2500"/>
    <n v="4008"/>
    <x v="1"/>
    <n v="84"/>
    <x v="1"/>
    <s v="USD"/>
    <n v="1371963600"/>
    <n v="1372395600"/>
    <b v="0"/>
    <x v="0"/>
    <s v="theater/plays"/>
    <n v="160.32"/>
    <x v="377"/>
    <x v="3"/>
    <s v="plays"/>
    <x v="362"/>
    <x v="364"/>
  </r>
  <r>
    <n v="381"/>
    <x v="380"/>
    <s v="Cross-group global moratorium"/>
    <n v="5300"/>
    <n v="9749"/>
    <x v="1"/>
    <n v="155"/>
    <x v="1"/>
    <s v="USD"/>
    <n v="1433739600"/>
    <n v="1437714000"/>
    <b v="0"/>
    <x v="0"/>
    <s v="theater/plays"/>
    <n v="183.9433962264151"/>
    <x v="378"/>
    <x v="3"/>
    <s v="plays"/>
    <x v="363"/>
    <x v="365"/>
  </r>
  <r>
    <n v="382"/>
    <x v="381"/>
    <s v="Visionary systemic process improvement"/>
    <n v="9100"/>
    <n v="5803"/>
    <x v="0"/>
    <n v="67"/>
    <x v="1"/>
    <s v="USD"/>
    <n v="1508130000"/>
    <n v="1509771600"/>
    <b v="0"/>
    <x v="0"/>
    <s v="photography/photography books"/>
    <n v="63.769230769230766"/>
    <x v="379"/>
    <x v="7"/>
    <s v="photography books"/>
    <x v="364"/>
    <x v="366"/>
  </r>
  <r>
    <n v="383"/>
    <x v="382"/>
    <s v="Progressive intangible flexibility"/>
    <n v="6300"/>
    <n v="14199"/>
    <x v="1"/>
    <n v="189"/>
    <x v="1"/>
    <s v="USD"/>
    <n v="1550037600"/>
    <n v="1550556000"/>
    <b v="0"/>
    <x v="1"/>
    <s v="food/food trucks"/>
    <n v="225.38095238095238"/>
    <x v="380"/>
    <x v="0"/>
    <s v="food trucks"/>
    <x v="210"/>
    <x v="285"/>
  </r>
  <r>
    <n v="384"/>
    <x v="383"/>
    <s v="Reactive real-time software"/>
    <n v="114400"/>
    <n v="196779"/>
    <x v="1"/>
    <n v="4799"/>
    <x v="1"/>
    <s v="USD"/>
    <n v="1486706400"/>
    <n v="1489039200"/>
    <b v="1"/>
    <x v="1"/>
    <s v="film &amp; video/documentary"/>
    <n v="172.00961538461539"/>
    <x v="381"/>
    <x v="4"/>
    <s v="documentary"/>
    <x v="365"/>
    <x v="367"/>
  </r>
  <r>
    <n v="385"/>
    <x v="384"/>
    <s v="Programmable incremental knowledge user"/>
    <n v="38900"/>
    <n v="56859"/>
    <x v="1"/>
    <n v="1137"/>
    <x v="1"/>
    <s v="USD"/>
    <n v="1553835600"/>
    <n v="1556600400"/>
    <b v="0"/>
    <x v="0"/>
    <s v="publishing/nonfiction"/>
    <n v="146.16709511568124"/>
    <x v="382"/>
    <x v="5"/>
    <s v="nonfiction"/>
    <x v="366"/>
    <x v="368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x v="0"/>
    <s v="theater/plays"/>
    <n v="76.42361623616236"/>
    <x v="383"/>
    <x v="3"/>
    <s v="plays"/>
    <x v="367"/>
    <x v="369"/>
  </r>
  <r>
    <n v="387"/>
    <x v="386"/>
    <s v="Triple-buffered logistical frame"/>
    <n v="109000"/>
    <n v="42795"/>
    <x v="0"/>
    <n v="424"/>
    <x v="1"/>
    <s v="USD"/>
    <n v="1339477200"/>
    <n v="1339909200"/>
    <b v="0"/>
    <x v="0"/>
    <s v="technology/wearables"/>
    <n v="39.261467889908261"/>
    <x v="384"/>
    <x v="2"/>
    <s v="wearables"/>
    <x v="368"/>
    <x v="370"/>
  </r>
  <r>
    <n v="388"/>
    <x v="387"/>
    <s v="Exclusive dynamic adapter"/>
    <n v="114800"/>
    <n v="12938"/>
    <x v="3"/>
    <n v="145"/>
    <x v="5"/>
    <s v="CHF"/>
    <n v="1325656800"/>
    <n v="1325829600"/>
    <b v="0"/>
    <x v="0"/>
    <s v="music/indie rock"/>
    <n v="11.270034843205574"/>
    <x v="385"/>
    <x v="1"/>
    <s v="indie rock"/>
    <x v="369"/>
    <x v="371"/>
  </r>
  <r>
    <n v="389"/>
    <x v="388"/>
    <s v="Automated systemic hierarchy"/>
    <n v="83000"/>
    <n v="101352"/>
    <x v="1"/>
    <n v="1152"/>
    <x v="1"/>
    <s v="USD"/>
    <n v="1288242000"/>
    <n v="1290578400"/>
    <b v="0"/>
    <x v="0"/>
    <s v="theater/plays"/>
    <n v="122.11084337349398"/>
    <x v="386"/>
    <x v="3"/>
    <s v="plays"/>
    <x v="370"/>
    <x v="372"/>
  </r>
  <r>
    <n v="390"/>
    <x v="389"/>
    <s v="Digitized eco-centric core"/>
    <n v="2400"/>
    <n v="4477"/>
    <x v="1"/>
    <n v="50"/>
    <x v="1"/>
    <s v="USD"/>
    <n v="1379048400"/>
    <n v="1380344400"/>
    <b v="0"/>
    <x v="0"/>
    <s v="photography/photography books"/>
    <n v="186.54166666666669"/>
    <x v="387"/>
    <x v="7"/>
    <s v="photography books"/>
    <x v="371"/>
    <x v="373"/>
  </r>
  <r>
    <n v="391"/>
    <x v="390"/>
    <s v="Mandatory uniform strategy"/>
    <n v="60400"/>
    <n v="4393"/>
    <x v="0"/>
    <n v="151"/>
    <x v="1"/>
    <s v="USD"/>
    <n v="1389679200"/>
    <n v="1389852000"/>
    <b v="0"/>
    <x v="0"/>
    <s v="publishing/nonfiction"/>
    <n v="7.2731788079470201"/>
    <x v="388"/>
    <x v="5"/>
    <s v="nonfiction"/>
    <x v="287"/>
    <x v="374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x v="0"/>
    <s v="technology/wearables"/>
    <n v="65.642371234207957"/>
    <x v="389"/>
    <x v="2"/>
    <s v="wearables"/>
    <x v="372"/>
    <x v="375"/>
  </r>
  <r>
    <n v="393"/>
    <x v="392"/>
    <s v="De-engineered static orchestration"/>
    <n v="62800"/>
    <n v="143788"/>
    <x v="1"/>
    <n v="3059"/>
    <x v="0"/>
    <s v="CAD"/>
    <n v="1500267600"/>
    <n v="1500354000"/>
    <b v="0"/>
    <x v="0"/>
    <s v="music/jazz"/>
    <n v="228.96178343949046"/>
    <x v="390"/>
    <x v="1"/>
    <s v="jazz"/>
    <x v="373"/>
    <x v="376"/>
  </r>
  <r>
    <n v="394"/>
    <x v="393"/>
    <s v="Customizable dynamic info-mediaries"/>
    <n v="800"/>
    <n v="3755"/>
    <x v="1"/>
    <n v="34"/>
    <x v="1"/>
    <s v="USD"/>
    <n v="1375074000"/>
    <n v="1375938000"/>
    <b v="0"/>
    <x v="1"/>
    <s v="film &amp; video/documentary"/>
    <n v="469.37499999999994"/>
    <x v="391"/>
    <x v="4"/>
    <s v="documentary"/>
    <x v="374"/>
    <x v="377"/>
  </r>
  <r>
    <n v="395"/>
    <x v="122"/>
    <s v="Enhanced incremental budgetary management"/>
    <n v="7100"/>
    <n v="9238"/>
    <x v="1"/>
    <n v="220"/>
    <x v="1"/>
    <s v="USD"/>
    <n v="1323324000"/>
    <n v="1323410400"/>
    <b v="1"/>
    <x v="0"/>
    <s v="theater/plays"/>
    <n v="130.11267605633802"/>
    <x v="392"/>
    <x v="3"/>
    <s v="plays"/>
    <x v="375"/>
    <x v="378"/>
  </r>
  <r>
    <n v="396"/>
    <x v="394"/>
    <s v="Digitized local info-mediaries"/>
    <n v="46100"/>
    <n v="77012"/>
    <x v="1"/>
    <n v="1604"/>
    <x v="2"/>
    <s v="AUD"/>
    <n v="1538715600"/>
    <n v="1539406800"/>
    <b v="0"/>
    <x v="0"/>
    <s v="film &amp; video/drama"/>
    <n v="167.05422993492408"/>
    <x v="393"/>
    <x v="4"/>
    <s v="drama"/>
    <x v="376"/>
    <x v="379"/>
  </r>
  <r>
    <n v="397"/>
    <x v="395"/>
    <s v="Virtual systematic monitoring"/>
    <n v="8100"/>
    <n v="14083"/>
    <x v="1"/>
    <n v="454"/>
    <x v="1"/>
    <s v="USD"/>
    <n v="1369285200"/>
    <n v="1369803600"/>
    <b v="0"/>
    <x v="0"/>
    <s v="music/rock"/>
    <n v="173.8641975308642"/>
    <x v="394"/>
    <x v="1"/>
    <s v="rock"/>
    <x v="377"/>
    <x v="380"/>
  </r>
  <r>
    <n v="398"/>
    <x v="396"/>
    <s v="Reactive bottom-line open architecture"/>
    <n v="1700"/>
    <n v="12202"/>
    <x v="1"/>
    <n v="123"/>
    <x v="6"/>
    <s v="EUR"/>
    <n v="1525755600"/>
    <n v="1525928400"/>
    <b v="0"/>
    <x v="1"/>
    <s v="film &amp; video/animation"/>
    <n v="717.76470588235293"/>
    <x v="395"/>
    <x v="4"/>
    <s v="animation"/>
    <x v="378"/>
    <x v="103"/>
  </r>
  <r>
    <n v="399"/>
    <x v="397"/>
    <s v="Pre-emptive interactive model"/>
    <n v="97300"/>
    <n v="62127"/>
    <x v="0"/>
    <n v="941"/>
    <x v="1"/>
    <s v="USD"/>
    <n v="1296626400"/>
    <n v="1297231200"/>
    <b v="0"/>
    <x v="0"/>
    <s v="music/indie rock"/>
    <n v="63.850976361767728"/>
    <x v="396"/>
    <x v="1"/>
    <s v="indie rock"/>
    <x v="379"/>
    <x v="381"/>
  </r>
  <r>
    <n v="400"/>
    <x v="398"/>
    <s v="Ergonomic eco-centric open architecture"/>
    <n v="100"/>
    <n v="2"/>
    <x v="0"/>
    <n v="1"/>
    <x v="1"/>
    <s v="USD"/>
    <n v="1376629200"/>
    <n v="1378530000"/>
    <b v="0"/>
    <x v="1"/>
    <s v="photography/photography books"/>
    <n v="2"/>
    <x v="50"/>
    <x v="7"/>
    <s v="photography books"/>
    <x v="380"/>
    <x v="382"/>
  </r>
  <r>
    <n v="401"/>
    <x v="399"/>
    <s v="Inverse radical hierarchy"/>
    <n v="900"/>
    <n v="13772"/>
    <x v="1"/>
    <n v="299"/>
    <x v="1"/>
    <s v="USD"/>
    <n v="1572152400"/>
    <n v="1572152400"/>
    <b v="0"/>
    <x v="0"/>
    <s v="theater/plays"/>
    <n v="1530.2222222222222"/>
    <x v="397"/>
    <x v="3"/>
    <s v="plays"/>
    <x v="381"/>
    <x v="383"/>
  </r>
  <r>
    <n v="402"/>
    <x v="400"/>
    <s v="Team-oriented static interface"/>
    <n v="7300"/>
    <n v="2946"/>
    <x v="0"/>
    <n v="40"/>
    <x v="1"/>
    <s v="USD"/>
    <n v="1325829600"/>
    <n v="1329890400"/>
    <b v="0"/>
    <x v="1"/>
    <s v="film &amp; video/shorts"/>
    <n v="40.356164383561641"/>
    <x v="398"/>
    <x v="4"/>
    <s v="shorts"/>
    <x v="382"/>
    <x v="384"/>
  </r>
  <r>
    <n v="403"/>
    <x v="401"/>
    <s v="Virtual foreground throughput"/>
    <n v="195800"/>
    <n v="168820"/>
    <x v="0"/>
    <n v="3015"/>
    <x v="0"/>
    <s v="CAD"/>
    <n v="1273640400"/>
    <n v="1276750800"/>
    <b v="0"/>
    <x v="1"/>
    <s v="theater/plays"/>
    <n v="86.220633299284984"/>
    <x v="399"/>
    <x v="3"/>
    <s v="plays"/>
    <x v="125"/>
    <x v="385"/>
  </r>
  <r>
    <n v="404"/>
    <x v="402"/>
    <s v="Visionary exuding Internet solution"/>
    <n v="48900"/>
    <n v="154321"/>
    <x v="1"/>
    <n v="2237"/>
    <x v="1"/>
    <s v="USD"/>
    <n v="1510639200"/>
    <n v="1510898400"/>
    <b v="0"/>
    <x v="0"/>
    <s v="theater/plays"/>
    <n v="315.58486707566465"/>
    <x v="400"/>
    <x v="3"/>
    <s v="plays"/>
    <x v="383"/>
    <x v="386"/>
  </r>
  <r>
    <n v="405"/>
    <x v="403"/>
    <s v="Synchronized secondary analyzer"/>
    <n v="29600"/>
    <n v="26527"/>
    <x v="0"/>
    <n v="435"/>
    <x v="1"/>
    <s v="USD"/>
    <n v="1528088400"/>
    <n v="1532408400"/>
    <b v="0"/>
    <x v="0"/>
    <s v="theater/plays"/>
    <n v="89.618243243243242"/>
    <x v="401"/>
    <x v="3"/>
    <s v="plays"/>
    <x v="384"/>
    <x v="387"/>
  </r>
  <r>
    <n v="406"/>
    <x v="404"/>
    <s v="Balanced attitude-oriented parallelism"/>
    <n v="39300"/>
    <n v="71583"/>
    <x v="1"/>
    <n v="645"/>
    <x v="1"/>
    <s v="USD"/>
    <n v="1359525600"/>
    <n v="1360562400"/>
    <b v="1"/>
    <x v="0"/>
    <s v="film &amp; video/documentary"/>
    <n v="182.14503816793894"/>
    <x v="402"/>
    <x v="4"/>
    <s v="documentary"/>
    <x v="385"/>
    <x v="388"/>
  </r>
  <r>
    <n v="407"/>
    <x v="405"/>
    <s v="Organized bandwidth-monitored core"/>
    <n v="3400"/>
    <n v="12100"/>
    <x v="1"/>
    <n v="484"/>
    <x v="3"/>
    <s v="DKK"/>
    <n v="1570942800"/>
    <n v="1571547600"/>
    <b v="0"/>
    <x v="0"/>
    <s v="theater/plays"/>
    <n v="355.88235294117646"/>
    <x v="403"/>
    <x v="3"/>
    <s v="plays"/>
    <x v="386"/>
    <x v="389"/>
  </r>
  <r>
    <n v="408"/>
    <x v="406"/>
    <s v="Cloned leadingedge utilization"/>
    <n v="9200"/>
    <n v="12129"/>
    <x v="1"/>
    <n v="154"/>
    <x v="0"/>
    <s v="CAD"/>
    <n v="1466398800"/>
    <n v="1468126800"/>
    <b v="0"/>
    <x v="0"/>
    <s v="film &amp; video/documentary"/>
    <n v="131.83695652173913"/>
    <x v="404"/>
    <x v="4"/>
    <s v="documentary"/>
    <x v="387"/>
    <x v="390"/>
  </r>
  <r>
    <n v="409"/>
    <x v="97"/>
    <s v="Secured asymmetric projection"/>
    <n v="135600"/>
    <n v="62804"/>
    <x v="0"/>
    <n v="714"/>
    <x v="1"/>
    <s v="USD"/>
    <n v="1492491600"/>
    <n v="1492837200"/>
    <b v="0"/>
    <x v="0"/>
    <s v="music/rock"/>
    <n v="46.315634218289084"/>
    <x v="405"/>
    <x v="1"/>
    <s v="rock"/>
    <x v="388"/>
    <x v="391"/>
  </r>
  <r>
    <n v="410"/>
    <x v="407"/>
    <s v="Advanced cohesive Graphic Interface"/>
    <n v="153700"/>
    <n v="55536"/>
    <x v="2"/>
    <n v="1111"/>
    <x v="1"/>
    <s v="USD"/>
    <n v="1430197200"/>
    <n v="1430197200"/>
    <b v="0"/>
    <x v="0"/>
    <s v="games/mobile games"/>
    <n v="36.132726089785294"/>
    <x v="406"/>
    <x v="6"/>
    <s v="mobile games"/>
    <x v="277"/>
    <x v="277"/>
  </r>
  <r>
    <n v="411"/>
    <x v="408"/>
    <s v="Down-sized maximized function"/>
    <n v="7800"/>
    <n v="8161"/>
    <x v="1"/>
    <n v="82"/>
    <x v="1"/>
    <s v="USD"/>
    <n v="1496034000"/>
    <n v="1496206800"/>
    <b v="0"/>
    <x v="0"/>
    <s v="theater/plays"/>
    <n v="104.62820512820512"/>
    <x v="407"/>
    <x v="3"/>
    <s v="plays"/>
    <x v="389"/>
    <x v="392"/>
  </r>
  <r>
    <n v="412"/>
    <x v="409"/>
    <s v="Realigned zero tolerance software"/>
    <n v="2100"/>
    <n v="14046"/>
    <x v="1"/>
    <n v="134"/>
    <x v="1"/>
    <s v="USD"/>
    <n v="1388728800"/>
    <n v="1389592800"/>
    <b v="0"/>
    <x v="0"/>
    <s v="publishing/fiction"/>
    <n v="668.85714285714289"/>
    <x v="408"/>
    <x v="5"/>
    <s v="fiction"/>
    <x v="390"/>
    <x v="393"/>
  </r>
  <r>
    <n v="413"/>
    <x v="410"/>
    <s v="Persevering analyzing extranet"/>
    <n v="189500"/>
    <n v="117628"/>
    <x v="2"/>
    <n v="1089"/>
    <x v="1"/>
    <s v="USD"/>
    <n v="1543298400"/>
    <n v="1545631200"/>
    <b v="0"/>
    <x v="0"/>
    <s v="film &amp; video/animation"/>
    <n v="62.072823218997364"/>
    <x v="409"/>
    <x v="4"/>
    <s v="animation"/>
    <x v="391"/>
    <x v="394"/>
  </r>
  <r>
    <n v="414"/>
    <x v="411"/>
    <s v="Innovative human-resource migration"/>
    <n v="188200"/>
    <n v="159405"/>
    <x v="0"/>
    <n v="5497"/>
    <x v="1"/>
    <s v="USD"/>
    <n v="1271739600"/>
    <n v="1272430800"/>
    <b v="0"/>
    <x v="1"/>
    <s v="food/food trucks"/>
    <n v="84.699787460148784"/>
    <x v="410"/>
    <x v="0"/>
    <s v="food trucks"/>
    <x v="392"/>
    <x v="395"/>
  </r>
  <r>
    <n v="415"/>
    <x v="412"/>
    <s v="Intuitive needs-based monitoring"/>
    <n v="113500"/>
    <n v="12552"/>
    <x v="0"/>
    <n v="418"/>
    <x v="1"/>
    <s v="USD"/>
    <n v="1326434400"/>
    <n v="1327903200"/>
    <b v="0"/>
    <x v="0"/>
    <s v="theater/plays"/>
    <n v="11.059030837004405"/>
    <x v="411"/>
    <x v="3"/>
    <s v="plays"/>
    <x v="393"/>
    <x v="396"/>
  </r>
  <r>
    <n v="416"/>
    <x v="413"/>
    <s v="Customer-focused disintermediate toolset"/>
    <n v="134600"/>
    <n v="59007"/>
    <x v="0"/>
    <n v="1439"/>
    <x v="1"/>
    <s v="USD"/>
    <n v="1295244000"/>
    <n v="1296021600"/>
    <b v="0"/>
    <x v="1"/>
    <s v="film &amp; video/documentary"/>
    <n v="43.838781575037146"/>
    <x v="412"/>
    <x v="4"/>
    <s v="documentary"/>
    <x v="394"/>
    <x v="397"/>
  </r>
  <r>
    <n v="417"/>
    <x v="414"/>
    <s v="Upgradable 24/7 emulation"/>
    <n v="1700"/>
    <n v="943"/>
    <x v="0"/>
    <n v="15"/>
    <x v="1"/>
    <s v="USD"/>
    <n v="1541221200"/>
    <n v="1543298400"/>
    <b v="0"/>
    <x v="0"/>
    <s v="theater/plays"/>
    <n v="55.470588235294116"/>
    <x v="413"/>
    <x v="3"/>
    <s v="plays"/>
    <x v="395"/>
    <x v="398"/>
  </r>
  <r>
    <n v="418"/>
    <x v="32"/>
    <s v="Quality-focused client-server core"/>
    <n v="163700"/>
    <n v="93963"/>
    <x v="0"/>
    <n v="1999"/>
    <x v="0"/>
    <s v="CAD"/>
    <n v="1336280400"/>
    <n v="1336366800"/>
    <b v="0"/>
    <x v="0"/>
    <s v="film &amp; video/documentary"/>
    <n v="57.399511301160658"/>
    <x v="414"/>
    <x v="4"/>
    <s v="documentary"/>
    <x v="396"/>
    <x v="399"/>
  </r>
  <r>
    <n v="419"/>
    <x v="415"/>
    <s v="Upgradable maximized protocol"/>
    <n v="113800"/>
    <n v="140469"/>
    <x v="1"/>
    <n v="5203"/>
    <x v="1"/>
    <s v="USD"/>
    <n v="1324533600"/>
    <n v="1325052000"/>
    <b v="0"/>
    <x v="0"/>
    <s v="technology/web"/>
    <n v="123.43497363796135"/>
    <x v="415"/>
    <x v="2"/>
    <s v="web"/>
    <x v="397"/>
    <x v="348"/>
  </r>
  <r>
    <n v="420"/>
    <x v="416"/>
    <s v="Cross-platform interactive synergy"/>
    <n v="5000"/>
    <n v="6423"/>
    <x v="1"/>
    <n v="94"/>
    <x v="1"/>
    <s v="USD"/>
    <n v="1498366800"/>
    <n v="1499576400"/>
    <b v="0"/>
    <x v="0"/>
    <s v="theater/plays"/>
    <n v="128.46"/>
    <x v="416"/>
    <x v="3"/>
    <s v="plays"/>
    <x v="398"/>
    <x v="400"/>
  </r>
  <r>
    <n v="421"/>
    <x v="417"/>
    <s v="User-centric fault-tolerant archive"/>
    <n v="9400"/>
    <n v="6015"/>
    <x v="0"/>
    <n v="118"/>
    <x v="1"/>
    <s v="USD"/>
    <n v="1498712400"/>
    <n v="1501304400"/>
    <b v="0"/>
    <x v="1"/>
    <s v="technology/wearables"/>
    <n v="63.989361702127653"/>
    <x v="417"/>
    <x v="2"/>
    <s v="wearables"/>
    <x v="399"/>
    <x v="401"/>
  </r>
  <r>
    <n v="422"/>
    <x v="418"/>
    <s v="Reverse-engineered regional knowledge user"/>
    <n v="8700"/>
    <n v="11075"/>
    <x v="1"/>
    <n v="205"/>
    <x v="1"/>
    <s v="USD"/>
    <n v="1271480400"/>
    <n v="1273208400"/>
    <b v="0"/>
    <x v="1"/>
    <s v="theater/plays"/>
    <n v="127.29885057471265"/>
    <x v="418"/>
    <x v="3"/>
    <s v="plays"/>
    <x v="400"/>
    <x v="402"/>
  </r>
  <r>
    <n v="423"/>
    <x v="419"/>
    <s v="Self-enabling real-time definition"/>
    <n v="147800"/>
    <n v="15723"/>
    <x v="0"/>
    <n v="162"/>
    <x v="1"/>
    <s v="USD"/>
    <n v="1316667600"/>
    <n v="1316840400"/>
    <b v="0"/>
    <x v="1"/>
    <s v="food/food trucks"/>
    <n v="10.638024357239512"/>
    <x v="419"/>
    <x v="0"/>
    <s v="food trucks"/>
    <x v="116"/>
    <x v="403"/>
  </r>
  <r>
    <n v="424"/>
    <x v="420"/>
    <s v="User-centric impactful projection"/>
    <n v="5100"/>
    <n v="2064"/>
    <x v="0"/>
    <n v="83"/>
    <x v="1"/>
    <s v="USD"/>
    <n v="1524027600"/>
    <n v="1524546000"/>
    <b v="0"/>
    <x v="0"/>
    <s v="music/indie rock"/>
    <n v="40.470588235294116"/>
    <x v="420"/>
    <x v="1"/>
    <s v="indie rock"/>
    <x v="401"/>
    <x v="404"/>
  </r>
  <r>
    <n v="425"/>
    <x v="421"/>
    <s v="Vision-oriented actuating hardware"/>
    <n v="2700"/>
    <n v="7767"/>
    <x v="1"/>
    <n v="92"/>
    <x v="1"/>
    <s v="USD"/>
    <n v="1438059600"/>
    <n v="1438578000"/>
    <b v="0"/>
    <x v="0"/>
    <s v="photography/photography books"/>
    <n v="287.66666666666663"/>
    <x v="421"/>
    <x v="7"/>
    <s v="photography books"/>
    <x v="402"/>
    <x v="405"/>
  </r>
  <r>
    <n v="426"/>
    <x v="422"/>
    <s v="Virtual leadingedge framework"/>
    <n v="1800"/>
    <n v="10313"/>
    <x v="1"/>
    <n v="219"/>
    <x v="1"/>
    <s v="USD"/>
    <n v="1361944800"/>
    <n v="1362549600"/>
    <b v="0"/>
    <x v="0"/>
    <s v="theater/plays"/>
    <n v="572.94444444444446"/>
    <x v="422"/>
    <x v="3"/>
    <s v="plays"/>
    <x v="403"/>
    <x v="406"/>
  </r>
  <r>
    <n v="427"/>
    <x v="423"/>
    <s v="Managed discrete framework"/>
    <n v="174500"/>
    <n v="197018"/>
    <x v="1"/>
    <n v="2526"/>
    <x v="1"/>
    <s v="USD"/>
    <n v="1410584400"/>
    <n v="1413349200"/>
    <b v="0"/>
    <x v="1"/>
    <s v="theater/plays"/>
    <n v="112.90429799426933"/>
    <x v="423"/>
    <x v="3"/>
    <s v="plays"/>
    <x v="404"/>
    <x v="407"/>
  </r>
  <r>
    <n v="428"/>
    <x v="424"/>
    <s v="Progressive zero-defect capability"/>
    <n v="101400"/>
    <n v="47037"/>
    <x v="0"/>
    <n v="747"/>
    <x v="1"/>
    <s v="USD"/>
    <n v="1297404000"/>
    <n v="1298008800"/>
    <b v="0"/>
    <x v="0"/>
    <s v="film &amp; video/animation"/>
    <n v="46.387573964497044"/>
    <x v="424"/>
    <x v="4"/>
    <s v="animation"/>
    <x v="405"/>
    <x v="408"/>
  </r>
  <r>
    <n v="429"/>
    <x v="425"/>
    <s v="Right-sized demand-driven adapter"/>
    <n v="191000"/>
    <n v="173191"/>
    <x v="3"/>
    <n v="2138"/>
    <x v="1"/>
    <s v="USD"/>
    <n v="1392012000"/>
    <n v="1394427600"/>
    <b v="0"/>
    <x v="1"/>
    <s v="photography/photography books"/>
    <n v="90.675916230366497"/>
    <x v="425"/>
    <x v="7"/>
    <s v="photography books"/>
    <x v="406"/>
    <x v="409"/>
  </r>
  <r>
    <n v="430"/>
    <x v="426"/>
    <s v="Re-engineered attitude-oriented frame"/>
    <n v="8100"/>
    <n v="5487"/>
    <x v="0"/>
    <n v="84"/>
    <x v="1"/>
    <s v="USD"/>
    <n v="1569733200"/>
    <n v="1572670800"/>
    <b v="0"/>
    <x v="0"/>
    <s v="theater/plays"/>
    <n v="67.740740740740748"/>
    <x v="426"/>
    <x v="3"/>
    <s v="plays"/>
    <x v="407"/>
    <x v="410"/>
  </r>
  <r>
    <n v="431"/>
    <x v="427"/>
    <s v="Compatible multimedia utilization"/>
    <n v="5100"/>
    <n v="9817"/>
    <x v="1"/>
    <n v="94"/>
    <x v="1"/>
    <s v="USD"/>
    <n v="1529643600"/>
    <n v="1531112400"/>
    <b v="1"/>
    <x v="0"/>
    <s v="theater/plays"/>
    <n v="192.49019607843135"/>
    <x v="427"/>
    <x v="3"/>
    <s v="plays"/>
    <x v="408"/>
    <x v="312"/>
  </r>
  <r>
    <n v="432"/>
    <x v="428"/>
    <s v="Re-contextualized dedicated hardware"/>
    <n v="7700"/>
    <n v="6369"/>
    <x v="0"/>
    <n v="91"/>
    <x v="1"/>
    <s v="USD"/>
    <n v="1399006800"/>
    <n v="1400734800"/>
    <b v="0"/>
    <x v="0"/>
    <s v="theater/plays"/>
    <n v="82.714285714285722"/>
    <x v="428"/>
    <x v="3"/>
    <s v="plays"/>
    <x v="409"/>
    <x v="411"/>
  </r>
  <r>
    <n v="433"/>
    <x v="429"/>
    <s v="Decentralized composite paradigm"/>
    <n v="121400"/>
    <n v="65755"/>
    <x v="0"/>
    <n v="792"/>
    <x v="1"/>
    <s v="USD"/>
    <n v="1385359200"/>
    <n v="1386741600"/>
    <b v="0"/>
    <x v="1"/>
    <s v="film &amp; video/documentary"/>
    <n v="54.163920922570021"/>
    <x v="429"/>
    <x v="4"/>
    <s v="documentary"/>
    <x v="410"/>
    <x v="412"/>
  </r>
  <r>
    <n v="434"/>
    <x v="430"/>
    <s v="Cloned transitional hierarchy"/>
    <n v="5400"/>
    <n v="903"/>
    <x v="3"/>
    <n v="10"/>
    <x v="0"/>
    <s v="CAD"/>
    <n v="1480572000"/>
    <n v="1481781600"/>
    <b v="1"/>
    <x v="0"/>
    <s v="theater/plays"/>
    <n v="16.722222222222221"/>
    <x v="430"/>
    <x v="3"/>
    <s v="plays"/>
    <x v="411"/>
    <x v="413"/>
  </r>
  <r>
    <n v="435"/>
    <x v="431"/>
    <s v="Advanced discrete leverage"/>
    <n v="152400"/>
    <n v="178120"/>
    <x v="1"/>
    <n v="1713"/>
    <x v="6"/>
    <s v="EUR"/>
    <n v="1418623200"/>
    <n v="1419660000"/>
    <b v="0"/>
    <x v="1"/>
    <s v="theater/plays"/>
    <n v="116.87664041994749"/>
    <x v="431"/>
    <x v="3"/>
    <s v="plays"/>
    <x v="412"/>
    <x v="414"/>
  </r>
  <r>
    <n v="436"/>
    <x v="432"/>
    <s v="Open-source incremental throughput"/>
    <n v="1300"/>
    <n v="13678"/>
    <x v="1"/>
    <n v="249"/>
    <x v="1"/>
    <s v="USD"/>
    <n v="1555736400"/>
    <n v="1555822800"/>
    <b v="0"/>
    <x v="0"/>
    <s v="music/jazz"/>
    <n v="1052.1538461538462"/>
    <x v="432"/>
    <x v="1"/>
    <s v="jazz"/>
    <x v="413"/>
    <x v="354"/>
  </r>
  <r>
    <n v="437"/>
    <x v="433"/>
    <s v="Centralized regional interface"/>
    <n v="8100"/>
    <n v="9969"/>
    <x v="1"/>
    <n v="192"/>
    <x v="1"/>
    <s v="USD"/>
    <n v="1442120400"/>
    <n v="1442379600"/>
    <b v="0"/>
    <x v="1"/>
    <s v="film &amp; video/animation"/>
    <n v="123.07407407407408"/>
    <x v="433"/>
    <x v="4"/>
    <s v="animation"/>
    <x v="414"/>
    <x v="415"/>
  </r>
  <r>
    <n v="438"/>
    <x v="434"/>
    <s v="Streamlined web-enabled knowledgebase"/>
    <n v="8300"/>
    <n v="14827"/>
    <x v="1"/>
    <n v="247"/>
    <x v="1"/>
    <s v="USD"/>
    <n v="1362376800"/>
    <n v="1364965200"/>
    <b v="0"/>
    <x v="0"/>
    <s v="theater/plays"/>
    <n v="178.63855421686748"/>
    <x v="434"/>
    <x v="3"/>
    <s v="plays"/>
    <x v="415"/>
    <x v="416"/>
  </r>
  <r>
    <n v="439"/>
    <x v="435"/>
    <s v="Digitized transitional monitoring"/>
    <n v="28400"/>
    <n v="100900"/>
    <x v="1"/>
    <n v="2293"/>
    <x v="1"/>
    <s v="USD"/>
    <n v="1478408400"/>
    <n v="1479016800"/>
    <b v="0"/>
    <x v="0"/>
    <s v="film &amp; video/science fiction"/>
    <n v="355.28169014084506"/>
    <x v="435"/>
    <x v="4"/>
    <s v="science fiction"/>
    <x v="416"/>
    <x v="417"/>
  </r>
  <r>
    <n v="440"/>
    <x v="436"/>
    <s v="Networked optimal adapter"/>
    <n v="102500"/>
    <n v="165954"/>
    <x v="1"/>
    <n v="3131"/>
    <x v="1"/>
    <s v="USD"/>
    <n v="1498798800"/>
    <n v="1499662800"/>
    <b v="0"/>
    <x v="0"/>
    <s v="film &amp; video/television"/>
    <n v="161.90634146341463"/>
    <x v="436"/>
    <x v="4"/>
    <s v="television"/>
    <x v="417"/>
    <x v="418"/>
  </r>
  <r>
    <n v="441"/>
    <x v="437"/>
    <s v="Automated optimal function"/>
    <n v="7000"/>
    <n v="1744"/>
    <x v="0"/>
    <n v="32"/>
    <x v="1"/>
    <s v="USD"/>
    <n v="1335416400"/>
    <n v="1337835600"/>
    <b v="0"/>
    <x v="0"/>
    <s v="technology/wearables"/>
    <n v="24.914285714285715"/>
    <x v="437"/>
    <x v="2"/>
    <s v="wearables"/>
    <x v="418"/>
    <x v="419"/>
  </r>
  <r>
    <n v="442"/>
    <x v="438"/>
    <s v="Devolved system-worthy framework"/>
    <n v="5400"/>
    <n v="10731"/>
    <x v="1"/>
    <n v="143"/>
    <x v="6"/>
    <s v="EUR"/>
    <n v="1504328400"/>
    <n v="1505710800"/>
    <b v="0"/>
    <x v="0"/>
    <s v="theater/plays"/>
    <n v="198.72222222222223"/>
    <x v="438"/>
    <x v="3"/>
    <s v="plays"/>
    <x v="419"/>
    <x v="420"/>
  </r>
  <r>
    <n v="443"/>
    <x v="439"/>
    <s v="Stand-alone user-facing service-desk"/>
    <n v="9300"/>
    <n v="3232"/>
    <x v="3"/>
    <n v="90"/>
    <x v="1"/>
    <s v="USD"/>
    <n v="1285822800"/>
    <n v="1287464400"/>
    <b v="0"/>
    <x v="0"/>
    <s v="theater/plays"/>
    <n v="34.752688172043008"/>
    <x v="439"/>
    <x v="3"/>
    <s v="plays"/>
    <x v="420"/>
    <x v="421"/>
  </r>
  <r>
    <n v="444"/>
    <x v="347"/>
    <s v="Versatile global attitude"/>
    <n v="6200"/>
    <n v="10938"/>
    <x v="1"/>
    <n v="296"/>
    <x v="1"/>
    <s v="USD"/>
    <n v="1311483600"/>
    <n v="1311656400"/>
    <b v="0"/>
    <x v="1"/>
    <s v="music/indie rock"/>
    <n v="176.41935483870967"/>
    <x v="440"/>
    <x v="1"/>
    <s v="indie rock"/>
    <x v="421"/>
    <x v="422"/>
  </r>
  <r>
    <n v="445"/>
    <x v="440"/>
    <s v="Intuitive demand-driven Local Area Network"/>
    <n v="2100"/>
    <n v="10739"/>
    <x v="1"/>
    <n v="170"/>
    <x v="1"/>
    <s v="USD"/>
    <n v="1291356000"/>
    <n v="1293170400"/>
    <b v="0"/>
    <x v="1"/>
    <s v="theater/plays"/>
    <n v="511.38095238095235"/>
    <x v="441"/>
    <x v="3"/>
    <s v="plays"/>
    <x v="422"/>
    <x v="423"/>
  </r>
  <r>
    <n v="446"/>
    <x v="441"/>
    <s v="Assimilated uniform methodology"/>
    <n v="6800"/>
    <n v="5579"/>
    <x v="0"/>
    <n v="186"/>
    <x v="1"/>
    <s v="USD"/>
    <n v="1355810400"/>
    <n v="1355983200"/>
    <b v="0"/>
    <x v="0"/>
    <s v="technology/wearables"/>
    <n v="82.044117647058826"/>
    <x v="442"/>
    <x v="2"/>
    <s v="wearables"/>
    <x v="423"/>
    <x v="424"/>
  </r>
  <r>
    <n v="447"/>
    <x v="442"/>
    <s v="Self-enabling next generation algorithm"/>
    <n v="155200"/>
    <n v="37754"/>
    <x v="3"/>
    <n v="439"/>
    <x v="4"/>
    <s v="GBP"/>
    <n v="1513663200"/>
    <n v="1515045600"/>
    <b v="0"/>
    <x v="0"/>
    <s v="film &amp; video/television"/>
    <n v="24.326030927835053"/>
    <x v="443"/>
    <x v="4"/>
    <s v="television"/>
    <x v="424"/>
    <x v="425"/>
  </r>
  <r>
    <n v="448"/>
    <x v="443"/>
    <s v="Object-based demand-driven strategy"/>
    <n v="89900"/>
    <n v="45384"/>
    <x v="0"/>
    <n v="605"/>
    <x v="1"/>
    <s v="USD"/>
    <n v="1365915600"/>
    <n v="1366088400"/>
    <b v="0"/>
    <x v="1"/>
    <s v="games/video games"/>
    <n v="50.482758620689658"/>
    <x v="444"/>
    <x v="6"/>
    <s v="video games"/>
    <x v="425"/>
    <x v="426"/>
  </r>
  <r>
    <n v="449"/>
    <x v="444"/>
    <s v="Public-key coherent ability"/>
    <n v="900"/>
    <n v="8703"/>
    <x v="1"/>
    <n v="86"/>
    <x v="3"/>
    <s v="DKK"/>
    <n v="1551852000"/>
    <n v="1553317200"/>
    <b v="0"/>
    <x v="0"/>
    <s v="games/video games"/>
    <n v="967"/>
    <x v="445"/>
    <x v="6"/>
    <s v="video games"/>
    <x v="426"/>
    <x v="427"/>
  </r>
  <r>
    <n v="450"/>
    <x v="445"/>
    <s v="Up-sized composite success"/>
    <n v="100"/>
    <n v="4"/>
    <x v="0"/>
    <n v="1"/>
    <x v="0"/>
    <s v="CAD"/>
    <n v="1540098000"/>
    <n v="1542088800"/>
    <b v="0"/>
    <x v="0"/>
    <s v="film &amp; video/animation"/>
    <n v="4"/>
    <x v="446"/>
    <x v="4"/>
    <s v="animation"/>
    <x v="427"/>
    <x v="428"/>
  </r>
  <r>
    <n v="451"/>
    <x v="446"/>
    <s v="Innovative exuding matrix"/>
    <n v="148400"/>
    <n v="182302"/>
    <x v="1"/>
    <n v="6286"/>
    <x v="1"/>
    <s v="USD"/>
    <n v="1500440400"/>
    <n v="1503118800"/>
    <b v="0"/>
    <x v="0"/>
    <s v="music/rock"/>
    <n v="122.84501347708894"/>
    <x v="447"/>
    <x v="1"/>
    <s v="rock"/>
    <x v="428"/>
    <x v="429"/>
  </r>
  <r>
    <n v="452"/>
    <x v="447"/>
    <s v="Realigned impactful artificial intelligence"/>
    <n v="4800"/>
    <n v="3045"/>
    <x v="0"/>
    <n v="31"/>
    <x v="1"/>
    <s v="USD"/>
    <n v="1278392400"/>
    <n v="1278478800"/>
    <b v="0"/>
    <x v="0"/>
    <s v="film &amp; video/drama"/>
    <n v="63.4375"/>
    <x v="448"/>
    <x v="4"/>
    <s v="drama"/>
    <x v="429"/>
    <x v="430"/>
  </r>
  <r>
    <n v="453"/>
    <x v="448"/>
    <s v="Multi-layered multi-tasking secured line"/>
    <n v="182400"/>
    <n v="102749"/>
    <x v="0"/>
    <n v="1181"/>
    <x v="1"/>
    <s v="USD"/>
    <n v="1480572000"/>
    <n v="1484114400"/>
    <b v="0"/>
    <x v="0"/>
    <s v="film &amp; video/science fiction"/>
    <n v="56.331688596491226"/>
    <x v="449"/>
    <x v="4"/>
    <s v="science fiction"/>
    <x v="411"/>
    <x v="431"/>
  </r>
  <r>
    <n v="454"/>
    <x v="449"/>
    <s v="Upgradable upward-trending portal"/>
    <n v="4000"/>
    <n v="1763"/>
    <x v="0"/>
    <n v="39"/>
    <x v="1"/>
    <s v="USD"/>
    <n v="1382331600"/>
    <n v="1385445600"/>
    <b v="0"/>
    <x v="1"/>
    <s v="film &amp; video/drama"/>
    <n v="44.074999999999996"/>
    <x v="450"/>
    <x v="4"/>
    <s v="drama"/>
    <x v="430"/>
    <x v="432"/>
  </r>
  <r>
    <n v="455"/>
    <x v="450"/>
    <s v="Profit-focused global product"/>
    <n v="116500"/>
    <n v="137904"/>
    <x v="1"/>
    <n v="3727"/>
    <x v="1"/>
    <s v="USD"/>
    <n v="1316754000"/>
    <n v="1318741200"/>
    <b v="0"/>
    <x v="0"/>
    <s v="theater/plays"/>
    <n v="118.37253218884121"/>
    <x v="451"/>
    <x v="3"/>
    <s v="plays"/>
    <x v="431"/>
    <x v="433"/>
  </r>
  <r>
    <n v="456"/>
    <x v="451"/>
    <s v="Operative well-modulated data-warehouse"/>
    <n v="146400"/>
    <n v="152438"/>
    <x v="1"/>
    <n v="1605"/>
    <x v="1"/>
    <s v="USD"/>
    <n v="1518242400"/>
    <n v="1518242400"/>
    <b v="0"/>
    <x v="1"/>
    <s v="music/indie rock"/>
    <n v="104.1243169398907"/>
    <x v="452"/>
    <x v="1"/>
    <s v="indie rock"/>
    <x v="432"/>
    <x v="434"/>
  </r>
  <r>
    <n v="457"/>
    <x v="452"/>
    <s v="Cloned asymmetric functionalities"/>
    <n v="5000"/>
    <n v="1332"/>
    <x v="0"/>
    <n v="46"/>
    <x v="1"/>
    <s v="USD"/>
    <n v="1476421200"/>
    <n v="1476594000"/>
    <b v="0"/>
    <x v="0"/>
    <s v="theater/plays"/>
    <n v="26.640000000000004"/>
    <x v="453"/>
    <x v="3"/>
    <s v="plays"/>
    <x v="433"/>
    <x v="435"/>
  </r>
  <r>
    <n v="458"/>
    <x v="453"/>
    <s v="Pre-emptive neutral portal"/>
    <n v="33800"/>
    <n v="118706"/>
    <x v="1"/>
    <n v="2120"/>
    <x v="1"/>
    <s v="USD"/>
    <n v="1269752400"/>
    <n v="1273554000"/>
    <b v="0"/>
    <x v="0"/>
    <s v="theater/plays"/>
    <n v="351.20118343195264"/>
    <x v="454"/>
    <x v="3"/>
    <s v="plays"/>
    <x v="434"/>
    <x v="436"/>
  </r>
  <r>
    <n v="459"/>
    <x v="454"/>
    <s v="Switchable demand-driven help-desk"/>
    <n v="6300"/>
    <n v="5674"/>
    <x v="0"/>
    <n v="105"/>
    <x v="1"/>
    <s v="USD"/>
    <n v="1419746400"/>
    <n v="1421906400"/>
    <b v="0"/>
    <x v="0"/>
    <s v="film &amp; video/documentary"/>
    <n v="90.063492063492063"/>
    <x v="455"/>
    <x v="4"/>
    <s v="documentary"/>
    <x v="435"/>
    <x v="437"/>
  </r>
  <r>
    <n v="460"/>
    <x v="455"/>
    <s v="Business-focused static ability"/>
    <n v="2400"/>
    <n v="4119"/>
    <x v="1"/>
    <n v="50"/>
    <x v="1"/>
    <s v="USD"/>
    <n v="1281330000"/>
    <n v="1281589200"/>
    <b v="0"/>
    <x v="0"/>
    <s v="theater/plays"/>
    <n v="171.625"/>
    <x v="456"/>
    <x v="3"/>
    <s v="plays"/>
    <x v="8"/>
    <x v="438"/>
  </r>
  <r>
    <n v="461"/>
    <x v="456"/>
    <s v="Networked secondary structure"/>
    <n v="98800"/>
    <n v="139354"/>
    <x v="1"/>
    <n v="2080"/>
    <x v="1"/>
    <s v="USD"/>
    <n v="1398661200"/>
    <n v="1400389200"/>
    <b v="0"/>
    <x v="0"/>
    <s v="film &amp; video/drama"/>
    <n v="141.04655870445345"/>
    <x v="457"/>
    <x v="4"/>
    <s v="drama"/>
    <x v="436"/>
    <x v="439"/>
  </r>
  <r>
    <n v="462"/>
    <x v="457"/>
    <s v="Total multimedia website"/>
    <n v="188800"/>
    <n v="57734"/>
    <x v="0"/>
    <n v="535"/>
    <x v="1"/>
    <s v="USD"/>
    <n v="1359525600"/>
    <n v="1362808800"/>
    <b v="0"/>
    <x v="0"/>
    <s v="games/mobile games"/>
    <n v="30.57944915254237"/>
    <x v="458"/>
    <x v="6"/>
    <s v="mobile games"/>
    <x v="385"/>
    <x v="44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x v="0"/>
    <s v="film &amp; video/animation"/>
    <n v="108.16455696202532"/>
    <x v="459"/>
    <x v="4"/>
    <s v="animation"/>
    <x v="437"/>
    <x v="441"/>
  </r>
  <r>
    <n v="464"/>
    <x v="459"/>
    <s v="Pre-emptive mission-critical hardware"/>
    <n v="71200"/>
    <n v="95020"/>
    <x v="1"/>
    <n v="2436"/>
    <x v="1"/>
    <s v="USD"/>
    <n v="1518328800"/>
    <n v="1519538400"/>
    <b v="0"/>
    <x v="0"/>
    <s v="theater/plays"/>
    <n v="133.45505617977528"/>
    <x v="460"/>
    <x v="3"/>
    <s v="plays"/>
    <x v="438"/>
    <x v="442"/>
  </r>
  <r>
    <n v="465"/>
    <x v="460"/>
    <s v="Up-sized responsive protocol"/>
    <n v="4700"/>
    <n v="8829"/>
    <x v="1"/>
    <n v="80"/>
    <x v="1"/>
    <s v="USD"/>
    <n v="1517032800"/>
    <n v="1517810400"/>
    <b v="0"/>
    <x v="0"/>
    <s v="publishing/translations"/>
    <n v="187.85106382978722"/>
    <x v="461"/>
    <x v="5"/>
    <s v="translations"/>
    <x v="439"/>
    <x v="443"/>
  </r>
  <r>
    <n v="466"/>
    <x v="461"/>
    <s v="Pre-emptive transitional frame"/>
    <n v="1200"/>
    <n v="3984"/>
    <x v="1"/>
    <n v="42"/>
    <x v="1"/>
    <s v="USD"/>
    <n v="1368594000"/>
    <n v="1370581200"/>
    <b v="0"/>
    <x v="1"/>
    <s v="technology/wearables"/>
    <n v="332"/>
    <x v="462"/>
    <x v="2"/>
    <s v="wearables"/>
    <x v="440"/>
    <x v="444"/>
  </r>
  <r>
    <n v="467"/>
    <x v="462"/>
    <s v="Profit-focused content-based application"/>
    <n v="1400"/>
    <n v="8053"/>
    <x v="1"/>
    <n v="139"/>
    <x v="0"/>
    <s v="CAD"/>
    <n v="1448258400"/>
    <n v="1448863200"/>
    <b v="0"/>
    <x v="1"/>
    <s v="technology/web"/>
    <n v="575.21428571428578"/>
    <x v="463"/>
    <x v="2"/>
    <s v="web"/>
    <x v="441"/>
    <x v="445"/>
  </r>
  <r>
    <n v="468"/>
    <x v="463"/>
    <s v="Streamlined neutral analyzer"/>
    <n v="4000"/>
    <n v="1620"/>
    <x v="0"/>
    <n v="16"/>
    <x v="1"/>
    <s v="USD"/>
    <n v="1555218000"/>
    <n v="1556600400"/>
    <b v="0"/>
    <x v="0"/>
    <s v="theater/plays"/>
    <n v="40.5"/>
    <x v="464"/>
    <x v="3"/>
    <s v="plays"/>
    <x v="442"/>
    <x v="368"/>
  </r>
  <r>
    <n v="469"/>
    <x v="464"/>
    <s v="Assimilated neutral utilization"/>
    <n v="5600"/>
    <n v="10328"/>
    <x v="1"/>
    <n v="159"/>
    <x v="1"/>
    <s v="USD"/>
    <n v="1431925200"/>
    <n v="1432098000"/>
    <b v="0"/>
    <x v="0"/>
    <s v="film &amp; video/drama"/>
    <n v="184.42857142857144"/>
    <x v="465"/>
    <x v="4"/>
    <s v="drama"/>
    <x v="443"/>
    <x v="446"/>
  </r>
  <r>
    <n v="470"/>
    <x v="465"/>
    <s v="Extended dedicated archive"/>
    <n v="3600"/>
    <n v="10289"/>
    <x v="1"/>
    <n v="381"/>
    <x v="1"/>
    <s v="USD"/>
    <n v="1481522400"/>
    <n v="1482127200"/>
    <b v="0"/>
    <x v="0"/>
    <s v="technology/wearables"/>
    <n v="285.80555555555554"/>
    <x v="466"/>
    <x v="2"/>
    <s v="wearables"/>
    <x v="315"/>
    <x v="447"/>
  </r>
  <r>
    <n v="471"/>
    <x v="197"/>
    <s v="Configurable static help-desk"/>
    <n v="3100"/>
    <n v="9889"/>
    <x v="1"/>
    <n v="194"/>
    <x v="4"/>
    <s v="GBP"/>
    <n v="1335934800"/>
    <n v="1335934800"/>
    <b v="0"/>
    <x v="1"/>
    <s v="food/food trucks"/>
    <n v="319"/>
    <x v="467"/>
    <x v="0"/>
    <s v="food trucks"/>
    <x v="444"/>
    <x v="448"/>
  </r>
  <r>
    <n v="472"/>
    <x v="466"/>
    <s v="Self-enabling clear-thinking framework"/>
    <n v="153800"/>
    <n v="60342"/>
    <x v="0"/>
    <n v="575"/>
    <x v="1"/>
    <s v="USD"/>
    <n v="1552280400"/>
    <n v="1556946000"/>
    <b v="0"/>
    <x v="0"/>
    <s v="music/rock"/>
    <n v="39.234070221066318"/>
    <x v="468"/>
    <x v="1"/>
    <s v="rock"/>
    <x v="445"/>
    <x v="178"/>
  </r>
  <r>
    <n v="473"/>
    <x v="467"/>
    <s v="Assimilated fault-tolerant capacity"/>
    <n v="5000"/>
    <n v="8907"/>
    <x v="1"/>
    <n v="106"/>
    <x v="1"/>
    <s v="USD"/>
    <n v="1529989200"/>
    <n v="1530075600"/>
    <b v="0"/>
    <x v="0"/>
    <s v="music/electric music"/>
    <n v="178.14000000000001"/>
    <x v="469"/>
    <x v="1"/>
    <s v="electric music"/>
    <x v="446"/>
    <x v="449"/>
  </r>
  <r>
    <n v="474"/>
    <x v="468"/>
    <s v="Enhanced neutral ability"/>
    <n v="4000"/>
    <n v="14606"/>
    <x v="1"/>
    <n v="142"/>
    <x v="1"/>
    <s v="USD"/>
    <n v="1418709600"/>
    <n v="1418796000"/>
    <b v="0"/>
    <x v="0"/>
    <s v="film &amp; video/television"/>
    <n v="365.15"/>
    <x v="470"/>
    <x v="4"/>
    <s v="television"/>
    <x v="447"/>
    <x v="450"/>
  </r>
  <r>
    <n v="475"/>
    <x v="469"/>
    <s v="Function-based attitude-oriented groupware"/>
    <n v="7400"/>
    <n v="8432"/>
    <x v="1"/>
    <n v="211"/>
    <x v="1"/>
    <s v="USD"/>
    <n v="1372136400"/>
    <n v="1372482000"/>
    <b v="0"/>
    <x v="1"/>
    <s v="publishing/translations"/>
    <n v="113.94594594594594"/>
    <x v="471"/>
    <x v="5"/>
    <s v="translations"/>
    <x v="448"/>
    <x v="451"/>
  </r>
  <r>
    <n v="476"/>
    <x v="470"/>
    <s v="Optional solution-oriented instruction set"/>
    <n v="191500"/>
    <n v="57122"/>
    <x v="0"/>
    <n v="1120"/>
    <x v="1"/>
    <s v="USD"/>
    <n v="1533877200"/>
    <n v="1534395600"/>
    <b v="0"/>
    <x v="0"/>
    <s v="publishing/fiction"/>
    <n v="29.828720626631856"/>
    <x v="472"/>
    <x v="5"/>
    <s v="fiction"/>
    <x v="342"/>
    <x v="452"/>
  </r>
  <r>
    <n v="477"/>
    <x v="471"/>
    <s v="Organic object-oriented core"/>
    <n v="8500"/>
    <n v="4613"/>
    <x v="0"/>
    <n v="113"/>
    <x v="1"/>
    <s v="USD"/>
    <n v="1309064400"/>
    <n v="1311397200"/>
    <b v="0"/>
    <x v="0"/>
    <s v="film &amp; video/science fiction"/>
    <n v="54.270588235294113"/>
    <x v="473"/>
    <x v="4"/>
    <s v="science fiction"/>
    <x v="449"/>
    <x v="453"/>
  </r>
  <r>
    <n v="478"/>
    <x v="472"/>
    <s v="Balanced impactful circuit"/>
    <n v="68800"/>
    <n v="162603"/>
    <x v="1"/>
    <n v="2756"/>
    <x v="1"/>
    <s v="USD"/>
    <n v="1425877200"/>
    <n v="1426914000"/>
    <b v="0"/>
    <x v="0"/>
    <s v="technology/wearables"/>
    <n v="236.34156976744185"/>
    <x v="474"/>
    <x v="2"/>
    <s v="wearables"/>
    <x v="450"/>
    <x v="454"/>
  </r>
  <r>
    <n v="479"/>
    <x v="473"/>
    <s v="Future-proofed heuristic encryption"/>
    <n v="2400"/>
    <n v="12310"/>
    <x v="1"/>
    <n v="173"/>
    <x v="4"/>
    <s v="GBP"/>
    <n v="1501304400"/>
    <n v="1501477200"/>
    <b v="0"/>
    <x v="0"/>
    <s v="food/food trucks"/>
    <n v="512.91666666666663"/>
    <x v="475"/>
    <x v="0"/>
    <s v="food trucks"/>
    <x v="451"/>
    <x v="455"/>
  </r>
  <r>
    <n v="480"/>
    <x v="474"/>
    <s v="Balanced bifurcated leverage"/>
    <n v="8600"/>
    <n v="8656"/>
    <x v="1"/>
    <n v="87"/>
    <x v="1"/>
    <s v="USD"/>
    <n v="1268287200"/>
    <n v="1269061200"/>
    <b v="0"/>
    <x v="1"/>
    <s v="photography/photography books"/>
    <n v="100.65116279069768"/>
    <x v="476"/>
    <x v="7"/>
    <s v="photography books"/>
    <x v="452"/>
    <x v="456"/>
  </r>
  <r>
    <n v="481"/>
    <x v="475"/>
    <s v="Sharable discrete budgetary management"/>
    <n v="196600"/>
    <n v="159931"/>
    <x v="0"/>
    <n v="1538"/>
    <x v="1"/>
    <s v="USD"/>
    <n v="1412139600"/>
    <n v="1415772000"/>
    <b v="0"/>
    <x v="1"/>
    <s v="theater/plays"/>
    <n v="81.348423194303152"/>
    <x v="477"/>
    <x v="3"/>
    <s v="plays"/>
    <x v="453"/>
    <x v="457"/>
  </r>
  <r>
    <n v="482"/>
    <x v="476"/>
    <s v="Focused solution-oriented instruction set"/>
    <n v="4200"/>
    <n v="689"/>
    <x v="0"/>
    <n v="9"/>
    <x v="1"/>
    <s v="USD"/>
    <n v="1330063200"/>
    <n v="1331013600"/>
    <b v="0"/>
    <x v="1"/>
    <s v="publishing/fiction"/>
    <n v="16.404761904761905"/>
    <x v="478"/>
    <x v="5"/>
    <s v="fiction"/>
    <x v="454"/>
    <x v="458"/>
  </r>
  <r>
    <n v="483"/>
    <x v="477"/>
    <s v="Down-sized actuating infrastructure"/>
    <n v="91400"/>
    <n v="48236"/>
    <x v="0"/>
    <n v="554"/>
    <x v="1"/>
    <s v="USD"/>
    <n v="1576130400"/>
    <n v="1576735200"/>
    <b v="0"/>
    <x v="0"/>
    <s v="theater/plays"/>
    <n v="52.774617067833695"/>
    <x v="479"/>
    <x v="3"/>
    <s v="plays"/>
    <x v="455"/>
    <x v="459"/>
  </r>
  <r>
    <n v="484"/>
    <x v="478"/>
    <s v="Synergistic cohesive adapter"/>
    <n v="29600"/>
    <n v="77021"/>
    <x v="1"/>
    <n v="1572"/>
    <x v="4"/>
    <s v="GBP"/>
    <n v="1407128400"/>
    <n v="1411362000"/>
    <b v="0"/>
    <x v="1"/>
    <s v="food/food trucks"/>
    <n v="260.20608108108109"/>
    <x v="480"/>
    <x v="0"/>
    <s v="food trucks"/>
    <x v="456"/>
    <x v="460"/>
  </r>
  <r>
    <n v="485"/>
    <x v="479"/>
    <s v="Quality-focused mission-critical structure"/>
    <n v="90600"/>
    <n v="27844"/>
    <x v="0"/>
    <n v="648"/>
    <x v="4"/>
    <s v="GBP"/>
    <n v="1560142800"/>
    <n v="1563685200"/>
    <b v="0"/>
    <x v="0"/>
    <s v="theater/plays"/>
    <n v="30.73289183222958"/>
    <x v="481"/>
    <x v="3"/>
    <s v="plays"/>
    <x v="457"/>
    <x v="461"/>
  </r>
  <r>
    <n v="486"/>
    <x v="480"/>
    <s v="Compatible exuding Graphical User Interface"/>
    <n v="5200"/>
    <n v="702"/>
    <x v="0"/>
    <n v="21"/>
    <x v="4"/>
    <s v="GBP"/>
    <n v="1520575200"/>
    <n v="1521867600"/>
    <b v="0"/>
    <x v="1"/>
    <s v="publishing/translations"/>
    <n v="13.5"/>
    <x v="482"/>
    <x v="5"/>
    <s v="translations"/>
    <x v="458"/>
    <x v="462"/>
  </r>
  <r>
    <n v="487"/>
    <x v="481"/>
    <s v="Monitored 24/7 time-frame"/>
    <n v="110300"/>
    <n v="197024"/>
    <x v="1"/>
    <n v="2346"/>
    <x v="1"/>
    <s v="USD"/>
    <n v="1492664400"/>
    <n v="1495515600"/>
    <b v="0"/>
    <x v="0"/>
    <s v="theater/plays"/>
    <n v="178.62556663644605"/>
    <x v="483"/>
    <x v="3"/>
    <s v="plays"/>
    <x v="459"/>
    <x v="463"/>
  </r>
  <r>
    <n v="488"/>
    <x v="482"/>
    <s v="Virtual secondary open architecture"/>
    <n v="5300"/>
    <n v="11663"/>
    <x v="1"/>
    <n v="115"/>
    <x v="1"/>
    <s v="USD"/>
    <n v="1454479200"/>
    <n v="1455948000"/>
    <b v="0"/>
    <x v="0"/>
    <s v="theater/plays"/>
    <n v="220.0566037735849"/>
    <x v="484"/>
    <x v="3"/>
    <s v="plays"/>
    <x v="460"/>
    <x v="464"/>
  </r>
  <r>
    <n v="489"/>
    <x v="483"/>
    <s v="Down-sized mobile time-frame"/>
    <n v="9200"/>
    <n v="9339"/>
    <x v="1"/>
    <n v="85"/>
    <x v="6"/>
    <s v="EUR"/>
    <n v="1281934800"/>
    <n v="1282366800"/>
    <b v="0"/>
    <x v="0"/>
    <s v="technology/wearables"/>
    <n v="101.5108695652174"/>
    <x v="485"/>
    <x v="2"/>
    <s v="wearables"/>
    <x v="461"/>
    <x v="465"/>
  </r>
  <r>
    <n v="490"/>
    <x v="484"/>
    <s v="Innovative disintermediate encryption"/>
    <n v="2400"/>
    <n v="4596"/>
    <x v="1"/>
    <n v="144"/>
    <x v="1"/>
    <s v="USD"/>
    <n v="1573970400"/>
    <n v="1574575200"/>
    <b v="0"/>
    <x v="0"/>
    <s v="journalism/audio"/>
    <n v="191.5"/>
    <x v="486"/>
    <x v="8"/>
    <s v="audio"/>
    <x v="462"/>
    <x v="466"/>
  </r>
  <r>
    <n v="491"/>
    <x v="485"/>
    <s v="Universal contextually-based knowledgebase"/>
    <n v="56800"/>
    <n v="173437"/>
    <x v="1"/>
    <n v="2443"/>
    <x v="1"/>
    <s v="USD"/>
    <n v="1372654800"/>
    <n v="1374901200"/>
    <b v="0"/>
    <x v="1"/>
    <s v="food/food trucks"/>
    <n v="305.34683098591546"/>
    <x v="487"/>
    <x v="0"/>
    <s v="food trucks"/>
    <x v="463"/>
    <x v="467"/>
  </r>
  <r>
    <n v="492"/>
    <x v="486"/>
    <s v="Persevering interactive matrix"/>
    <n v="191000"/>
    <n v="45831"/>
    <x v="3"/>
    <n v="595"/>
    <x v="1"/>
    <s v="USD"/>
    <n v="1275886800"/>
    <n v="1278910800"/>
    <b v="1"/>
    <x v="1"/>
    <s v="film &amp; video/shorts"/>
    <n v="23.995287958115181"/>
    <x v="488"/>
    <x v="4"/>
    <s v="shorts"/>
    <x v="464"/>
    <x v="468"/>
  </r>
  <r>
    <n v="493"/>
    <x v="487"/>
    <s v="Seamless background framework"/>
    <n v="900"/>
    <n v="6514"/>
    <x v="1"/>
    <n v="64"/>
    <x v="1"/>
    <s v="USD"/>
    <n v="1561784400"/>
    <n v="1562907600"/>
    <b v="0"/>
    <x v="0"/>
    <s v="photography/photography books"/>
    <n v="723.77777777777771"/>
    <x v="489"/>
    <x v="7"/>
    <s v="photography books"/>
    <x v="465"/>
    <x v="469"/>
  </r>
  <r>
    <n v="494"/>
    <x v="488"/>
    <s v="Balanced upward-trending productivity"/>
    <n v="2500"/>
    <n v="13684"/>
    <x v="1"/>
    <n v="268"/>
    <x v="1"/>
    <s v="USD"/>
    <n v="1332392400"/>
    <n v="1332478800"/>
    <b v="0"/>
    <x v="0"/>
    <s v="technology/wearables"/>
    <n v="547.36"/>
    <x v="490"/>
    <x v="2"/>
    <s v="wearables"/>
    <x v="466"/>
    <x v="470"/>
  </r>
  <r>
    <n v="495"/>
    <x v="489"/>
    <s v="Centralized clear-thinking solution"/>
    <n v="3200"/>
    <n v="13264"/>
    <x v="1"/>
    <n v="195"/>
    <x v="3"/>
    <s v="DKK"/>
    <n v="1402376400"/>
    <n v="1402722000"/>
    <b v="0"/>
    <x v="0"/>
    <s v="theater/plays"/>
    <n v="414.49999999999994"/>
    <x v="491"/>
    <x v="3"/>
    <s v="plays"/>
    <x v="467"/>
    <x v="471"/>
  </r>
  <r>
    <n v="496"/>
    <x v="490"/>
    <s v="Optimized bi-directional extranet"/>
    <n v="183800"/>
    <n v="1667"/>
    <x v="0"/>
    <n v="54"/>
    <x v="1"/>
    <s v="USD"/>
    <n v="1495342800"/>
    <n v="1496811600"/>
    <b v="0"/>
    <x v="0"/>
    <s v="film &amp; video/animation"/>
    <n v="0.90696409140369971"/>
    <x v="492"/>
    <x v="4"/>
    <s v="animation"/>
    <x v="468"/>
    <x v="472"/>
  </r>
  <r>
    <n v="497"/>
    <x v="491"/>
    <s v="Intuitive actuating benchmark"/>
    <n v="9800"/>
    <n v="3349"/>
    <x v="0"/>
    <n v="120"/>
    <x v="1"/>
    <s v="USD"/>
    <n v="1482213600"/>
    <n v="1482213600"/>
    <b v="0"/>
    <x v="1"/>
    <s v="technology/wearables"/>
    <n v="34.173469387755098"/>
    <x v="493"/>
    <x v="2"/>
    <s v="wearables"/>
    <x v="469"/>
    <x v="473"/>
  </r>
  <r>
    <n v="498"/>
    <x v="492"/>
    <s v="Devolved background project"/>
    <n v="193400"/>
    <n v="46317"/>
    <x v="0"/>
    <n v="579"/>
    <x v="3"/>
    <s v="DKK"/>
    <n v="1420092000"/>
    <n v="1420264800"/>
    <b v="0"/>
    <x v="0"/>
    <s v="technology/web"/>
    <n v="23.948810754912099"/>
    <x v="494"/>
    <x v="2"/>
    <s v="web"/>
    <x v="470"/>
    <x v="474"/>
  </r>
  <r>
    <n v="499"/>
    <x v="493"/>
    <s v="Reverse-engineered executive emulation"/>
    <n v="163800"/>
    <n v="78743"/>
    <x v="0"/>
    <n v="2072"/>
    <x v="1"/>
    <s v="USD"/>
    <n v="1458018000"/>
    <n v="1458450000"/>
    <b v="0"/>
    <x v="1"/>
    <s v="film &amp; video/documentary"/>
    <n v="48.072649572649574"/>
    <x v="495"/>
    <x v="4"/>
    <s v="documentary"/>
    <x v="471"/>
    <x v="475"/>
  </r>
  <r>
    <n v="500"/>
    <x v="494"/>
    <s v="Team-oriented clear-thinking matrix"/>
    <n v="100"/>
    <n v="0"/>
    <x v="0"/>
    <n v="0"/>
    <x v="1"/>
    <s v="USD"/>
    <n v="1367384400"/>
    <n v="1369803600"/>
    <b v="0"/>
    <x v="1"/>
    <s v="theater/plays"/>
    <n v="0"/>
    <x v="496"/>
    <x v="3"/>
    <s v="plays"/>
    <x v="472"/>
    <x v="380"/>
  </r>
  <r>
    <n v="501"/>
    <x v="495"/>
    <s v="Focused coherent methodology"/>
    <n v="153600"/>
    <n v="107743"/>
    <x v="0"/>
    <n v="1796"/>
    <x v="1"/>
    <s v="USD"/>
    <n v="1363064400"/>
    <n v="1363237200"/>
    <b v="0"/>
    <x v="0"/>
    <s v="film &amp; video/documentary"/>
    <n v="70.145182291666657"/>
    <x v="497"/>
    <x v="4"/>
    <s v="documentary"/>
    <x v="473"/>
    <x v="353"/>
  </r>
  <r>
    <n v="502"/>
    <x v="212"/>
    <s v="Reduced context-sensitive complexity"/>
    <n v="1300"/>
    <n v="6889"/>
    <x v="1"/>
    <n v="186"/>
    <x v="2"/>
    <s v="AUD"/>
    <n v="1343365200"/>
    <n v="1345870800"/>
    <b v="0"/>
    <x v="1"/>
    <s v="games/video games"/>
    <n v="529.92307692307691"/>
    <x v="498"/>
    <x v="6"/>
    <s v="video games"/>
    <x v="474"/>
    <x v="476"/>
  </r>
  <r>
    <n v="503"/>
    <x v="496"/>
    <s v="Decentralized 4thgeneration time-frame"/>
    <n v="25500"/>
    <n v="45983"/>
    <x v="1"/>
    <n v="460"/>
    <x v="1"/>
    <s v="USD"/>
    <n v="1435726800"/>
    <n v="1437454800"/>
    <b v="0"/>
    <x v="0"/>
    <s v="film &amp; video/drama"/>
    <n v="180.32549019607845"/>
    <x v="499"/>
    <x v="4"/>
    <s v="drama"/>
    <x v="72"/>
    <x v="477"/>
  </r>
  <r>
    <n v="504"/>
    <x v="497"/>
    <s v="De-engineered cohesive moderator"/>
    <n v="7500"/>
    <n v="6924"/>
    <x v="0"/>
    <n v="62"/>
    <x v="6"/>
    <s v="EUR"/>
    <n v="1431925200"/>
    <n v="1432011600"/>
    <b v="0"/>
    <x v="0"/>
    <s v="music/rock"/>
    <n v="92.320000000000007"/>
    <x v="500"/>
    <x v="1"/>
    <s v="rock"/>
    <x v="443"/>
    <x v="478"/>
  </r>
  <r>
    <n v="505"/>
    <x v="498"/>
    <s v="Ameliorated explicit parallelism"/>
    <n v="89900"/>
    <n v="12497"/>
    <x v="0"/>
    <n v="347"/>
    <x v="1"/>
    <s v="USD"/>
    <n v="1362722400"/>
    <n v="1366347600"/>
    <b v="0"/>
    <x v="1"/>
    <s v="publishing/radio &amp; podcasts"/>
    <n v="13.901001112347053"/>
    <x v="501"/>
    <x v="5"/>
    <s v="radio &amp; podcasts"/>
    <x v="475"/>
    <x v="479"/>
  </r>
  <r>
    <n v="506"/>
    <x v="499"/>
    <s v="Customizable background monitoring"/>
    <n v="18000"/>
    <n v="166874"/>
    <x v="1"/>
    <n v="2528"/>
    <x v="1"/>
    <s v="USD"/>
    <n v="1511416800"/>
    <n v="1512885600"/>
    <b v="0"/>
    <x v="1"/>
    <s v="theater/plays"/>
    <n v="927.07777777777767"/>
    <x v="502"/>
    <x v="3"/>
    <s v="plays"/>
    <x v="81"/>
    <x v="480"/>
  </r>
  <r>
    <n v="507"/>
    <x v="500"/>
    <s v="Compatible well-modulated budgetary management"/>
    <n v="2100"/>
    <n v="837"/>
    <x v="0"/>
    <n v="19"/>
    <x v="1"/>
    <s v="USD"/>
    <n v="1365483600"/>
    <n v="1369717200"/>
    <b v="0"/>
    <x v="1"/>
    <s v="technology/web"/>
    <n v="39.857142857142861"/>
    <x v="503"/>
    <x v="2"/>
    <s v="web"/>
    <x v="476"/>
    <x v="481"/>
  </r>
  <r>
    <n v="508"/>
    <x v="501"/>
    <s v="Up-sized radical pricing structure"/>
    <n v="172700"/>
    <n v="193820"/>
    <x v="1"/>
    <n v="3657"/>
    <x v="1"/>
    <s v="USD"/>
    <n v="1532840400"/>
    <n v="1534654800"/>
    <b v="0"/>
    <x v="0"/>
    <s v="theater/plays"/>
    <n v="112.22929936305732"/>
    <x v="504"/>
    <x v="3"/>
    <s v="plays"/>
    <x v="192"/>
    <x v="482"/>
  </r>
  <r>
    <n v="509"/>
    <x v="173"/>
    <s v="Robust zero-defect project"/>
    <n v="168500"/>
    <n v="119510"/>
    <x v="0"/>
    <n v="1258"/>
    <x v="1"/>
    <s v="USD"/>
    <n v="1336194000"/>
    <n v="1337058000"/>
    <b v="0"/>
    <x v="0"/>
    <s v="theater/plays"/>
    <n v="70.925816023738875"/>
    <x v="505"/>
    <x v="3"/>
    <s v="plays"/>
    <x v="477"/>
    <x v="483"/>
  </r>
  <r>
    <n v="510"/>
    <x v="502"/>
    <s v="Re-engineered mobile task-force"/>
    <n v="7800"/>
    <n v="9289"/>
    <x v="1"/>
    <n v="131"/>
    <x v="2"/>
    <s v="AUD"/>
    <n v="1527742800"/>
    <n v="1529816400"/>
    <b v="0"/>
    <x v="0"/>
    <s v="film &amp; video/drama"/>
    <n v="119.08974358974358"/>
    <x v="506"/>
    <x v="4"/>
    <s v="drama"/>
    <x v="478"/>
    <x v="484"/>
  </r>
  <r>
    <n v="511"/>
    <x v="503"/>
    <s v="User-centric intangible neural-net"/>
    <n v="147800"/>
    <n v="35498"/>
    <x v="0"/>
    <n v="362"/>
    <x v="1"/>
    <s v="USD"/>
    <n v="1564030800"/>
    <n v="1564894800"/>
    <b v="0"/>
    <x v="0"/>
    <s v="theater/plays"/>
    <n v="24.017591339648174"/>
    <x v="507"/>
    <x v="3"/>
    <s v="plays"/>
    <x v="479"/>
    <x v="265"/>
  </r>
  <r>
    <n v="512"/>
    <x v="504"/>
    <s v="Organized explicit core"/>
    <n v="9100"/>
    <n v="12678"/>
    <x v="1"/>
    <n v="239"/>
    <x v="1"/>
    <s v="USD"/>
    <n v="1404536400"/>
    <n v="1404622800"/>
    <b v="0"/>
    <x v="1"/>
    <s v="games/video games"/>
    <n v="139.31868131868131"/>
    <x v="508"/>
    <x v="6"/>
    <s v="video games"/>
    <x v="480"/>
    <x v="485"/>
  </r>
  <r>
    <n v="513"/>
    <x v="505"/>
    <s v="Synchronized 6thgeneration adapter"/>
    <n v="8300"/>
    <n v="3260"/>
    <x v="3"/>
    <n v="35"/>
    <x v="1"/>
    <s v="USD"/>
    <n v="1284008400"/>
    <n v="1284181200"/>
    <b v="0"/>
    <x v="0"/>
    <s v="film &amp; video/television"/>
    <n v="39.277108433734945"/>
    <x v="509"/>
    <x v="4"/>
    <s v="television"/>
    <x v="180"/>
    <x v="486"/>
  </r>
  <r>
    <n v="514"/>
    <x v="506"/>
    <s v="Centralized motivating capacity"/>
    <n v="138700"/>
    <n v="31123"/>
    <x v="3"/>
    <n v="528"/>
    <x v="5"/>
    <s v="CHF"/>
    <n v="1386309600"/>
    <n v="1386741600"/>
    <b v="0"/>
    <x v="1"/>
    <s v="music/rock"/>
    <n v="22.439077144917089"/>
    <x v="510"/>
    <x v="1"/>
    <s v="rock"/>
    <x v="481"/>
    <x v="412"/>
  </r>
  <r>
    <n v="515"/>
    <x v="507"/>
    <s v="Phased 24hour flexibility"/>
    <n v="8600"/>
    <n v="4797"/>
    <x v="0"/>
    <n v="133"/>
    <x v="0"/>
    <s v="CAD"/>
    <n v="1324620000"/>
    <n v="1324792800"/>
    <b v="0"/>
    <x v="1"/>
    <s v="theater/plays"/>
    <n v="55.779069767441861"/>
    <x v="511"/>
    <x v="3"/>
    <s v="plays"/>
    <x v="482"/>
    <x v="487"/>
  </r>
  <r>
    <n v="516"/>
    <x v="508"/>
    <s v="Exclusive 5thgeneration structure"/>
    <n v="125400"/>
    <n v="53324"/>
    <x v="0"/>
    <n v="846"/>
    <x v="1"/>
    <s v="USD"/>
    <n v="1281070800"/>
    <n v="1284354000"/>
    <b v="0"/>
    <x v="0"/>
    <s v="publishing/nonfiction"/>
    <n v="42.523125996810208"/>
    <x v="512"/>
    <x v="5"/>
    <s v="nonfiction"/>
    <x v="194"/>
    <x v="488"/>
  </r>
  <r>
    <n v="517"/>
    <x v="509"/>
    <s v="Multi-tiered maximized orchestration"/>
    <n v="5900"/>
    <n v="6608"/>
    <x v="1"/>
    <n v="78"/>
    <x v="1"/>
    <s v="USD"/>
    <n v="1493960400"/>
    <n v="1494392400"/>
    <b v="0"/>
    <x v="0"/>
    <s v="food/food trucks"/>
    <n v="112.00000000000001"/>
    <x v="513"/>
    <x v="0"/>
    <s v="food trucks"/>
    <x v="483"/>
    <x v="489"/>
  </r>
  <r>
    <n v="518"/>
    <x v="510"/>
    <s v="Open-architected uniform instruction set"/>
    <n v="8800"/>
    <n v="622"/>
    <x v="0"/>
    <n v="10"/>
    <x v="1"/>
    <s v="USD"/>
    <n v="1519365600"/>
    <n v="1519538400"/>
    <b v="0"/>
    <x v="1"/>
    <s v="film &amp; video/animation"/>
    <n v="7.0681818181818183"/>
    <x v="514"/>
    <x v="4"/>
    <s v="animation"/>
    <x v="484"/>
    <x v="442"/>
  </r>
  <r>
    <n v="519"/>
    <x v="511"/>
    <s v="Exclusive asymmetric analyzer"/>
    <n v="177700"/>
    <n v="180802"/>
    <x v="1"/>
    <n v="1773"/>
    <x v="1"/>
    <s v="USD"/>
    <n v="1420696800"/>
    <n v="1421906400"/>
    <b v="0"/>
    <x v="1"/>
    <s v="music/rock"/>
    <n v="101.74563871693867"/>
    <x v="515"/>
    <x v="1"/>
    <s v="rock"/>
    <x v="355"/>
    <x v="437"/>
  </r>
  <r>
    <n v="520"/>
    <x v="512"/>
    <s v="Organic radical collaboration"/>
    <n v="800"/>
    <n v="3406"/>
    <x v="1"/>
    <n v="32"/>
    <x v="1"/>
    <s v="USD"/>
    <n v="1555650000"/>
    <n v="1555909200"/>
    <b v="0"/>
    <x v="0"/>
    <s v="theater/plays"/>
    <n v="425.75"/>
    <x v="516"/>
    <x v="3"/>
    <s v="plays"/>
    <x v="485"/>
    <x v="490"/>
  </r>
  <r>
    <n v="521"/>
    <x v="513"/>
    <s v="Function-based multi-state software"/>
    <n v="7600"/>
    <n v="11061"/>
    <x v="1"/>
    <n v="369"/>
    <x v="1"/>
    <s v="USD"/>
    <n v="1471928400"/>
    <n v="1472446800"/>
    <b v="0"/>
    <x v="1"/>
    <s v="film &amp; video/drama"/>
    <n v="145.53947368421052"/>
    <x v="517"/>
    <x v="4"/>
    <s v="drama"/>
    <x v="486"/>
    <x v="491"/>
  </r>
  <r>
    <n v="522"/>
    <x v="514"/>
    <s v="Innovative static budgetary management"/>
    <n v="50500"/>
    <n v="16389"/>
    <x v="0"/>
    <n v="191"/>
    <x v="1"/>
    <s v="USD"/>
    <n v="1341291600"/>
    <n v="1342328400"/>
    <b v="0"/>
    <x v="0"/>
    <s v="film &amp; video/shorts"/>
    <n v="32.453465346534657"/>
    <x v="518"/>
    <x v="4"/>
    <s v="shorts"/>
    <x v="487"/>
    <x v="163"/>
  </r>
  <r>
    <n v="523"/>
    <x v="515"/>
    <s v="Triple-buffered holistic ability"/>
    <n v="900"/>
    <n v="6303"/>
    <x v="1"/>
    <n v="89"/>
    <x v="1"/>
    <s v="USD"/>
    <n v="1267682400"/>
    <n v="1268114400"/>
    <b v="0"/>
    <x v="0"/>
    <s v="film &amp; video/shorts"/>
    <n v="700.33333333333326"/>
    <x v="519"/>
    <x v="4"/>
    <s v="shorts"/>
    <x v="488"/>
    <x v="492"/>
  </r>
  <r>
    <n v="524"/>
    <x v="516"/>
    <s v="Diverse scalable superstructure"/>
    <n v="96700"/>
    <n v="81136"/>
    <x v="0"/>
    <n v="1979"/>
    <x v="1"/>
    <s v="USD"/>
    <n v="1272258000"/>
    <n v="1273381200"/>
    <b v="0"/>
    <x v="0"/>
    <s v="theater/plays"/>
    <n v="83.904860392967933"/>
    <x v="520"/>
    <x v="3"/>
    <s v="plays"/>
    <x v="489"/>
    <x v="493"/>
  </r>
  <r>
    <n v="525"/>
    <x v="517"/>
    <s v="Balanced leadingedge data-warehouse"/>
    <n v="2100"/>
    <n v="1768"/>
    <x v="0"/>
    <n v="63"/>
    <x v="1"/>
    <s v="USD"/>
    <n v="1290492000"/>
    <n v="1290837600"/>
    <b v="0"/>
    <x v="0"/>
    <s v="technology/wearables"/>
    <n v="84.19047619047619"/>
    <x v="521"/>
    <x v="2"/>
    <s v="wearables"/>
    <x v="490"/>
    <x v="494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x v="1"/>
    <s v="theater/plays"/>
    <n v="155.95180722891567"/>
    <x v="522"/>
    <x v="3"/>
    <s v="plays"/>
    <x v="312"/>
    <x v="495"/>
  </r>
  <r>
    <n v="527"/>
    <x v="519"/>
    <s v="Enterprise-wide intermediate portal"/>
    <n v="189200"/>
    <n v="188480"/>
    <x v="0"/>
    <n v="6080"/>
    <x v="0"/>
    <s v="CAD"/>
    <n v="1454652000"/>
    <n v="1457762400"/>
    <b v="0"/>
    <x v="0"/>
    <s v="film &amp; video/animation"/>
    <n v="99.619450317124731"/>
    <x v="523"/>
    <x v="4"/>
    <s v="animation"/>
    <x v="491"/>
    <x v="496"/>
  </r>
  <r>
    <n v="528"/>
    <x v="520"/>
    <s v="Focused leadingedge matrix"/>
    <n v="9000"/>
    <n v="7227"/>
    <x v="0"/>
    <n v="80"/>
    <x v="4"/>
    <s v="GBP"/>
    <n v="1385186400"/>
    <n v="1389074400"/>
    <b v="0"/>
    <x v="0"/>
    <s v="music/indie rock"/>
    <n v="80.300000000000011"/>
    <x v="524"/>
    <x v="1"/>
    <s v="indie rock"/>
    <x v="492"/>
    <x v="497"/>
  </r>
  <r>
    <n v="529"/>
    <x v="521"/>
    <s v="Seamless logistical encryption"/>
    <n v="5100"/>
    <n v="574"/>
    <x v="0"/>
    <n v="9"/>
    <x v="1"/>
    <s v="USD"/>
    <n v="1399698000"/>
    <n v="1402117200"/>
    <b v="0"/>
    <x v="0"/>
    <s v="games/video games"/>
    <n v="11.254901960784313"/>
    <x v="525"/>
    <x v="6"/>
    <s v="video games"/>
    <x v="493"/>
    <x v="180"/>
  </r>
  <r>
    <n v="530"/>
    <x v="522"/>
    <s v="Stand-alone human-resource workforce"/>
    <n v="105000"/>
    <n v="96328"/>
    <x v="0"/>
    <n v="1784"/>
    <x v="1"/>
    <s v="USD"/>
    <n v="1283230800"/>
    <n v="1284440400"/>
    <b v="0"/>
    <x v="1"/>
    <s v="publishing/fiction"/>
    <n v="91.740952380952379"/>
    <x v="526"/>
    <x v="5"/>
    <s v="fiction"/>
    <x v="494"/>
    <x v="498"/>
  </r>
  <r>
    <n v="531"/>
    <x v="523"/>
    <s v="Automated zero tolerance implementation"/>
    <n v="186700"/>
    <n v="178338"/>
    <x v="2"/>
    <n v="3640"/>
    <x v="5"/>
    <s v="CHF"/>
    <n v="1384149600"/>
    <n v="1388988000"/>
    <b v="0"/>
    <x v="0"/>
    <s v="games/video games"/>
    <n v="95.521156936261391"/>
    <x v="527"/>
    <x v="6"/>
    <s v="video games"/>
    <x v="495"/>
    <x v="499"/>
  </r>
  <r>
    <n v="532"/>
    <x v="524"/>
    <s v="Pre-emptive grid-enabled contingency"/>
    <n v="1600"/>
    <n v="8046"/>
    <x v="1"/>
    <n v="126"/>
    <x v="0"/>
    <s v="CAD"/>
    <n v="1516860000"/>
    <n v="1516946400"/>
    <b v="0"/>
    <x v="0"/>
    <s v="theater/plays"/>
    <n v="502.87499999999994"/>
    <x v="528"/>
    <x v="3"/>
    <s v="plays"/>
    <x v="496"/>
    <x v="500"/>
  </r>
  <r>
    <n v="533"/>
    <x v="525"/>
    <s v="Multi-lateral didactic encoding"/>
    <n v="115600"/>
    <n v="184086"/>
    <x v="1"/>
    <n v="2218"/>
    <x v="4"/>
    <s v="GBP"/>
    <n v="1374642000"/>
    <n v="1377752400"/>
    <b v="0"/>
    <x v="0"/>
    <s v="music/indie rock"/>
    <n v="159.24394463667818"/>
    <x v="529"/>
    <x v="1"/>
    <s v="indie rock"/>
    <x v="497"/>
    <x v="50"/>
  </r>
  <r>
    <n v="534"/>
    <x v="526"/>
    <s v="Self-enabling didactic orchestration"/>
    <n v="89100"/>
    <n v="13385"/>
    <x v="0"/>
    <n v="243"/>
    <x v="1"/>
    <s v="USD"/>
    <n v="1534482000"/>
    <n v="1534568400"/>
    <b v="0"/>
    <x v="1"/>
    <s v="film &amp; video/drama"/>
    <n v="15.022446689113355"/>
    <x v="530"/>
    <x v="4"/>
    <s v="drama"/>
    <x v="498"/>
    <x v="501"/>
  </r>
  <r>
    <n v="535"/>
    <x v="527"/>
    <s v="Profit-focused 24/7 data-warehouse"/>
    <n v="2600"/>
    <n v="12533"/>
    <x v="1"/>
    <n v="202"/>
    <x v="6"/>
    <s v="EUR"/>
    <n v="1528434000"/>
    <n v="1528606800"/>
    <b v="0"/>
    <x v="1"/>
    <s v="theater/plays"/>
    <n v="482.03846153846149"/>
    <x v="531"/>
    <x v="3"/>
    <s v="plays"/>
    <x v="499"/>
    <x v="502"/>
  </r>
  <r>
    <n v="536"/>
    <x v="528"/>
    <s v="Enhanced methodical middleware"/>
    <n v="9800"/>
    <n v="14697"/>
    <x v="1"/>
    <n v="140"/>
    <x v="6"/>
    <s v="EUR"/>
    <n v="1282626000"/>
    <n v="1284872400"/>
    <b v="0"/>
    <x v="0"/>
    <s v="publishing/fiction"/>
    <n v="149.96938775510205"/>
    <x v="532"/>
    <x v="5"/>
    <s v="fiction"/>
    <x v="500"/>
    <x v="52"/>
  </r>
  <r>
    <n v="537"/>
    <x v="529"/>
    <s v="Synchronized client-driven projection"/>
    <n v="84400"/>
    <n v="98935"/>
    <x v="1"/>
    <n v="1052"/>
    <x v="3"/>
    <s v="DKK"/>
    <n v="1535605200"/>
    <n v="1537592400"/>
    <b v="1"/>
    <x v="1"/>
    <s v="film &amp; video/documentary"/>
    <n v="117.22156398104266"/>
    <x v="533"/>
    <x v="4"/>
    <s v="documentary"/>
    <x v="501"/>
    <x v="503"/>
  </r>
  <r>
    <n v="538"/>
    <x v="530"/>
    <s v="Networked didactic time-frame"/>
    <n v="151300"/>
    <n v="57034"/>
    <x v="0"/>
    <n v="1296"/>
    <x v="1"/>
    <s v="USD"/>
    <n v="1379826000"/>
    <n v="1381208400"/>
    <b v="0"/>
    <x v="0"/>
    <s v="games/mobile games"/>
    <n v="37.695968274950431"/>
    <x v="534"/>
    <x v="6"/>
    <s v="mobile games"/>
    <x v="502"/>
    <x v="504"/>
  </r>
  <r>
    <n v="539"/>
    <x v="531"/>
    <s v="Assimilated exuding toolset"/>
    <n v="9800"/>
    <n v="7120"/>
    <x v="0"/>
    <n v="77"/>
    <x v="1"/>
    <s v="USD"/>
    <n v="1561957200"/>
    <n v="1562475600"/>
    <b v="0"/>
    <x v="1"/>
    <s v="food/food trucks"/>
    <n v="72.653061224489804"/>
    <x v="535"/>
    <x v="0"/>
    <s v="food trucks"/>
    <x v="503"/>
    <x v="505"/>
  </r>
  <r>
    <n v="540"/>
    <x v="532"/>
    <s v="Front-line client-server secured line"/>
    <n v="5300"/>
    <n v="14097"/>
    <x v="1"/>
    <n v="247"/>
    <x v="1"/>
    <s v="USD"/>
    <n v="1525496400"/>
    <n v="1527397200"/>
    <b v="0"/>
    <x v="0"/>
    <s v="photography/photography books"/>
    <n v="265.98113207547169"/>
    <x v="536"/>
    <x v="7"/>
    <s v="photography books"/>
    <x v="504"/>
    <x v="506"/>
  </r>
  <r>
    <n v="541"/>
    <x v="533"/>
    <s v="Polarized systemic Internet solution"/>
    <n v="178000"/>
    <n v="43086"/>
    <x v="0"/>
    <n v="395"/>
    <x v="6"/>
    <s v="EUR"/>
    <n v="1433912400"/>
    <n v="1436158800"/>
    <b v="0"/>
    <x v="0"/>
    <s v="games/mobile games"/>
    <n v="24.205617977528089"/>
    <x v="537"/>
    <x v="6"/>
    <s v="mobile games"/>
    <x v="505"/>
    <x v="507"/>
  </r>
  <r>
    <n v="542"/>
    <x v="534"/>
    <s v="Profit-focused exuding moderator"/>
    <n v="77000"/>
    <n v="1930"/>
    <x v="0"/>
    <n v="49"/>
    <x v="4"/>
    <s v="GBP"/>
    <n v="1453442400"/>
    <n v="1456034400"/>
    <b v="0"/>
    <x v="0"/>
    <s v="music/indie rock"/>
    <n v="2.5064935064935066"/>
    <x v="538"/>
    <x v="1"/>
    <s v="indie rock"/>
    <x v="506"/>
    <x v="508"/>
  </r>
  <r>
    <n v="543"/>
    <x v="535"/>
    <s v="Cross-group high-level moderator"/>
    <n v="84900"/>
    <n v="13864"/>
    <x v="0"/>
    <n v="180"/>
    <x v="1"/>
    <s v="USD"/>
    <n v="1378875600"/>
    <n v="1380171600"/>
    <b v="0"/>
    <x v="0"/>
    <s v="games/video games"/>
    <n v="16.329799764428738"/>
    <x v="539"/>
    <x v="6"/>
    <s v="video games"/>
    <x v="507"/>
    <x v="509"/>
  </r>
  <r>
    <n v="544"/>
    <x v="536"/>
    <s v="Public-key 3rdgeneration system engine"/>
    <n v="2800"/>
    <n v="7742"/>
    <x v="1"/>
    <n v="84"/>
    <x v="1"/>
    <s v="USD"/>
    <n v="1452232800"/>
    <n v="1453356000"/>
    <b v="0"/>
    <x v="0"/>
    <s v="music/rock"/>
    <n v="276.5"/>
    <x v="540"/>
    <x v="1"/>
    <s v="rock"/>
    <x v="508"/>
    <x v="510"/>
  </r>
  <r>
    <n v="545"/>
    <x v="537"/>
    <s v="Organized value-added access"/>
    <n v="184800"/>
    <n v="164109"/>
    <x v="0"/>
    <n v="2690"/>
    <x v="1"/>
    <s v="USD"/>
    <n v="1577253600"/>
    <n v="1578981600"/>
    <b v="0"/>
    <x v="0"/>
    <s v="theater/plays"/>
    <n v="88.803571428571431"/>
    <x v="541"/>
    <x v="3"/>
    <s v="plays"/>
    <x v="509"/>
    <x v="511"/>
  </r>
  <r>
    <n v="546"/>
    <x v="538"/>
    <s v="Cloned global Graphical User Interface"/>
    <n v="4200"/>
    <n v="6870"/>
    <x v="1"/>
    <n v="88"/>
    <x v="1"/>
    <s v="USD"/>
    <n v="1537160400"/>
    <n v="1537419600"/>
    <b v="0"/>
    <x v="1"/>
    <s v="theater/plays"/>
    <n v="163.57142857142856"/>
    <x v="542"/>
    <x v="3"/>
    <s v="plays"/>
    <x v="510"/>
    <x v="512"/>
  </r>
  <r>
    <n v="547"/>
    <x v="539"/>
    <s v="Focused solution-oriented matrix"/>
    <n v="1300"/>
    <n v="12597"/>
    <x v="1"/>
    <n v="156"/>
    <x v="1"/>
    <s v="USD"/>
    <n v="1422165600"/>
    <n v="1423202400"/>
    <b v="0"/>
    <x v="0"/>
    <s v="film &amp; video/drama"/>
    <n v="969"/>
    <x v="543"/>
    <x v="4"/>
    <s v="drama"/>
    <x v="511"/>
    <x v="513"/>
  </r>
  <r>
    <n v="548"/>
    <x v="540"/>
    <s v="Monitored discrete toolset"/>
    <n v="66100"/>
    <n v="179074"/>
    <x v="1"/>
    <n v="2985"/>
    <x v="1"/>
    <s v="USD"/>
    <n v="1459486800"/>
    <n v="1460610000"/>
    <b v="0"/>
    <x v="0"/>
    <s v="theater/plays"/>
    <n v="270.91376701966715"/>
    <x v="544"/>
    <x v="3"/>
    <s v="plays"/>
    <x v="512"/>
    <x v="514"/>
  </r>
  <r>
    <n v="549"/>
    <x v="541"/>
    <s v="Business-focused intermediate system engine"/>
    <n v="29500"/>
    <n v="83843"/>
    <x v="1"/>
    <n v="762"/>
    <x v="1"/>
    <s v="USD"/>
    <n v="1369717200"/>
    <n v="1370494800"/>
    <b v="0"/>
    <x v="0"/>
    <s v="technology/wearables"/>
    <n v="284.21355932203392"/>
    <x v="545"/>
    <x v="2"/>
    <s v="wearables"/>
    <x v="513"/>
    <x v="515"/>
  </r>
  <r>
    <n v="550"/>
    <x v="542"/>
    <s v="De-engineered disintermediate encoding"/>
    <n v="100"/>
    <n v="4"/>
    <x v="3"/>
    <n v="1"/>
    <x v="5"/>
    <s v="CHF"/>
    <n v="1330495200"/>
    <n v="1332306000"/>
    <b v="0"/>
    <x v="0"/>
    <s v="music/indie rock"/>
    <n v="4"/>
    <x v="446"/>
    <x v="1"/>
    <s v="indie rock"/>
    <x v="514"/>
    <x v="516"/>
  </r>
  <r>
    <n v="551"/>
    <x v="543"/>
    <s v="Streamlined upward-trending analyzer"/>
    <n v="180100"/>
    <n v="105598"/>
    <x v="0"/>
    <n v="2779"/>
    <x v="2"/>
    <s v="AUD"/>
    <n v="1419055200"/>
    <n v="1422511200"/>
    <b v="0"/>
    <x v="1"/>
    <s v="technology/web"/>
    <n v="58.6329816768462"/>
    <x v="546"/>
    <x v="2"/>
    <s v="web"/>
    <x v="515"/>
    <x v="517"/>
  </r>
  <r>
    <n v="552"/>
    <x v="544"/>
    <s v="Distributed human-resource policy"/>
    <n v="9000"/>
    <n v="8866"/>
    <x v="0"/>
    <n v="92"/>
    <x v="1"/>
    <s v="USD"/>
    <n v="1480140000"/>
    <n v="1480312800"/>
    <b v="0"/>
    <x v="0"/>
    <s v="theater/plays"/>
    <n v="98.51111111111112"/>
    <x v="547"/>
    <x v="3"/>
    <s v="plays"/>
    <x v="516"/>
    <x v="518"/>
  </r>
  <r>
    <n v="553"/>
    <x v="545"/>
    <s v="De-engineered 5thgeneration contingency"/>
    <n v="170600"/>
    <n v="75022"/>
    <x v="0"/>
    <n v="1028"/>
    <x v="1"/>
    <s v="USD"/>
    <n v="1293948000"/>
    <n v="1294034400"/>
    <b v="0"/>
    <x v="0"/>
    <s v="music/rock"/>
    <n v="43.975381008206334"/>
    <x v="548"/>
    <x v="1"/>
    <s v="rock"/>
    <x v="517"/>
    <x v="519"/>
  </r>
  <r>
    <n v="554"/>
    <x v="546"/>
    <s v="Multi-channeled upward-trending application"/>
    <n v="9500"/>
    <n v="14408"/>
    <x v="1"/>
    <n v="554"/>
    <x v="0"/>
    <s v="CAD"/>
    <n v="1482127200"/>
    <n v="1482645600"/>
    <b v="0"/>
    <x v="0"/>
    <s v="music/indie rock"/>
    <n v="151.66315789473683"/>
    <x v="549"/>
    <x v="1"/>
    <s v="indie rock"/>
    <x v="518"/>
    <x v="520"/>
  </r>
  <r>
    <n v="555"/>
    <x v="547"/>
    <s v="Organic maximized database"/>
    <n v="6300"/>
    <n v="14089"/>
    <x v="1"/>
    <n v="135"/>
    <x v="3"/>
    <s v="DKK"/>
    <n v="1396414800"/>
    <n v="1399093200"/>
    <b v="0"/>
    <x v="0"/>
    <s v="music/rock"/>
    <n v="223.63492063492063"/>
    <x v="550"/>
    <x v="1"/>
    <s v="rock"/>
    <x v="519"/>
    <x v="219"/>
  </r>
  <r>
    <n v="556"/>
    <x v="195"/>
    <s v="Grass-roots 24/7 attitude"/>
    <n v="5200"/>
    <n v="12467"/>
    <x v="1"/>
    <n v="122"/>
    <x v="1"/>
    <s v="USD"/>
    <n v="1315285200"/>
    <n v="1315890000"/>
    <b v="0"/>
    <x v="1"/>
    <s v="publishing/translations"/>
    <n v="239.75"/>
    <x v="551"/>
    <x v="5"/>
    <s v="translations"/>
    <x v="520"/>
    <x v="521"/>
  </r>
  <r>
    <n v="557"/>
    <x v="548"/>
    <s v="Team-oriented global strategy"/>
    <n v="6000"/>
    <n v="11960"/>
    <x v="1"/>
    <n v="221"/>
    <x v="1"/>
    <s v="USD"/>
    <n v="1443762000"/>
    <n v="1444021200"/>
    <b v="0"/>
    <x v="1"/>
    <s v="film &amp; video/science fiction"/>
    <n v="199.33333333333334"/>
    <x v="552"/>
    <x v="4"/>
    <s v="science fiction"/>
    <x v="521"/>
    <x v="522"/>
  </r>
  <r>
    <n v="558"/>
    <x v="549"/>
    <s v="Enhanced client-driven capacity"/>
    <n v="5800"/>
    <n v="7966"/>
    <x v="1"/>
    <n v="126"/>
    <x v="1"/>
    <s v="USD"/>
    <n v="1456293600"/>
    <n v="1460005200"/>
    <b v="0"/>
    <x v="0"/>
    <s v="theater/plays"/>
    <n v="137.34482758620689"/>
    <x v="553"/>
    <x v="3"/>
    <s v="plays"/>
    <x v="522"/>
    <x v="523"/>
  </r>
  <r>
    <n v="559"/>
    <x v="550"/>
    <s v="Exclusive systematic productivity"/>
    <n v="105300"/>
    <n v="106321"/>
    <x v="1"/>
    <n v="1022"/>
    <x v="1"/>
    <s v="USD"/>
    <n v="1470114000"/>
    <n v="1470718800"/>
    <b v="0"/>
    <x v="0"/>
    <s v="theater/plays"/>
    <n v="100.9696106362773"/>
    <x v="554"/>
    <x v="3"/>
    <s v="plays"/>
    <x v="523"/>
    <x v="524"/>
  </r>
  <r>
    <n v="560"/>
    <x v="551"/>
    <s v="Re-engineered radical policy"/>
    <n v="20000"/>
    <n v="158832"/>
    <x v="1"/>
    <n v="3177"/>
    <x v="1"/>
    <s v="USD"/>
    <n v="1321596000"/>
    <n v="1325052000"/>
    <b v="0"/>
    <x v="0"/>
    <s v="film &amp; video/animation"/>
    <n v="794.16"/>
    <x v="555"/>
    <x v="4"/>
    <s v="animation"/>
    <x v="524"/>
    <x v="348"/>
  </r>
  <r>
    <n v="561"/>
    <x v="552"/>
    <s v="Down-sized logistical adapter"/>
    <n v="3000"/>
    <n v="11091"/>
    <x v="1"/>
    <n v="198"/>
    <x v="5"/>
    <s v="CHF"/>
    <n v="1318827600"/>
    <n v="1319000400"/>
    <b v="0"/>
    <x v="0"/>
    <s v="theater/plays"/>
    <n v="369.7"/>
    <x v="556"/>
    <x v="3"/>
    <s v="plays"/>
    <x v="525"/>
    <x v="280"/>
  </r>
  <r>
    <n v="562"/>
    <x v="553"/>
    <s v="Configurable bandwidth-monitored throughput"/>
    <n v="9900"/>
    <n v="1269"/>
    <x v="0"/>
    <n v="26"/>
    <x v="5"/>
    <s v="CHF"/>
    <n v="1552366800"/>
    <n v="1552539600"/>
    <b v="0"/>
    <x v="0"/>
    <s v="music/rock"/>
    <n v="12.818181818181817"/>
    <x v="557"/>
    <x v="1"/>
    <s v="rock"/>
    <x v="188"/>
    <x v="525"/>
  </r>
  <r>
    <n v="563"/>
    <x v="554"/>
    <s v="Optional tangible pricing structure"/>
    <n v="3700"/>
    <n v="5107"/>
    <x v="1"/>
    <n v="85"/>
    <x v="2"/>
    <s v="AUD"/>
    <n v="1542088800"/>
    <n v="1543816800"/>
    <b v="0"/>
    <x v="0"/>
    <s v="film &amp; video/documentary"/>
    <n v="138.02702702702703"/>
    <x v="558"/>
    <x v="4"/>
    <s v="documentary"/>
    <x v="526"/>
    <x v="526"/>
  </r>
  <r>
    <n v="564"/>
    <x v="555"/>
    <s v="Organic high-level implementation"/>
    <n v="168700"/>
    <n v="141393"/>
    <x v="0"/>
    <n v="1790"/>
    <x v="1"/>
    <s v="USD"/>
    <n v="1426395600"/>
    <n v="1427086800"/>
    <b v="0"/>
    <x v="0"/>
    <s v="theater/plays"/>
    <n v="83.813278008298752"/>
    <x v="559"/>
    <x v="3"/>
    <s v="plays"/>
    <x v="527"/>
    <x v="527"/>
  </r>
  <r>
    <n v="565"/>
    <x v="556"/>
    <s v="Decentralized logistical collaboration"/>
    <n v="94900"/>
    <n v="194166"/>
    <x v="1"/>
    <n v="3596"/>
    <x v="1"/>
    <s v="USD"/>
    <n v="1321336800"/>
    <n v="1323064800"/>
    <b v="0"/>
    <x v="0"/>
    <s v="theater/plays"/>
    <n v="204.60063224446787"/>
    <x v="560"/>
    <x v="3"/>
    <s v="plays"/>
    <x v="528"/>
    <x v="528"/>
  </r>
  <r>
    <n v="566"/>
    <x v="557"/>
    <s v="Advanced content-based installation"/>
    <n v="9300"/>
    <n v="4124"/>
    <x v="0"/>
    <n v="37"/>
    <x v="1"/>
    <s v="USD"/>
    <n v="1456293600"/>
    <n v="1458277200"/>
    <b v="0"/>
    <x v="1"/>
    <s v="music/electric music"/>
    <n v="44.344086021505376"/>
    <x v="561"/>
    <x v="1"/>
    <s v="electric music"/>
    <x v="522"/>
    <x v="529"/>
  </r>
  <r>
    <n v="567"/>
    <x v="558"/>
    <s v="Distributed high-level open architecture"/>
    <n v="6800"/>
    <n v="14865"/>
    <x v="1"/>
    <n v="244"/>
    <x v="1"/>
    <s v="USD"/>
    <n v="1404968400"/>
    <n v="1405141200"/>
    <b v="0"/>
    <x v="0"/>
    <s v="music/rock"/>
    <n v="218.60294117647058"/>
    <x v="562"/>
    <x v="1"/>
    <s v="rock"/>
    <x v="529"/>
    <x v="360"/>
  </r>
  <r>
    <n v="568"/>
    <x v="559"/>
    <s v="Synergized zero tolerance help-desk"/>
    <n v="72400"/>
    <n v="134688"/>
    <x v="1"/>
    <n v="5180"/>
    <x v="1"/>
    <s v="USD"/>
    <n v="1279170000"/>
    <n v="1283058000"/>
    <b v="0"/>
    <x v="0"/>
    <s v="theater/plays"/>
    <n v="186.03314917127071"/>
    <x v="563"/>
    <x v="3"/>
    <s v="plays"/>
    <x v="530"/>
    <x v="254"/>
  </r>
  <r>
    <n v="569"/>
    <x v="560"/>
    <s v="Extended multi-tasking definition"/>
    <n v="20100"/>
    <n v="47705"/>
    <x v="1"/>
    <n v="589"/>
    <x v="6"/>
    <s v="EUR"/>
    <n v="1294725600"/>
    <n v="1295762400"/>
    <b v="0"/>
    <x v="0"/>
    <s v="film &amp; video/animation"/>
    <n v="237.33830845771143"/>
    <x v="564"/>
    <x v="4"/>
    <s v="animation"/>
    <x v="531"/>
    <x v="530"/>
  </r>
  <r>
    <n v="570"/>
    <x v="561"/>
    <s v="Realigned uniform knowledge user"/>
    <n v="31200"/>
    <n v="95364"/>
    <x v="1"/>
    <n v="2725"/>
    <x v="1"/>
    <s v="USD"/>
    <n v="1419055200"/>
    <n v="1419573600"/>
    <b v="0"/>
    <x v="1"/>
    <s v="music/rock"/>
    <n v="305.65384615384613"/>
    <x v="565"/>
    <x v="1"/>
    <s v="rock"/>
    <x v="515"/>
    <x v="531"/>
  </r>
  <r>
    <n v="571"/>
    <x v="562"/>
    <s v="Monitored grid-enabled model"/>
    <n v="3500"/>
    <n v="3295"/>
    <x v="0"/>
    <n v="35"/>
    <x v="6"/>
    <s v="EUR"/>
    <n v="1434690000"/>
    <n v="1438750800"/>
    <b v="0"/>
    <x v="0"/>
    <s v="film &amp; video/shorts"/>
    <n v="94.142857142857139"/>
    <x v="566"/>
    <x v="4"/>
    <s v="shorts"/>
    <x v="532"/>
    <x v="532"/>
  </r>
  <r>
    <n v="572"/>
    <x v="563"/>
    <s v="Assimilated actuating policy"/>
    <n v="9000"/>
    <n v="4896"/>
    <x v="3"/>
    <n v="94"/>
    <x v="1"/>
    <s v="USD"/>
    <n v="1443416400"/>
    <n v="1444798800"/>
    <b v="0"/>
    <x v="1"/>
    <s v="music/rock"/>
    <n v="54.400000000000006"/>
    <x v="567"/>
    <x v="1"/>
    <s v="rock"/>
    <x v="533"/>
    <x v="533"/>
  </r>
  <r>
    <n v="573"/>
    <x v="564"/>
    <s v="Total incremental productivity"/>
    <n v="6700"/>
    <n v="7496"/>
    <x v="1"/>
    <n v="300"/>
    <x v="1"/>
    <s v="USD"/>
    <n v="1399006800"/>
    <n v="1399179600"/>
    <b v="0"/>
    <x v="0"/>
    <s v="journalism/audio"/>
    <n v="111.88059701492537"/>
    <x v="568"/>
    <x v="8"/>
    <s v="audio"/>
    <x v="409"/>
    <x v="534"/>
  </r>
  <r>
    <n v="574"/>
    <x v="565"/>
    <s v="Adaptive local task-force"/>
    <n v="2700"/>
    <n v="9967"/>
    <x v="1"/>
    <n v="144"/>
    <x v="1"/>
    <s v="USD"/>
    <n v="1575698400"/>
    <n v="1576562400"/>
    <b v="0"/>
    <x v="1"/>
    <s v="food/food trucks"/>
    <n v="369.14814814814815"/>
    <x v="569"/>
    <x v="0"/>
    <s v="food trucks"/>
    <x v="534"/>
    <x v="535"/>
  </r>
  <r>
    <n v="575"/>
    <x v="566"/>
    <s v="Universal zero-defect concept"/>
    <n v="83300"/>
    <n v="52421"/>
    <x v="0"/>
    <n v="558"/>
    <x v="1"/>
    <s v="USD"/>
    <n v="1400562000"/>
    <n v="1400821200"/>
    <b v="0"/>
    <x v="1"/>
    <s v="theater/plays"/>
    <n v="62.930372148859547"/>
    <x v="570"/>
    <x v="3"/>
    <s v="plays"/>
    <x v="53"/>
    <x v="536"/>
  </r>
  <r>
    <n v="576"/>
    <x v="567"/>
    <s v="Object-based bottom-line superstructure"/>
    <n v="9700"/>
    <n v="6298"/>
    <x v="0"/>
    <n v="64"/>
    <x v="1"/>
    <s v="USD"/>
    <n v="1509512400"/>
    <n v="1510984800"/>
    <b v="0"/>
    <x v="0"/>
    <s v="theater/plays"/>
    <n v="64.927835051546396"/>
    <x v="571"/>
    <x v="3"/>
    <s v="plays"/>
    <x v="535"/>
    <x v="537"/>
  </r>
  <r>
    <n v="577"/>
    <x v="568"/>
    <s v="Adaptive 24hour projection"/>
    <n v="8200"/>
    <n v="1546"/>
    <x v="3"/>
    <n v="37"/>
    <x v="1"/>
    <s v="USD"/>
    <n v="1299823200"/>
    <n v="1302066000"/>
    <b v="0"/>
    <x v="0"/>
    <s v="music/jazz"/>
    <n v="18.853658536585368"/>
    <x v="572"/>
    <x v="1"/>
    <s v="jazz"/>
    <x v="536"/>
    <x v="538"/>
  </r>
  <r>
    <n v="578"/>
    <x v="569"/>
    <s v="Sharable radical toolset"/>
    <n v="96500"/>
    <n v="16168"/>
    <x v="0"/>
    <n v="245"/>
    <x v="1"/>
    <s v="USD"/>
    <n v="1322719200"/>
    <n v="1322978400"/>
    <b v="0"/>
    <x v="0"/>
    <s v="film &amp; video/science fiction"/>
    <n v="16.754404145077721"/>
    <x v="573"/>
    <x v="4"/>
    <s v="science fiction"/>
    <x v="537"/>
    <x v="539"/>
  </r>
  <r>
    <n v="579"/>
    <x v="570"/>
    <s v="Focused multimedia knowledgebase"/>
    <n v="6200"/>
    <n v="6269"/>
    <x v="1"/>
    <n v="87"/>
    <x v="1"/>
    <s v="USD"/>
    <n v="1312693200"/>
    <n v="1313730000"/>
    <b v="0"/>
    <x v="0"/>
    <s v="music/jazz"/>
    <n v="101.11290322580646"/>
    <x v="574"/>
    <x v="1"/>
    <s v="jazz"/>
    <x v="538"/>
    <x v="540"/>
  </r>
  <r>
    <n v="580"/>
    <x v="251"/>
    <s v="Seamless 6thgeneration extranet"/>
    <n v="43800"/>
    <n v="149578"/>
    <x v="1"/>
    <n v="3116"/>
    <x v="1"/>
    <s v="USD"/>
    <n v="1393394400"/>
    <n v="1394085600"/>
    <b v="0"/>
    <x v="0"/>
    <s v="theater/plays"/>
    <n v="341.5022831050228"/>
    <x v="575"/>
    <x v="3"/>
    <s v="plays"/>
    <x v="539"/>
    <x v="541"/>
  </r>
  <r>
    <n v="581"/>
    <x v="571"/>
    <s v="Sharable mobile knowledgebase"/>
    <n v="6000"/>
    <n v="3841"/>
    <x v="0"/>
    <n v="71"/>
    <x v="1"/>
    <s v="USD"/>
    <n v="1304053200"/>
    <n v="1305349200"/>
    <b v="0"/>
    <x v="0"/>
    <s v="technology/web"/>
    <n v="64.016666666666666"/>
    <x v="576"/>
    <x v="2"/>
    <s v="web"/>
    <x v="540"/>
    <x v="542"/>
  </r>
  <r>
    <n v="582"/>
    <x v="572"/>
    <s v="Cross-group global system engine"/>
    <n v="8700"/>
    <n v="4531"/>
    <x v="0"/>
    <n v="42"/>
    <x v="1"/>
    <s v="USD"/>
    <n v="1433912400"/>
    <n v="1434344400"/>
    <b v="0"/>
    <x v="1"/>
    <s v="games/video games"/>
    <n v="52.080459770114942"/>
    <x v="577"/>
    <x v="6"/>
    <s v="video games"/>
    <x v="505"/>
    <x v="543"/>
  </r>
  <r>
    <n v="583"/>
    <x v="573"/>
    <s v="Centralized clear-thinking conglomeration"/>
    <n v="18900"/>
    <n v="60934"/>
    <x v="1"/>
    <n v="909"/>
    <x v="1"/>
    <s v="USD"/>
    <n v="1329717600"/>
    <n v="1331186400"/>
    <b v="0"/>
    <x v="0"/>
    <s v="film &amp; video/documentary"/>
    <n v="322.40211640211641"/>
    <x v="578"/>
    <x v="4"/>
    <s v="documentary"/>
    <x v="541"/>
    <x v="544"/>
  </r>
  <r>
    <n v="584"/>
    <x v="8"/>
    <s v="De-engineered cohesive system engine"/>
    <n v="86400"/>
    <n v="103255"/>
    <x v="1"/>
    <n v="1613"/>
    <x v="1"/>
    <s v="USD"/>
    <n v="1335330000"/>
    <n v="1336539600"/>
    <b v="0"/>
    <x v="0"/>
    <s v="technology/web"/>
    <n v="119.50810185185186"/>
    <x v="579"/>
    <x v="2"/>
    <s v="web"/>
    <x v="542"/>
    <x v="545"/>
  </r>
  <r>
    <n v="585"/>
    <x v="574"/>
    <s v="Reactive analyzing function"/>
    <n v="8900"/>
    <n v="13065"/>
    <x v="1"/>
    <n v="136"/>
    <x v="1"/>
    <s v="USD"/>
    <n v="1268888400"/>
    <n v="1269752400"/>
    <b v="0"/>
    <x v="0"/>
    <s v="publishing/translations"/>
    <n v="146.79775280898878"/>
    <x v="580"/>
    <x v="5"/>
    <s v="translations"/>
    <x v="543"/>
    <x v="546"/>
  </r>
  <r>
    <n v="586"/>
    <x v="575"/>
    <s v="Robust hybrid budgetary management"/>
    <n v="700"/>
    <n v="6654"/>
    <x v="1"/>
    <n v="130"/>
    <x v="1"/>
    <s v="USD"/>
    <n v="1289973600"/>
    <n v="1291615200"/>
    <b v="0"/>
    <x v="0"/>
    <s v="music/rock"/>
    <n v="950.57142857142856"/>
    <x v="581"/>
    <x v="1"/>
    <s v="rock"/>
    <x v="544"/>
    <x v="547"/>
  </r>
  <r>
    <n v="587"/>
    <x v="576"/>
    <s v="Open-source analyzing monitoring"/>
    <n v="9400"/>
    <n v="6852"/>
    <x v="0"/>
    <n v="156"/>
    <x v="0"/>
    <s v="CAD"/>
    <n v="1547877600"/>
    <n v="1552366800"/>
    <b v="0"/>
    <x v="1"/>
    <s v="food/food trucks"/>
    <n v="72.893617021276597"/>
    <x v="582"/>
    <x v="0"/>
    <s v="food trucks"/>
    <x v="35"/>
    <x v="548"/>
  </r>
  <r>
    <n v="588"/>
    <x v="577"/>
    <s v="Up-sized discrete firmware"/>
    <n v="157600"/>
    <n v="124517"/>
    <x v="0"/>
    <n v="1368"/>
    <x v="4"/>
    <s v="GBP"/>
    <n v="1269493200"/>
    <n v="1272171600"/>
    <b v="0"/>
    <x v="0"/>
    <s v="theater/plays"/>
    <n v="79.008248730964468"/>
    <x v="583"/>
    <x v="3"/>
    <s v="plays"/>
    <x v="152"/>
    <x v="298"/>
  </r>
  <r>
    <n v="589"/>
    <x v="578"/>
    <s v="Exclusive intangible extranet"/>
    <n v="7900"/>
    <n v="5113"/>
    <x v="0"/>
    <n v="102"/>
    <x v="1"/>
    <s v="USD"/>
    <n v="1436072400"/>
    <n v="1436677200"/>
    <b v="0"/>
    <x v="0"/>
    <s v="film &amp; video/documentary"/>
    <n v="64.721518987341781"/>
    <x v="584"/>
    <x v="4"/>
    <s v="documentary"/>
    <x v="545"/>
    <x v="549"/>
  </r>
  <r>
    <n v="590"/>
    <x v="579"/>
    <s v="Synergized analyzing process improvement"/>
    <n v="7100"/>
    <n v="5824"/>
    <x v="0"/>
    <n v="86"/>
    <x v="2"/>
    <s v="AUD"/>
    <n v="1419141600"/>
    <n v="1420092000"/>
    <b v="0"/>
    <x v="0"/>
    <s v="publishing/radio &amp; podcasts"/>
    <n v="82.028169014084511"/>
    <x v="585"/>
    <x v="5"/>
    <s v="radio &amp; podcasts"/>
    <x v="546"/>
    <x v="550"/>
  </r>
  <r>
    <n v="591"/>
    <x v="580"/>
    <s v="Realigned dedicated system engine"/>
    <n v="600"/>
    <n v="6226"/>
    <x v="1"/>
    <n v="102"/>
    <x v="1"/>
    <s v="USD"/>
    <n v="1279083600"/>
    <n v="1279947600"/>
    <b v="0"/>
    <x v="0"/>
    <s v="games/video games"/>
    <n v="1037.6666666666667"/>
    <x v="586"/>
    <x v="6"/>
    <s v="video games"/>
    <x v="547"/>
    <x v="551"/>
  </r>
  <r>
    <n v="592"/>
    <x v="581"/>
    <s v="Object-based bandwidth-monitored concept"/>
    <n v="156800"/>
    <n v="20243"/>
    <x v="0"/>
    <n v="253"/>
    <x v="1"/>
    <s v="USD"/>
    <n v="1401426000"/>
    <n v="1402203600"/>
    <b v="0"/>
    <x v="0"/>
    <s v="theater/plays"/>
    <n v="12.910076530612244"/>
    <x v="587"/>
    <x v="3"/>
    <s v="plays"/>
    <x v="548"/>
    <x v="552"/>
  </r>
  <r>
    <n v="593"/>
    <x v="582"/>
    <s v="Ameliorated client-driven open system"/>
    <n v="121600"/>
    <n v="188288"/>
    <x v="1"/>
    <n v="4006"/>
    <x v="1"/>
    <s v="USD"/>
    <n v="1395810000"/>
    <n v="1396933200"/>
    <b v="0"/>
    <x v="0"/>
    <s v="film &amp; video/animation"/>
    <n v="154.84210526315789"/>
    <x v="588"/>
    <x v="4"/>
    <s v="animation"/>
    <x v="549"/>
    <x v="238"/>
  </r>
  <r>
    <n v="594"/>
    <x v="583"/>
    <s v="Upgradable leadingedge Local Area Network"/>
    <n v="157300"/>
    <n v="11167"/>
    <x v="0"/>
    <n v="157"/>
    <x v="1"/>
    <s v="USD"/>
    <n v="1467003600"/>
    <n v="1467262800"/>
    <b v="0"/>
    <x v="1"/>
    <s v="theater/plays"/>
    <n v="7.0991735537190088"/>
    <x v="589"/>
    <x v="3"/>
    <s v="plays"/>
    <x v="550"/>
    <x v="553"/>
  </r>
  <r>
    <n v="595"/>
    <x v="584"/>
    <s v="Customizable intermediate data-warehouse"/>
    <n v="70300"/>
    <n v="146595"/>
    <x v="1"/>
    <n v="1629"/>
    <x v="1"/>
    <s v="USD"/>
    <n v="1268715600"/>
    <n v="1270530000"/>
    <b v="0"/>
    <x v="1"/>
    <s v="theater/plays"/>
    <n v="208.52773826458036"/>
    <x v="590"/>
    <x v="3"/>
    <s v="plays"/>
    <x v="551"/>
    <x v="554"/>
  </r>
  <r>
    <n v="596"/>
    <x v="585"/>
    <s v="Managed optimizing archive"/>
    <n v="7900"/>
    <n v="7875"/>
    <x v="0"/>
    <n v="183"/>
    <x v="1"/>
    <s v="USD"/>
    <n v="1457157600"/>
    <n v="1457762400"/>
    <b v="0"/>
    <x v="1"/>
    <s v="film &amp; video/drama"/>
    <n v="99.683544303797461"/>
    <x v="591"/>
    <x v="4"/>
    <s v="drama"/>
    <x v="552"/>
    <x v="496"/>
  </r>
  <r>
    <n v="597"/>
    <x v="586"/>
    <s v="Diverse systematic projection"/>
    <n v="73800"/>
    <n v="148779"/>
    <x v="1"/>
    <n v="2188"/>
    <x v="1"/>
    <s v="USD"/>
    <n v="1573970400"/>
    <n v="1575525600"/>
    <b v="0"/>
    <x v="0"/>
    <s v="theater/plays"/>
    <n v="201.59756097560978"/>
    <x v="592"/>
    <x v="3"/>
    <s v="plays"/>
    <x v="462"/>
    <x v="555"/>
  </r>
  <r>
    <n v="598"/>
    <x v="587"/>
    <s v="Up-sized web-enabled info-mediaries"/>
    <n v="108500"/>
    <n v="175868"/>
    <x v="1"/>
    <n v="2409"/>
    <x v="6"/>
    <s v="EUR"/>
    <n v="1276578000"/>
    <n v="1279083600"/>
    <b v="0"/>
    <x v="0"/>
    <s v="music/rock"/>
    <n v="162.09032258064516"/>
    <x v="593"/>
    <x v="1"/>
    <s v="rock"/>
    <x v="553"/>
    <x v="556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x v="0"/>
    <s v="film &amp; video/documentary"/>
    <n v="3.6436208125445471"/>
    <x v="594"/>
    <x v="4"/>
    <s v="documentary"/>
    <x v="554"/>
    <x v="557"/>
  </r>
  <r>
    <n v="600"/>
    <x v="589"/>
    <s v="Cross-platform tertiary array"/>
    <n v="100"/>
    <n v="5"/>
    <x v="0"/>
    <n v="1"/>
    <x v="4"/>
    <s v="GBP"/>
    <n v="1375160400"/>
    <n v="1376197200"/>
    <b v="0"/>
    <x v="0"/>
    <s v="food/food trucks"/>
    <n v="5"/>
    <x v="298"/>
    <x v="0"/>
    <s v="food trucks"/>
    <x v="555"/>
    <x v="558"/>
  </r>
  <r>
    <n v="601"/>
    <x v="590"/>
    <s v="Inverse neutral structure"/>
    <n v="6300"/>
    <n v="13018"/>
    <x v="1"/>
    <n v="194"/>
    <x v="1"/>
    <s v="USD"/>
    <n v="1401426000"/>
    <n v="1402894800"/>
    <b v="1"/>
    <x v="0"/>
    <s v="technology/wearables"/>
    <n v="206.63492063492063"/>
    <x v="595"/>
    <x v="2"/>
    <s v="wearables"/>
    <x v="548"/>
    <x v="559"/>
  </r>
  <r>
    <n v="602"/>
    <x v="591"/>
    <s v="Quality-focused system-worthy support"/>
    <n v="71100"/>
    <n v="91176"/>
    <x v="1"/>
    <n v="1140"/>
    <x v="1"/>
    <s v="USD"/>
    <n v="1433480400"/>
    <n v="1434430800"/>
    <b v="0"/>
    <x v="0"/>
    <s v="theater/plays"/>
    <n v="128.23628691983123"/>
    <x v="596"/>
    <x v="3"/>
    <s v="plays"/>
    <x v="62"/>
    <x v="560"/>
  </r>
  <r>
    <n v="603"/>
    <x v="592"/>
    <s v="Vision-oriented 5thgeneration array"/>
    <n v="5300"/>
    <n v="6342"/>
    <x v="1"/>
    <n v="102"/>
    <x v="1"/>
    <s v="USD"/>
    <n v="1555563600"/>
    <n v="1557896400"/>
    <b v="0"/>
    <x v="0"/>
    <s v="theater/plays"/>
    <n v="119.66037735849055"/>
    <x v="597"/>
    <x v="3"/>
    <s v="plays"/>
    <x v="556"/>
    <x v="561"/>
  </r>
  <r>
    <n v="604"/>
    <x v="593"/>
    <s v="Cross-platform logistical circuit"/>
    <n v="88700"/>
    <n v="151438"/>
    <x v="1"/>
    <n v="2857"/>
    <x v="1"/>
    <s v="USD"/>
    <n v="1295676000"/>
    <n v="1297490400"/>
    <b v="0"/>
    <x v="0"/>
    <s v="theater/plays"/>
    <n v="170.73055242390078"/>
    <x v="598"/>
    <x v="3"/>
    <s v="plays"/>
    <x v="557"/>
    <x v="562"/>
  </r>
  <r>
    <n v="605"/>
    <x v="594"/>
    <s v="Profound solution-oriented matrix"/>
    <n v="3300"/>
    <n v="6178"/>
    <x v="1"/>
    <n v="107"/>
    <x v="1"/>
    <s v="USD"/>
    <n v="1443848400"/>
    <n v="1447394400"/>
    <b v="0"/>
    <x v="0"/>
    <s v="publishing/nonfiction"/>
    <n v="187.21212121212122"/>
    <x v="599"/>
    <x v="5"/>
    <s v="nonfiction"/>
    <x v="27"/>
    <x v="563"/>
  </r>
  <r>
    <n v="606"/>
    <x v="595"/>
    <s v="Extended asynchronous initiative"/>
    <n v="3400"/>
    <n v="6405"/>
    <x v="1"/>
    <n v="160"/>
    <x v="4"/>
    <s v="GBP"/>
    <n v="1457330400"/>
    <n v="1458277200"/>
    <b v="0"/>
    <x v="0"/>
    <s v="music/rock"/>
    <n v="188.38235294117646"/>
    <x v="600"/>
    <x v="1"/>
    <s v="rock"/>
    <x v="558"/>
    <x v="529"/>
  </r>
  <r>
    <n v="607"/>
    <x v="596"/>
    <s v="Fundamental needs-based frame"/>
    <n v="137600"/>
    <n v="180667"/>
    <x v="1"/>
    <n v="2230"/>
    <x v="1"/>
    <s v="USD"/>
    <n v="1395550800"/>
    <n v="1395723600"/>
    <b v="0"/>
    <x v="0"/>
    <s v="food/food trucks"/>
    <n v="131.29869186046511"/>
    <x v="601"/>
    <x v="0"/>
    <s v="food trucks"/>
    <x v="559"/>
    <x v="564"/>
  </r>
  <r>
    <n v="608"/>
    <x v="597"/>
    <s v="Compatible full-range leverage"/>
    <n v="3900"/>
    <n v="11075"/>
    <x v="1"/>
    <n v="316"/>
    <x v="1"/>
    <s v="USD"/>
    <n v="1551852000"/>
    <n v="1552197600"/>
    <b v="0"/>
    <x v="1"/>
    <s v="music/jazz"/>
    <n v="283.97435897435901"/>
    <x v="602"/>
    <x v="1"/>
    <s v="jazz"/>
    <x v="426"/>
    <x v="565"/>
  </r>
  <r>
    <n v="609"/>
    <x v="598"/>
    <s v="Upgradable holistic system engine"/>
    <n v="10000"/>
    <n v="12042"/>
    <x v="1"/>
    <n v="117"/>
    <x v="1"/>
    <s v="USD"/>
    <n v="1547618400"/>
    <n v="1549087200"/>
    <b v="0"/>
    <x v="0"/>
    <s v="film &amp; video/science fiction"/>
    <n v="120.41999999999999"/>
    <x v="603"/>
    <x v="4"/>
    <s v="science fiction"/>
    <x v="560"/>
    <x v="566"/>
  </r>
  <r>
    <n v="610"/>
    <x v="599"/>
    <s v="Stand-alone multi-state data-warehouse"/>
    <n v="42800"/>
    <n v="179356"/>
    <x v="1"/>
    <n v="6406"/>
    <x v="1"/>
    <s v="USD"/>
    <n v="1355637600"/>
    <n v="1356847200"/>
    <b v="0"/>
    <x v="0"/>
    <s v="theater/plays"/>
    <n v="419.0560747663551"/>
    <x v="604"/>
    <x v="3"/>
    <s v="plays"/>
    <x v="561"/>
    <x v="567"/>
  </r>
  <r>
    <n v="611"/>
    <x v="600"/>
    <s v="Multi-lateral maximized core"/>
    <n v="8200"/>
    <n v="1136"/>
    <x v="3"/>
    <n v="15"/>
    <x v="1"/>
    <s v="USD"/>
    <n v="1374728400"/>
    <n v="1375765200"/>
    <b v="0"/>
    <x v="0"/>
    <s v="theater/plays"/>
    <n v="13.853658536585368"/>
    <x v="605"/>
    <x v="3"/>
    <s v="plays"/>
    <x v="562"/>
    <x v="568"/>
  </r>
  <r>
    <n v="612"/>
    <x v="601"/>
    <s v="Innovative holistic hub"/>
    <n v="6200"/>
    <n v="8645"/>
    <x v="1"/>
    <n v="192"/>
    <x v="1"/>
    <s v="USD"/>
    <n v="1287810000"/>
    <n v="1289800800"/>
    <b v="0"/>
    <x v="0"/>
    <s v="music/electric music"/>
    <n v="139.43548387096774"/>
    <x v="606"/>
    <x v="1"/>
    <s v="electric music"/>
    <x v="563"/>
    <x v="569"/>
  </r>
  <r>
    <n v="613"/>
    <x v="602"/>
    <s v="Reverse-engineered 24/7 methodology"/>
    <n v="1100"/>
    <n v="1914"/>
    <x v="1"/>
    <n v="26"/>
    <x v="0"/>
    <s v="CAD"/>
    <n v="1503723600"/>
    <n v="1504501200"/>
    <b v="0"/>
    <x v="0"/>
    <s v="theater/plays"/>
    <n v="174"/>
    <x v="607"/>
    <x v="3"/>
    <s v="plays"/>
    <x v="564"/>
    <x v="570"/>
  </r>
  <r>
    <n v="614"/>
    <x v="603"/>
    <s v="Business-focused dynamic info-mediaries"/>
    <n v="26500"/>
    <n v="41205"/>
    <x v="1"/>
    <n v="723"/>
    <x v="1"/>
    <s v="USD"/>
    <n v="1484114400"/>
    <n v="1485669600"/>
    <b v="0"/>
    <x v="0"/>
    <s v="theater/plays"/>
    <n v="155.49056603773585"/>
    <x v="608"/>
    <x v="3"/>
    <s v="plays"/>
    <x v="565"/>
    <x v="571"/>
  </r>
  <r>
    <n v="615"/>
    <x v="604"/>
    <s v="Digitized clear-thinking installation"/>
    <n v="8500"/>
    <n v="14488"/>
    <x v="1"/>
    <n v="170"/>
    <x v="6"/>
    <s v="EUR"/>
    <n v="1461906000"/>
    <n v="1462770000"/>
    <b v="0"/>
    <x v="0"/>
    <s v="theater/plays"/>
    <n v="170.44705882352943"/>
    <x v="609"/>
    <x v="3"/>
    <s v="plays"/>
    <x v="566"/>
    <x v="572"/>
  </r>
  <r>
    <n v="616"/>
    <x v="605"/>
    <s v="Quality-focused 24/7 superstructure"/>
    <n v="6400"/>
    <n v="12129"/>
    <x v="1"/>
    <n v="238"/>
    <x v="4"/>
    <s v="GBP"/>
    <n v="1379653200"/>
    <n v="1379739600"/>
    <b v="0"/>
    <x v="1"/>
    <s v="music/indie rock"/>
    <n v="189.515625"/>
    <x v="610"/>
    <x v="1"/>
    <s v="indie rock"/>
    <x v="567"/>
    <x v="573"/>
  </r>
  <r>
    <n v="617"/>
    <x v="606"/>
    <s v="Multi-channeled local intranet"/>
    <n v="1400"/>
    <n v="3496"/>
    <x v="1"/>
    <n v="55"/>
    <x v="1"/>
    <s v="USD"/>
    <n v="1401858000"/>
    <n v="1402722000"/>
    <b v="0"/>
    <x v="0"/>
    <s v="theater/plays"/>
    <n v="249.71428571428572"/>
    <x v="611"/>
    <x v="3"/>
    <s v="plays"/>
    <x v="568"/>
    <x v="471"/>
  </r>
  <r>
    <n v="618"/>
    <x v="607"/>
    <s v="Open-architected mobile emulation"/>
    <n v="198600"/>
    <n v="97037"/>
    <x v="0"/>
    <n v="1198"/>
    <x v="1"/>
    <s v="USD"/>
    <n v="1367470800"/>
    <n v="1369285200"/>
    <b v="0"/>
    <x v="0"/>
    <s v="publishing/nonfiction"/>
    <n v="48.860523665659613"/>
    <x v="612"/>
    <x v="5"/>
    <s v="nonfiction"/>
    <x v="569"/>
    <x v="574"/>
  </r>
  <r>
    <n v="619"/>
    <x v="608"/>
    <s v="Ameliorated foreground methodology"/>
    <n v="195900"/>
    <n v="55757"/>
    <x v="0"/>
    <n v="648"/>
    <x v="1"/>
    <s v="USD"/>
    <n v="1304658000"/>
    <n v="1304744400"/>
    <b v="1"/>
    <x v="1"/>
    <s v="theater/plays"/>
    <n v="28.461970393057683"/>
    <x v="613"/>
    <x v="3"/>
    <s v="plays"/>
    <x v="570"/>
    <x v="575"/>
  </r>
  <r>
    <n v="620"/>
    <x v="609"/>
    <s v="Synergized well-modulated project"/>
    <n v="4300"/>
    <n v="11525"/>
    <x v="1"/>
    <n v="128"/>
    <x v="2"/>
    <s v="AUD"/>
    <n v="1467954000"/>
    <n v="1468299600"/>
    <b v="0"/>
    <x v="0"/>
    <s v="photography/photography books"/>
    <n v="268.02325581395348"/>
    <x v="614"/>
    <x v="7"/>
    <s v="photography books"/>
    <x v="571"/>
    <x v="576"/>
  </r>
  <r>
    <n v="621"/>
    <x v="610"/>
    <s v="Extended context-sensitive forecast"/>
    <n v="25600"/>
    <n v="158669"/>
    <x v="1"/>
    <n v="2144"/>
    <x v="1"/>
    <s v="USD"/>
    <n v="1473742800"/>
    <n v="1474174800"/>
    <b v="0"/>
    <x v="0"/>
    <s v="theater/plays"/>
    <n v="619.80078125"/>
    <x v="615"/>
    <x v="3"/>
    <s v="plays"/>
    <x v="572"/>
    <x v="577"/>
  </r>
  <r>
    <n v="622"/>
    <x v="611"/>
    <s v="Total leadingedge neural-net"/>
    <n v="189000"/>
    <n v="5916"/>
    <x v="0"/>
    <n v="64"/>
    <x v="1"/>
    <s v="USD"/>
    <n v="1523768400"/>
    <n v="1526014800"/>
    <b v="0"/>
    <x v="0"/>
    <s v="music/indie rock"/>
    <n v="3.1301587301587301"/>
    <x v="616"/>
    <x v="1"/>
    <s v="indie rock"/>
    <x v="573"/>
    <x v="578"/>
  </r>
  <r>
    <n v="623"/>
    <x v="612"/>
    <s v="Organic actuating protocol"/>
    <n v="94300"/>
    <n v="150806"/>
    <x v="1"/>
    <n v="2693"/>
    <x v="4"/>
    <s v="GBP"/>
    <n v="1437022800"/>
    <n v="1437454800"/>
    <b v="0"/>
    <x v="0"/>
    <s v="theater/plays"/>
    <n v="159.92152704135739"/>
    <x v="617"/>
    <x v="3"/>
    <s v="plays"/>
    <x v="574"/>
    <x v="477"/>
  </r>
  <r>
    <n v="624"/>
    <x v="613"/>
    <s v="Down-sized national software"/>
    <n v="5100"/>
    <n v="14249"/>
    <x v="1"/>
    <n v="432"/>
    <x v="1"/>
    <s v="USD"/>
    <n v="1422165600"/>
    <n v="1422684000"/>
    <b v="0"/>
    <x v="0"/>
    <s v="photography/photography books"/>
    <n v="279.39215686274508"/>
    <x v="618"/>
    <x v="7"/>
    <s v="photography books"/>
    <x v="511"/>
    <x v="579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x v="0"/>
    <s v="theater/plays"/>
    <n v="77.373333333333335"/>
    <x v="619"/>
    <x v="3"/>
    <s v="plays"/>
    <x v="575"/>
    <x v="580"/>
  </r>
  <r>
    <n v="626"/>
    <x v="615"/>
    <s v="Synergistic tertiary budgetary management"/>
    <n v="6400"/>
    <n v="13205"/>
    <x v="1"/>
    <n v="189"/>
    <x v="1"/>
    <s v="USD"/>
    <n v="1285650000"/>
    <n v="1286427600"/>
    <b v="0"/>
    <x v="1"/>
    <s v="theater/plays"/>
    <n v="206.32812500000003"/>
    <x v="620"/>
    <x v="3"/>
    <s v="plays"/>
    <x v="576"/>
    <x v="581"/>
  </r>
  <r>
    <n v="627"/>
    <x v="616"/>
    <s v="Open-architected incremental ability"/>
    <n v="1600"/>
    <n v="11108"/>
    <x v="1"/>
    <n v="154"/>
    <x v="4"/>
    <s v="GBP"/>
    <n v="1276664400"/>
    <n v="1278738000"/>
    <b v="1"/>
    <x v="0"/>
    <s v="food/food trucks"/>
    <n v="694.25"/>
    <x v="621"/>
    <x v="0"/>
    <s v="food trucks"/>
    <x v="577"/>
    <x v="582"/>
  </r>
  <r>
    <n v="628"/>
    <x v="617"/>
    <s v="Intuitive object-oriented task-force"/>
    <n v="1900"/>
    <n v="2884"/>
    <x v="1"/>
    <n v="96"/>
    <x v="1"/>
    <s v="USD"/>
    <n v="1286168400"/>
    <n v="1286427600"/>
    <b v="0"/>
    <x v="0"/>
    <s v="music/indie rock"/>
    <n v="151.78947368421052"/>
    <x v="622"/>
    <x v="1"/>
    <s v="indie rock"/>
    <x v="578"/>
    <x v="581"/>
  </r>
  <r>
    <n v="629"/>
    <x v="618"/>
    <s v="Multi-tiered executive toolset"/>
    <n v="85900"/>
    <n v="55476"/>
    <x v="0"/>
    <n v="750"/>
    <x v="1"/>
    <s v="USD"/>
    <n v="1467781200"/>
    <n v="1467954000"/>
    <b v="0"/>
    <x v="1"/>
    <s v="theater/plays"/>
    <n v="64.58207217694995"/>
    <x v="623"/>
    <x v="3"/>
    <s v="plays"/>
    <x v="579"/>
    <x v="583"/>
  </r>
  <r>
    <n v="630"/>
    <x v="619"/>
    <s v="Grass-roots directional workforce"/>
    <n v="9500"/>
    <n v="5973"/>
    <x v="3"/>
    <n v="87"/>
    <x v="1"/>
    <s v="USD"/>
    <n v="1556686800"/>
    <n v="1557637200"/>
    <b v="0"/>
    <x v="1"/>
    <s v="theater/plays"/>
    <n v="62.873684210526314"/>
    <x v="624"/>
    <x v="3"/>
    <s v="plays"/>
    <x v="580"/>
    <x v="584"/>
  </r>
  <r>
    <n v="631"/>
    <x v="620"/>
    <s v="Quality-focused real-time solution"/>
    <n v="59200"/>
    <n v="183756"/>
    <x v="1"/>
    <n v="3063"/>
    <x v="1"/>
    <s v="USD"/>
    <n v="1553576400"/>
    <n v="1553922000"/>
    <b v="0"/>
    <x v="0"/>
    <s v="theater/plays"/>
    <n v="310.39864864864865"/>
    <x v="625"/>
    <x v="3"/>
    <s v="plays"/>
    <x v="581"/>
    <x v="585"/>
  </r>
  <r>
    <n v="632"/>
    <x v="621"/>
    <s v="Reduced interactive matrix"/>
    <n v="72100"/>
    <n v="30902"/>
    <x v="2"/>
    <n v="278"/>
    <x v="1"/>
    <s v="USD"/>
    <n v="1414904400"/>
    <n v="1416463200"/>
    <b v="0"/>
    <x v="0"/>
    <s v="theater/plays"/>
    <n v="42.859916782246884"/>
    <x v="626"/>
    <x v="3"/>
    <s v="plays"/>
    <x v="582"/>
    <x v="586"/>
  </r>
  <r>
    <n v="633"/>
    <x v="622"/>
    <s v="Adaptive context-sensitive architecture"/>
    <n v="6700"/>
    <n v="5569"/>
    <x v="0"/>
    <n v="105"/>
    <x v="1"/>
    <s v="USD"/>
    <n v="1446876000"/>
    <n v="1447221600"/>
    <b v="0"/>
    <x v="0"/>
    <s v="film &amp; video/animation"/>
    <n v="83.119402985074629"/>
    <x v="627"/>
    <x v="4"/>
    <s v="animation"/>
    <x v="336"/>
    <x v="587"/>
  </r>
  <r>
    <n v="634"/>
    <x v="623"/>
    <s v="Polarized incremental portal"/>
    <n v="118200"/>
    <n v="92824"/>
    <x v="3"/>
    <n v="1658"/>
    <x v="1"/>
    <s v="USD"/>
    <n v="1490418000"/>
    <n v="1491627600"/>
    <b v="0"/>
    <x v="0"/>
    <s v="film &amp; video/television"/>
    <n v="78.531302876480552"/>
    <x v="628"/>
    <x v="4"/>
    <s v="television"/>
    <x v="583"/>
    <x v="588"/>
  </r>
  <r>
    <n v="635"/>
    <x v="624"/>
    <s v="Reactive regional access"/>
    <n v="139000"/>
    <n v="158590"/>
    <x v="1"/>
    <n v="2266"/>
    <x v="1"/>
    <s v="USD"/>
    <n v="1360389600"/>
    <n v="1363150800"/>
    <b v="0"/>
    <x v="0"/>
    <s v="film &amp; video/television"/>
    <n v="114.09352517985612"/>
    <x v="629"/>
    <x v="4"/>
    <s v="television"/>
    <x v="584"/>
    <x v="589"/>
  </r>
  <r>
    <n v="636"/>
    <x v="625"/>
    <s v="Stand-alone reciprocal frame"/>
    <n v="197700"/>
    <n v="127591"/>
    <x v="0"/>
    <n v="2604"/>
    <x v="3"/>
    <s v="DKK"/>
    <n v="1326866400"/>
    <n v="1330754400"/>
    <b v="0"/>
    <x v="1"/>
    <s v="film &amp; video/animation"/>
    <n v="64.537683358624179"/>
    <x v="630"/>
    <x v="4"/>
    <s v="animation"/>
    <x v="585"/>
    <x v="590"/>
  </r>
  <r>
    <n v="637"/>
    <x v="626"/>
    <s v="Open-architected 24/7 throughput"/>
    <n v="8500"/>
    <n v="6750"/>
    <x v="0"/>
    <n v="65"/>
    <x v="1"/>
    <s v="USD"/>
    <n v="1479103200"/>
    <n v="1479794400"/>
    <b v="0"/>
    <x v="0"/>
    <s v="theater/plays"/>
    <n v="79.411764705882348"/>
    <x v="631"/>
    <x v="3"/>
    <s v="plays"/>
    <x v="586"/>
    <x v="591"/>
  </r>
  <r>
    <n v="638"/>
    <x v="627"/>
    <s v="Monitored 24/7 approach"/>
    <n v="81600"/>
    <n v="9318"/>
    <x v="0"/>
    <n v="94"/>
    <x v="1"/>
    <s v="USD"/>
    <n v="1280206800"/>
    <n v="1281243600"/>
    <b v="0"/>
    <x v="1"/>
    <s v="theater/plays"/>
    <n v="11.419117647058824"/>
    <x v="632"/>
    <x v="3"/>
    <s v="plays"/>
    <x v="587"/>
    <x v="592"/>
  </r>
  <r>
    <n v="639"/>
    <x v="628"/>
    <s v="Upgradable explicit forecast"/>
    <n v="8600"/>
    <n v="4832"/>
    <x v="2"/>
    <n v="45"/>
    <x v="1"/>
    <s v="USD"/>
    <n v="1532754000"/>
    <n v="1532754000"/>
    <b v="0"/>
    <x v="1"/>
    <s v="film &amp; video/drama"/>
    <n v="56.186046511627907"/>
    <x v="633"/>
    <x v="4"/>
    <s v="drama"/>
    <x v="588"/>
    <x v="593"/>
  </r>
  <r>
    <n v="640"/>
    <x v="629"/>
    <s v="Pre-emptive context-sensitive support"/>
    <n v="119800"/>
    <n v="19769"/>
    <x v="0"/>
    <n v="257"/>
    <x v="1"/>
    <s v="USD"/>
    <n v="1453096800"/>
    <n v="1453356000"/>
    <b v="0"/>
    <x v="0"/>
    <s v="theater/plays"/>
    <n v="16.501669449081803"/>
    <x v="634"/>
    <x v="3"/>
    <s v="plays"/>
    <x v="589"/>
    <x v="510"/>
  </r>
  <r>
    <n v="641"/>
    <x v="630"/>
    <s v="Business-focused leadingedge instruction set"/>
    <n v="9400"/>
    <n v="11277"/>
    <x v="1"/>
    <n v="194"/>
    <x v="5"/>
    <s v="CHF"/>
    <n v="1487570400"/>
    <n v="1489986000"/>
    <b v="0"/>
    <x v="0"/>
    <s v="theater/plays"/>
    <n v="119.96808510638297"/>
    <x v="635"/>
    <x v="3"/>
    <s v="plays"/>
    <x v="590"/>
    <x v="594"/>
  </r>
  <r>
    <n v="642"/>
    <x v="631"/>
    <s v="Extended multi-state knowledge user"/>
    <n v="9200"/>
    <n v="13382"/>
    <x v="1"/>
    <n v="129"/>
    <x v="0"/>
    <s v="CAD"/>
    <n v="1545026400"/>
    <n v="1545804000"/>
    <b v="0"/>
    <x v="0"/>
    <s v="technology/wearables"/>
    <n v="145.45652173913044"/>
    <x v="636"/>
    <x v="2"/>
    <s v="wearables"/>
    <x v="591"/>
    <x v="595"/>
  </r>
  <r>
    <n v="643"/>
    <x v="632"/>
    <s v="Future-proofed modular groupware"/>
    <n v="14900"/>
    <n v="32986"/>
    <x v="1"/>
    <n v="375"/>
    <x v="1"/>
    <s v="USD"/>
    <n v="1488348000"/>
    <n v="1489899600"/>
    <b v="0"/>
    <x v="0"/>
    <s v="theater/plays"/>
    <n v="221.38255033557047"/>
    <x v="637"/>
    <x v="3"/>
    <s v="plays"/>
    <x v="592"/>
    <x v="596"/>
  </r>
  <r>
    <n v="644"/>
    <x v="633"/>
    <s v="Distributed real-time algorithm"/>
    <n v="169400"/>
    <n v="81984"/>
    <x v="0"/>
    <n v="2928"/>
    <x v="0"/>
    <s v="CAD"/>
    <n v="1545112800"/>
    <n v="1546495200"/>
    <b v="0"/>
    <x v="0"/>
    <s v="theater/plays"/>
    <n v="48.396694214876035"/>
    <x v="638"/>
    <x v="3"/>
    <s v="plays"/>
    <x v="593"/>
    <x v="597"/>
  </r>
  <r>
    <n v="645"/>
    <x v="634"/>
    <s v="Multi-lateral heuristic throughput"/>
    <n v="192100"/>
    <n v="178483"/>
    <x v="0"/>
    <n v="4697"/>
    <x v="1"/>
    <s v="USD"/>
    <n v="1537938000"/>
    <n v="1539752400"/>
    <b v="0"/>
    <x v="1"/>
    <s v="music/rock"/>
    <n v="92.911504424778755"/>
    <x v="639"/>
    <x v="1"/>
    <s v="rock"/>
    <x v="594"/>
    <x v="598"/>
  </r>
  <r>
    <n v="646"/>
    <x v="635"/>
    <s v="Switchable reciprocal middleware"/>
    <n v="98700"/>
    <n v="87448"/>
    <x v="0"/>
    <n v="2915"/>
    <x v="1"/>
    <s v="USD"/>
    <n v="1363150800"/>
    <n v="1364101200"/>
    <b v="0"/>
    <x v="0"/>
    <s v="games/video games"/>
    <n v="88.599797365754824"/>
    <x v="640"/>
    <x v="6"/>
    <s v="video games"/>
    <x v="595"/>
    <x v="599"/>
  </r>
  <r>
    <n v="647"/>
    <x v="636"/>
    <s v="Inverse multimedia Graphic Interface"/>
    <n v="4500"/>
    <n v="1863"/>
    <x v="0"/>
    <n v="18"/>
    <x v="1"/>
    <s v="USD"/>
    <n v="1523250000"/>
    <n v="1525323600"/>
    <b v="0"/>
    <x v="0"/>
    <s v="publishing/translations"/>
    <n v="41.4"/>
    <x v="641"/>
    <x v="5"/>
    <s v="translations"/>
    <x v="596"/>
    <x v="600"/>
  </r>
  <r>
    <n v="648"/>
    <x v="637"/>
    <s v="Vision-oriented local contingency"/>
    <n v="98600"/>
    <n v="62174"/>
    <x v="3"/>
    <n v="723"/>
    <x v="1"/>
    <s v="USD"/>
    <n v="1499317200"/>
    <n v="1500872400"/>
    <b v="1"/>
    <x v="0"/>
    <s v="food/food trucks"/>
    <n v="63.056795131845846"/>
    <x v="642"/>
    <x v="0"/>
    <s v="food trucks"/>
    <x v="597"/>
    <x v="601"/>
  </r>
  <r>
    <n v="649"/>
    <x v="638"/>
    <s v="Reactive 6thgeneration hub"/>
    <n v="121700"/>
    <n v="59003"/>
    <x v="0"/>
    <n v="602"/>
    <x v="5"/>
    <s v="CHF"/>
    <n v="1287550800"/>
    <n v="1288501200"/>
    <b v="1"/>
    <x v="1"/>
    <s v="theater/plays"/>
    <n v="48.482333607230892"/>
    <x v="643"/>
    <x v="3"/>
    <s v="plays"/>
    <x v="598"/>
    <x v="602"/>
  </r>
  <r>
    <n v="650"/>
    <x v="639"/>
    <s v="Optional asymmetric success"/>
    <n v="100"/>
    <n v="2"/>
    <x v="0"/>
    <n v="1"/>
    <x v="1"/>
    <s v="USD"/>
    <n v="1404795600"/>
    <n v="1407128400"/>
    <b v="0"/>
    <x v="0"/>
    <s v="music/jazz"/>
    <n v="2"/>
    <x v="50"/>
    <x v="1"/>
    <s v="jazz"/>
    <x v="599"/>
    <x v="603"/>
  </r>
  <r>
    <n v="651"/>
    <x v="640"/>
    <s v="Digitized analyzing capacity"/>
    <n v="196700"/>
    <n v="174039"/>
    <x v="0"/>
    <n v="3868"/>
    <x v="6"/>
    <s v="EUR"/>
    <n v="1393048800"/>
    <n v="1394344800"/>
    <b v="0"/>
    <x v="0"/>
    <s v="film &amp; video/shorts"/>
    <n v="88.47941026944585"/>
    <x v="644"/>
    <x v="4"/>
    <s v="shorts"/>
    <x v="600"/>
    <x v="604"/>
  </r>
  <r>
    <n v="652"/>
    <x v="641"/>
    <s v="Vision-oriented regional hub"/>
    <n v="10000"/>
    <n v="12684"/>
    <x v="1"/>
    <n v="409"/>
    <x v="1"/>
    <s v="USD"/>
    <n v="1470373200"/>
    <n v="1474088400"/>
    <b v="0"/>
    <x v="0"/>
    <s v="technology/web"/>
    <n v="126.84"/>
    <x v="645"/>
    <x v="2"/>
    <s v="web"/>
    <x v="601"/>
    <x v="292"/>
  </r>
  <r>
    <n v="653"/>
    <x v="642"/>
    <s v="Monitored incremental info-mediaries"/>
    <n v="600"/>
    <n v="14033"/>
    <x v="1"/>
    <n v="234"/>
    <x v="1"/>
    <s v="USD"/>
    <n v="1460091600"/>
    <n v="1460264400"/>
    <b v="0"/>
    <x v="0"/>
    <s v="technology/web"/>
    <n v="2338.833333333333"/>
    <x v="646"/>
    <x v="2"/>
    <s v="web"/>
    <x v="602"/>
    <x v="605"/>
  </r>
  <r>
    <n v="654"/>
    <x v="643"/>
    <s v="Programmable static middleware"/>
    <n v="35000"/>
    <n v="177936"/>
    <x v="1"/>
    <n v="3016"/>
    <x v="1"/>
    <s v="USD"/>
    <n v="1440392400"/>
    <n v="1440824400"/>
    <b v="0"/>
    <x v="0"/>
    <s v="music/metal"/>
    <n v="508.38857142857148"/>
    <x v="647"/>
    <x v="1"/>
    <s v="metal"/>
    <x v="335"/>
    <x v="606"/>
  </r>
  <r>
    <n v="655"/>
    <x v="644"/>
    <s v="Multi-layered bottom-line encryption"/>
    <n v="6900"/>
    <n v="13212"/>
    <x v="1"/>
    <n v="264"/>
    <x v="1"/>
    <s v="USD"/>
    <n v="1488434400"/>
    <n v="1489554000"/>
    <b v="1"/>
    <x v="0"/>
    <s v="photography/photography books"/>
    <n v="191.47826086956522"/>
    <x v="648"/>
    <x v="7"/>
    <s v="photography books"/>
    <x v="603"/>
    <x v="607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x v="0"/>
    <s v="food/food trucks"/>
    <n v="42.127533783783782"/>
    <x v="649"/>
    <x v="0"/>
    <s v="food trucks"/>
    <x v="604"/>
    <x v="608"/>
  </r>
  <r>
    <n v="657"/>
    <x v="646"/>
    <s v="Balanced optimal hardware"/>
    <n v="10000"/>
    <n v="824"/>
    <x v="0"/>
    <n v="14"/>
    <x v="1"/>
    <s v="USD"/>
    <n v="1514354400"/>
    <n v="1515736800"/>
    <b v="0"/>
    <x v="0"/>
    <s v="film &amp; video/science fiction"/>
    <n v="8.24"/>
    <x v="650"/>
    <x v="4"/>
    <s v="science fiction"/>
    <x v="605"/>
    <x v="609"/>
  </r>
  <r>
    <n v="658"/>
    <x v="647"/>
    <s v="Self-enabling mission-critical success"/>
    <n v="52600"/>
    <n v="31594"/>
    <x v="3"/>
    <n v="390"/>
    <x v="1"/>
    <s v="USD"/>
    <n v="1440910800"/>
    <n v="1442898000"/>
    <b v="0"/>
    <x v="0"/>
    <s v="music/rock"/>
    <n v="60.064638783269963"/>
    <x v="651"/>
    <x v="1"/>
    <s v="rock"/>
    <x v="606"/>
    <x v="610"/>
  </r>
  <r>
    <n v="659"/>
    <x v="648"/>
    <s v="Grass-roots dynamic emulation"/>
    <n v="120700"/>
    <n v="57010"/>
    <x v="0"/>
    <n v="750"/>
    <x v="4"/>
    <s v="GBP"/>
    <n v="1296108000"/>
    <n v="1296194400"/>
    <b v="0"/>
    <x v="0"/>
    <s v="film &amp; video/documentary"/>
    <n v="47.232808616404313"/>
    <x v="652"/>
    <x v="4"/>
    <s v="documentary"/>
    <x v="65"/>
    <x v="611"/>
  </r>
  <r>
    <n v="660"/>
    <x v="649"/>
    <s v="Fundamental disintermediate matrix"/>
    <n v="9100"/>
    <n v="7438"/>
    <x v="0"/>
    <n v="77"/>
    <x v="1"/>
    <s v="USD"/>
    <n v="1440133200"/>
    <n v="1440910800"/>
    <b v="1"/>
    <x v="0"/>
    <s v="theater/plays"/>
    <n v="81.736263736263737"/>
    <x v="653"/>
    <x v="3"/>
    <s v="plays"/>
    <x v="607"/>
    <x v="612"/>
  </r>
  <r>
    <n v="661"/>
    <x v="650"/>
    <s v="Right-sized secondary challenge"/>
    <n v="106800"/>
    <n v="57872"/>
    <x v="0"/>
    <n v="752"/>
    <x v="3"/>
    <s v="DKK"/>
    <n v="1332910800"/>
    <n v="1335502800"/>
    <b v="0"/>
    <x v="0"/>
    <s v="music/jazz"/>
    <n v="54.187265917603"/>
    <x v="654"/>
    <x v="1"/>
    <s v="jazz"/>
    <x v="608"/>
    <x v="613"/>
  </r>
  <r>
    <n v="662"/>
    <x v="651"/>
    <s v="Implemented exuding software"/>
    <n v="9100"/>
    <n v="8906"/>
    <x v="0"/>
    <n v="131"/>
    <x v="1"/>
    <s v="USD"/>
    <n v="1544335200"/>
    <n v="1544680800"/>
    <b v="0"/>
    <x v="0"/>
    <s v="theater/plays"/>
    <n v="97.868131868131869"/>
    <x v="655"/>
    <x v="3"/>
    <s v="plays"/>
    <x v="609"/>
    <x v="614"/>
  </r>
  <r>
    <n v="663"/>
    <x v="652"/>
    <s v="Total optimizing software"/>
    <n v="10000"/>
    <n v="7724"/>
    <x v="0"/>
    <n v="87"/>
    <x v="1"/>
    <s v="USD"/>
    <n v="1286427600"/>
    <n v="1288414800"/>
    <b v="0"/>
    <x v="0"/>
    <s v="theater/plays"/>
    <n v="77.239999999999995"/>
    <x v="656"/>
    <x v="3"/>
    <s v="plays"/>
    <x v="610"/>
    <x v="615"/>
  </r>
  <r>
    <n v="664"/>
    <x v="327"/>
    <s v="Optional maximized attitude"/>
    <n v="79400"/>
    <n v="26571"/>
    <x v="0"/>
    <n v="1063"/>
    <x v="1"/>
    <s v="USD"/>
    <n v="1329717600"/>
    <n v="1330581600"/>
    <b v="0"/>
    <x v="0"/>
    <s v="music/jazz"/>
    <n v="33.464735516372798"/>
    <x v="657"/>
    <x v="1"/>
    <s v="jazz"/>
    <x v="541"/>
    <x v="616"/>
  </r>
  <r>
    <n v="665"/>
    <x v="653"/>
    <s v="Customer-focused impactful extranet"/>
    <n v="5100"/>
    <n v="12219"/>
    <x v="1"/>
    <n v="272"/>
    <x v="1"/>
    <s v="USD"/>
    <n v="1310187600"/>
    <n v="1311397200"/>
    <b v="0"/>
    <x v="1"/>
    <s v="film &amp; video/documentary"/>
    <n v="239.58823529411765"/>
    <x v="658"/>
    <x v="4"/>
    <s v="documentary"/>
    <x v="611"/>
    <x v="453"/>
  </r>
  <r>
    <n v="666"/>
    <x v="654"/>
    <s v="Cloned bottom-line success"/>
    <n v="3100"/>
    <n v="1985"/>
    <x v="3"/>
    <n v="25"/>
    <x v="1"/>
    <s v="USD"/>
    <n v="1377838800"/>
    <n v="1378357200"/>
    <b v="0"/>
    <x v="1"/>
    <s v="theater/plays"/>
    <n v="64.032258064516128"/>
    <x v="659"/>
    <x v="3"/>
    <s v="plays"/>
    <x v="612"/>
    <x v="617"/>
  </r>
  <r>
    <n v="667"/>
    <x v="655"/>
    <s v="Decentralized bandwidth-monitored ability"/>
    <n v="6900"/>
    <n v="12155"/>
    <x v="1"/>
    <n v="419"/>
    <x v="1"/>
    <s v="USD"/>
    <n v="1410325200"/>
    <n v="1411102800"/>
    <b v="0"/>
    <x v="0"/>
    <s v="journalism/audio"/>
    <n v="176.15942028985506"/>
    <x v="660"/>
    <x v="8"/>
    <s v="audio"/>
    <x v="613"/>
    <x v="618"/>
  </r>
  <r>
    <n v="668"/>
    <x v="656"/>
    <s v="Programmable leadingedge budgetary management"/>
    <n v="27500"/>
    <n v="5593"/>
    <x v="0"/>
    <n v="76"/>
    <x v="1"/>
    <s v="USD"/>
    <n v="1343797200"/>
    <n v="1344834000"/>
    <b v="0"/>
    <x v="0"/>
    <s v="theater/plays"/>
    <n v="20.33818181818182"/>
    <x v="661"/>
    <x v="3"/>
    <s v="plays"/>
    <x v="614"/>
    <x v="619"/>
  </r>
  <r>
    <n v="669"/>
    <x v="657"/>
    <s v="Upgradable bi-directional concept"/>
    <n v="48800"/>
    <n v="175020"/>
    <x v="1"/>
    <n v="1621"/>
    <x v="6"/>
    <s v="EUR"/>
    <n v="1498453200"/>
    <n v="1499230800"/>
    <b v="0"/>
    <x v="0"/>
    <s v="theater/plays"/>
    <n v="358.64754098360658"/>
    <x v="662"/>
    <x v="3"/>
    <s v="plays"/>
    <x v="615"/>
    <x v="620"/>
  </r>
  <r>
    <n v="670"/>
    <x v="635"/>
    <s v="Re-contextualized homogeneous flexibility"/>
    <n v="16200"/>
    <n v="75955"/>
    <x v="1"/>
    <n v="1101"/>
    <x v="1"/>
    <s v="USD"/>
    <n v="1456380000"/>
    <n v="1457416800"/>
    <b v="0"/>
    <x v="0"/>
    <s v="music/indie rock"/>
    <n v="468.85802469135803"/>
    <x v="663"/>
    <x v="1"/>
    <s v="indie rock"/>
    <x v="90"/>
    <x v="621"/>
  </r>
  <r>
    <n v="671"/>
    <x v="658"/>
    <s v="Monitored bi-directional standardization"/>
    <n v="97600"/>
    <n v="119127"/>
    <x v="1"/>
    <n v="1073"/>
    <x v="1"/>
    <s v="USD"/>
    <n v="1280552400"/>
    <n v="1280898000"/>
    <b v="0"/>
    <x v="1"/>
    <s v="theater/plays"/>
    <n v="122.05635245901641"/>
    <x v="664"/>
    <x v="3"/>
    <s v="plays"/>
    <x v="616"/>
    <x v="622"/>
  </r>
  <r>
    <n v="672"/>
    <x v="659"/>
    <s v="Stand-alone grid-enabled leverage"/>
    <n v="197900"/>
    <n v="110689"/>
    <x v="0"/>
    <n v="4428"/>
    <x v="2"/>
    <s v="AUD"/>
    <n v="1521608400"/>
    <n v="1522472400"/>
    <b v="0"/>
    <x v="0"/>
    <s v="theater/plays"/>
    <n v="55.931783729156137"/>
    <x v="665"/>
    <x v="3"/>
    <s v="plays"/>
    <x v="617"/>
    <x v="623"/>
  </r>
  <r>
    <n v="673"/>
    <x v="660"/>
    <s v="Assimilated regional groupware"/>
    <n v="5600"/>
    <n v="2445"/>
    <x v="0"/>
    <n v="58"/>
    <x v="6"/>
    <s v="EUR"/>
    <n v="1460696400"/>
    <n v="1462510800"/>
    <b v="0"/>
    <x v="0"/>
    <s v="music/indie rock"/>
    <n v="43.660714285714285"/>
    <x v="666"/>
    <x v="1"/>
    <s v="indie rock"/>
    <x v="618"/>
    <x v="624"/>
  </r>
  <r>
    <n v="674"/>
    <x v="661"/>
    <s v="Up-sized 24hour instruction set"/>
    <n v="170700"/>
    <n v="57250"/>
    <x v="3"/>
    <n v="1218"/>
    <x v="1"/>
    <s v="USD"/>
    <n v="1313730000"/>
    <n v="1317790800"/>
    <b v="0"/>
    <x v="0"/>
    <s v="photography/photography books"/>
    <n v="33.53837141183363"/>
    <x v="667"/>
    <x v="7"/>
    <s v="photography books"/>
    <x v="619"/>
    <x v="625"/>
  </r>
  <r>
    <n v="675"/>
    <x v="662"/>
    <s v="Right-sized web-enabled intranet"/>
    <n v="9700"/>
    <n v="11929"/>
    <x v="1"/>
    <n v="331"/>
    <x v="1"/>
    <s v="USD"/>
    <n v="1568178000"/>
    <n v="1568782800"/>
    <b v="0"/>
    <x v="0"/>
    <s v="journalism/audio"/>
    <n v="122.97938144329896"/>
    <x v="668"/>
    <x v="8"/>
    <s v="audio"/>
    <x v="620"/>
    <x v="626"/>
  </r>
  <r>
    <n v="676"/>
    <x v="663"/>
    <s v="Expanded needs-based orchestration"/>
    <n v="62300"/>
    <n v="118214"/>
    <x v="1"/>
    <n v="1170"/>
    <x v="1"/>
    <s v="USD"/>
    <n v="1348635600"/>
    <n v="1349413200"/>
    <b v="0"/>
    <x v="0"/>
    <s v="photography/photography books"/>
    <n v="189.74959871589084"/>
    <x v="669"/>
    <x v="7"/>
    <s v="photography books"/>
    <x v="621"/>
    <x v="627"/>
  </r>
  <r>
    <n v="677"/>
    <x v="664"/>
    <s v="Organic system-worthy orchestration"/>
    <n v="5300"/>
    <n v="4432"/>
    <x v="0"/>
    <n v="111"/>
    <x v="1"/>
    <s v="USD"/>
    <n v="1468126800"/>
    <n v="1472446800"/>
    <b v="0"/>
    <x v="0"/>
    <s v="publishing/fiction"/>
    <n v="83.622641509433961"/>
    <x v="670"/>
    <x v="5"/>
    <s v="fiction"/>
    <x v="622"/>
    <x v="491"/>
  </r>
  <r>
    <n v="678"/>
    <x v="665"/>
    <s v="Inverse static standardization"/>
    <n v="99500"/>
    <n v="17879"/>
    <x v="3"/>
    <n v="215"/>
    <x v="1"/>
    <s v="USD"/>
    <n v="1547877600"/>
    <n v="1548050400"/>
    <b v="0"/>
    <x v="0"/>
    <s v="film &amp; video/drama"/>
    <n v="17.968844221105527"/>
    <x v="671"/>
    <x v="4"/>
    <s v="drama"/>
    <x v="35"/>
    <x v="628"/>
  </r>
  <r>
    <n v="679"/>
    <x v="307"/>
    <s v="Synchronized motivating solution"/>
    <n v="1400"/>
    <n v="14511"/>
    <x v="1"/>
    <n v="363"/>
    <x v="1"/>
    <s v="USD"/>
    <n v="1571374800"/>
    <n v="1571806800"/>
    <b v="0"/>
    <x v="1"/>
    <s v="food/food trucks"/>
    <n v="1036.5"/>
    <x v="672"/>
    <x v="0"/>
    <s v="food trucks"/>
    <x v="623"/>
    <x v="629"/>
  </r>
  <r>
    <n v="680"/>
    <x v="666"/>
    <s v="Open-source 4thgeneration open system"/>
    <n v="145600"/>
    <n v="141822"/>
    <x v="0"/>
    <n v="2955"/>
    <x v="1"/>
    <s v="USD"/>
    <n v="1576303200"/>
    <n v="1576476000"/>
    <b v="0"/>
    <x v="1"/>
    <s v="games/mobile games"/>
    <n v="97.405219780219781"/>
    <x v="673"/>
    <x v="6"/>
    <s v="mobile games"/>
    <x v="624"/>
    <x v="63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x v="0"/>
    <s v="theater/plays"/>
    <n v="86.386203150461711"/>
    <x v="674"/>
    <x v="3"/>
    <s v="plays"/>
    <x v="625"/>
    <x v="631"/>
  </r>
  <r>
    <n v="682"/>
    <x v="668"/>
    <s v="Compatible 5thgeneration concept"/>
    <n v="5400"/>
    <n v="8109"/>
    <x v="1"/>
    <n v="103"/>
    <x v="1"/>
    <s v="USD"/>
    <n v="1386741600"/>
    <n v="1387519200"/>
    <b v="0"/>
    <x v="0"/>
    <s v="theater/plays"/>
    <n v="150.16666666666666"/>
    <x v="675"/>
    <x v="3"/>
    <s v="plays"/>
    <x v="626"/>
    <x v="632"/>
  </r>
  <r>
    <n v="683"/>
    <x v="669"/>
    <s v="Virtual systemic intranet"/>
    <n v="2300"/>
    <n v="8244"/>
    <x v="1"/>
    <n v="147"/>
    <x v="1"/>
    <s v="USD"/>
    <n v="1537074000"/>
    <n v="1537246800"/>
    <b v="0"/>
    <x v="0"/>
    <s v="theater/plays"/>
    <n v="358.43478260869563"/>
    <x v="676"/>
    <x v="3"/>
    <s v="plays"/>
    <x v="627"/>
    <x v="633"/>
  </r>
  <r>
    <n v="684"/>
    <x v="670"/>
    <s v="Optimized systemic algorithm"/>
    <n v="1400"/>
    <n v="7600"/>
    <x v="1"/>
    <n v="110"/>
    <x v="0"/>
    <s v="CAD"/>
    <n v="1277787600"/>
    <n v="1279515600"/>
    <b v="0"/>
    <x v="0"/>
    <s v="publishing/nonfiction"/>
    <n v="542.85714285714289"/>
    <x v="677"/>
    <x v="5"/>
    <s v="nonfiction"/>
    <x v="628"/>
    <x v="634"/>
  </r>
  <r>
    <n v="685"/>
    <x v="671"/>
    <s v="Customizable homogeneous firmware"/>
    <n v="140000"/>
    <n v="94501"/>
    <x v="0"/>
    <n v="926"/>
    <x v="0"/>
    <s v="CAD"/>
    <n v="1440306000"/>
    <n v="1442379600"/>
    <b v="0"/>
    <x v="0"/>
    <s v="theater/plays"/>
    <n v="67.500714285714281"/>
    <x v="678"/>
    <x v="3"/>
    <s v="plays"/>
    <x v="629"/>
    <x v="415"/>
  </r>
  <r>
    <n v="686"/>
    <x v="672"/>
    <s v="Front-line cohesive extranet"/>
    <n v="7500"/>
    <n v="14381"/>
    <x v="1"/>
    <n v="134"/>
    <x v="1"/>
    <s v="USD"/>
    <n v="1522126800"/>
    <n v="1523077200"/>
    <b v="0"/>
    <x v="0"/>
    <s v="technology/wearables"/>
    <n v="191.74666666666667"/>
    <x v="679"/>
    <x v="2"/>
    <s v="wearables"/>
    <x v="630"/>
    <x v="635"/>
  </r>
  <r>
    <n v="687"/>
    <x v="673"/>
    <s v="Distributed holistic neural-net"/>
    <n v="1500"/>
    <n v="13980"/>
    <x v="1"/>
    <n v="269"/>
    <x v="1"/>
    <s v="USD"/>
    <n v="1489298400"/>
    <n v="1489554000"/>
    <b v="0"/>
    <x v="0"/>
    <s v="theater/plays"/>
    <n v="932"/>
    <x v="680"/>
    <x v="3"/>
    <s v="plays"/>
    <x v="631"/>
    <x v="607"/>
  </r>
  <r>
    <n v="688"/>
    <x v="674"/>
    <s v="Devolved client-server monitoring"/>
    <n v="2900"/>
    <n v="12449"/>
    <x v="1"/>
    <n v="175"/>
    <x v="1"/>
    <s v="USD"/>
    <n v="1547100000"/>
    <n v="1548482400"/>
    <b v="0"/>
    <x v="1"/>
    <s v="film &amp; video/television"/>
    <n v="429.27586206896552"/>
    <x v="681"/>
    <x v="4"/>
    <s v="television"/>
    <x v="632"/>
    <x v="636"/>
  </r>
  <r>
    <n v="689"/>
    <x v="675"/>
    <s v="Seamless directional capacity"/>
    <n v="7300"/>
    <n v="7348"/>
    <x v="1"/>
    <n v="69"/>
    <x v="1"/>
    <s v="USD"/>
    <n v="1383022800"/>
    <n v="1384063200"/>
    <b v="0"/>
    <x v="0"/>
    <s v="technology/web"/>
    <n v="100.65753424657535"/>
    <x v="682"/>
    <x v="2"/>
    <s v="web"/>
    <x v="633"/>
    <x v="637"/>
  </r>
  <r>
    <n v="690"/>
    <x v="676"/>
    <s v="Polarized actuating implementation"/>
    <n v="3600"/>
    <n v="8158"/>
    <x v="1"/>
    <n v="190"/>
    <x v="1"/>
    <s v="USD"/>
    <n v="1322373600"/>
    <n v="1322892000"/>
    <b v="0"/>
    <x v="1"/>
    <s v="film &amp; video/documentary"/>
    <n v="226.61111111111109"/>
    <x v="683"/>
    <x v="4"/>
    <s v="documentary"/>
    <x v="634"/>
    <x v="638"/>
  </r>
  <r>
    <n v="691"/>
    <x v="677"/>
    <s v="Front-line disintermediate hub"/>
    <n v="5000"/>
    <n v="7119"/>
    <x v="1"/>
    <n v="237"/>
    <x v="1"/>
    <s v="USD"/>
    <n v="1349240400"/>
    <n v="1350709200"/>
    <b v="1"/>
    <x v="1"/>
    <s v="film &amp; video/documentary"/>
    <n v="142.38"/>
    <x v="684"/>
    <x v="4"/>
    <s v="documentary"/>
    <x v="635"/>
    <x v="639"/>
  </r>
  <r>
    <n v="692"/>
    <x v="678"/>
    <s v="Decentralized 4thgeneration challenge"/>
    <n v="6000"/>
    <n v="5438"/>
    <x v="0"/>
    <n v="77"/>
    <x v="4"/>
    <s v="GBP"/>
    <n v="1562648400"/>
    <n v="1564203600"/>
    <b v="0"/>
    <x v="0"/>
    <s v="music/rock"/>
    <n v="90.633333333333326"/>
    <x v="685"/>
    <x v="1"/>
    <s v="rock"/>
    <x v="636"/>
    <x v="640"/>
  </r>
  <r>
    <n v="693"/>
    <x v="679"/>
    <s v="Reverse-engineered composite hierarchy"/>
    <n v="180400"/>
    <n v="115396"/>
    <x v="0"/>
    <n v="1748"/>
    <x v="1"/>
    <s v="USD"/>
    <n v="1508216400"/>
    <n v="1509685200"/>
    <b v="0"/>
    <x v="0"/>
    <s v="theater/plays"/>
    <n v="63.966740576496676"/>
    <x v="686"/>
    <x v="3"/>
    <s v="plays"/>
    <x v="637"/>
    <x v="641"/>
  </r>
  <r>
    <n v="694"/>
    <x v="680"/>
    <s v="Programmable tangible ability"/>
    <n v="9100"/>
    <n v="7656"/>
    <x v="0"/>
    <n v="79"/>
    <x v="1"/>
    <s v="USD"/>
    <n v="1511762400"/>
    <n v="1514959200"/>
    <b v="0"/>
    <x v="0"/>
    <s v="theater/plays"/>
    <n v="84.131868131868131"/>
    <x v="687"/>
    <x v="3"/>
    <s v="plays"/>
    <x v="638"/>
    <x v="642"/>
  </r>
  <r>
    <n v="695"/>
    <x v="681"/>
    <s v="Configurable full-range emulation"/>
    <n v="9200"/>
    <n v="12322"/>
    <x v="1"/>
    <n v="196"/>
    <x v="6"/>
    <s v="EUR"/>
    <n v="1447480800"/>
    <n v="1448863200"/>
    <b v="1"/>
    <x v="0"/>
    <s v="music/rock"/>
    <n v="133.93478260869566"/>
    <x v="688"/>
    <x v="1"/>
    <s v="rock"/>
    <x v="639"/>
    <x v="445"/>
  </r>
  <r>
    <n v="696"/>
    <x v="682"/>
    <s v="Total real-time hardware"/>
    <n v="164100"/>
    <n v="96888"/>
    <x v="0"/>
    <n v="889"/>
    <x v="1"/>
    <s v="USD"/>
    <n v="1429506000"/>
    <n v="1429592400"/>
    <b v="0"/>
    <x v="1"/>
    <s v="theater/plays"/>
    <n v="59.042047531992694"/>
    <x v="689"/>
    <x v="3"/>
    <s v="plays"/>
    <x v="640"/>
    <x v="116"/>
  </r>
  <r>
    <n v="697"/>
    <x v="683"/>
    <s v="Profound system-worthy functionalities"/>
    <n v="128900"/>
    <n v="196960"/>
    <x v="1"/>
    <n v="7295"/>
    <x v="1"/>
    <s v="USD"/>
    <n v="1522472400"/>
    <n v="1522645200"/>
    <b v="0"/>
    <x v="0"/>
    <s v="music/electric music"/>
    <n v="152.80062063615205"/>
    <x v="690"/>
    <x v="1"/>
    <s v="electric music"/>
    <x v="641"/>
    <x v="643"/>
  </r>
  <r>
    <n v="698"/>
    <x v="684"/>
    <s v="Cloned hybrid focus group"/>
    <n v="42100"/>
    <n v="188057"/>
    <x v="1"/>
    <n v="2893"/>
    <x v="0"/>
    <s v="CAD"/>
    <n v="1322114400"/>
    <n v="1323324000"/>
    <b v="0"/>
    <x v="0"/>
    <s v="technology/wearables"/>
    <n v="446.69121140142522"/>
    <x v="691"/>
    <x v="2"/>
    <s v="wearables"/>
    <x v="642"/>
    <x v="644"/>
  </r>
  <r>
    <n v="699"/>
    <x v="196"/>
    <s v="Ergonomic dedicated focus group"/>
    <n v="7400"/>
    <n v="6245"/>
    <x v="0"/>
    <n v="56"/>
    <x v="1"/>
    <s v="USD"/>
    <n v="1561438800"/>
    <n v="1561525200"/>
    <b v="0"/>
    <x v="0"/>
    <s v="film &amp; video/drama"/>
    <n v="84.391891891891888"/>
    <x v="692"/>
    <x v="4"/>
    <s v="drama"/>
    <x v="230"/>
    <x v="645"/>
  </r>
  <r>
    <n v="700"/>
    <x v="685"/>
    <s v="Realigned zero administration paradigm"/>
    <n v="100"/>
    <n v="3"/>
    <x v="0"/>
    <n v="1"/>
    <x v="1"/>
    <s v="USD"/>
    <n v="1264399200"/>
    <n v="1265695200"/>
    <b v="0"/>
    <x v="0"/>
    <s v="technology/wearables"/>
    <n v="3"/>
    <x v="248"/>
    <x v="2"/>
    <s v="wearables"/>
    <x v="67"/>
    <x v="646"/>
  </r>
  <r>
    <n v="701"/>
    <x v="686"/>
    <s v="Open-source multi-tasking methodology"/>
    <n v="52000"/>
    <n v="91014"/>
    <x v="1"/>
    <n v="820"/>
    <x v="1"/>
    <s v="USD"/>
    <n v="1301202000"/>
    <n v="1301806800"/>
    <b v="1"/>
    <x v="0"/>
    <s v="theater/plays"/>
    <n v="175.02692307692308"/>
    <x v="693"/>
    <x v="3"/>
    <s v="plays"/>
    <x v="643"/>
    <x v="647"/>
  </r>
  <r>
    <n v="702"/>
    <x v="687"/>
    <s v="Object-based attitude-oriented analyzer"/>
    <n v="8700"/>
    <n v="4710"/>
    <x v="0"/>
    <n v="83"/>
    <x v="1"/>
    <s v="USD"/>
    <n v="1374469200"/>
    <n v="1374901200"/>
    <b v="0"/>
    <x v="0"/>
    <s v="technology/wearables"/>
    <n v="54.137931034482754"/>
    <x v="694"/>
    <x v="2"/>
    <s v="wearables"/>
    <x v="644"/>
    <x v="467"/>
  </r>
  <r>
    <n v="703"/>
    <x v="688"/>
    <s v="Cross-platform tertiary hub"/>
    <n v="63400"/>
    <n v="197728"/>
    <x v="1"/>
    <n v="2038"/>
    <x v="1"/>
    <s v="USD"/>
    <n v="1334984400"/>
    <n v="1336453200"/>
    <b v="1"/>
    <x v="1"/>
    <s v="publishing/translations"/>
    <n v="311.87381703470032"/>
    <x v="695"/>
    <x v="5"/>
    <s v="translations"/>
    <x v="645"/>
    <x v="64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x v="0"/>
    <s v="film &amp; video/animation"/>
    <n v="122.78160919540231"/>
    <x v="696"/>
    <x v="4"/>
    <s v="animation"/>
    <x v="646"/>
    <x v="649"/>
  </r>
  <r>
    <n v="705"/>
    <x v="690"/>
    <s v="Centralized tangible success"/>
    <n v="169700"/>
    <n v="168048"/>
    <x v="0"/>
    <n v="2025"/>
    <x v="4"/>
    <s v="GBP"/>
    <n v="1386741600"/>
    <n v="1387087200"/>
    <b v="0"/>
    <x v="0"/>
    <s v="publishing/nonfiction"/>
    <n v="99.026517383618156"/>
    <x v="697"/>
    <x v="5"/>
    <s v="nonfiction"/>
    <x v="626"/>
    <x v="650"/>
  </r>
  <r>
    <n v="706"/>
    <x v="691"/>
    <s v="Customer-focused multimedia methodology"/>
    <n v="108400"/>
    <n v="138586"/>
    <x v="1"/>
    <n v="1345"/>
    <x v="2"/>
    <s v="AUD"/>
    <n v="1546754400"/>
    <n v="1547445600"/>
    <b v="0"/>
    <x v="1"/>
    <s v="technology/web"/>
    <n v="127.84686346863469"/>
    <x v="698"/>
    <x v="2"/>
    <s v="web"/>
    <x v="647"/>
    <x v="651"/>
  </r>
  <r>
    <n v="707"/>
    <x v="692"/>
    <s v="Visionary maximized Local Area Network"/>
    <n v="7300"/>
    <n v="11579"/>
    <x v="1"/>
    <n v="168"/>
    <x v="1"/>
    <s v="USD"/>
    <n v="1544248800"/>
    <n v="1547359200"/>
    <b v="0"/>
    <x v="0"/>
    <s v="film &amp; video/drama"/>
    <n v="158.61643835616439"/>
    <x v="699"/>
    <x v="4"/>
    <s v="drama"/>
    <x v="159"/>
    <x v="652"/>
  </r>
  <r>
    <n v="708"/>
    <x v="693"/>
    <s v="Secured bifurcated intranet"/>
    <n v="1700"/>
    <n v="12020"/>
    <x v="1"/>
    <n v="137"/>
    <x v="5"/>
    <s v="CHF"/>
    <n v="1495429200"/>
    <n v="1496293200"/>
    <b v="0"/>
    <x v="0"/>
    <s v="theater/plays"/>
    <n v="707.05882352941171"/>
    <x v="700"/>
    <x v="3"/>
    <s v="plays"/>
    <x v="648"/>
    <x v="653"/>
  </r>
  <r>
    <n v="709"/>
    <x v="694"/>
    <s v="Grass-roots 4thgeneration product"/>
    <n v="9800"/>
    <n v="13954"/>
    <x v="1"/>
    <n v="186"/>
    <x v="6"/>
    <s v="EUR"/>
    <n v="1334811600"/>
    <n v="1335416400"/>
    <b v="0"/>
    <x v="0"/>
    <s v="theater/plays"/>
    <n v="142.38775510204081"/>
    <x v="701"/>
    <x v="3"/>
    <s v="plays"/>
    <x v="267"/>
    <x v="654"/>
  </r>
  <r>
    <n v="710"/>
    <x v="695"/>
    <s v="Reduced next generation info-mediaries"/>
    <n v="4300"/>
    <n v="6358"/>
    <x v="1"/>
    <n v="125"/>
    <x v="1"/>
    <s v="USD"/>
    <n v="1531544400"/>
    <n v="1532149200"/>
    <b v="0"/>
    <x v="1"/>
    <s v="theater/plays"/>
    <n v="147.86046511627907"/>
    <x v="702"/>
    <x v="3"/>
    <s v="plays"/>
    <x v="649"/>
    <x v="655"/>
  </r>
  <r>
    <n v="711"/>
    <x v="696"/>
    <s v="Customizable full-range artificial intelligence"/>
    <n v="6200"/>
    <n v="1260"/>
    <x v="0"/>
    <n v="14"/>
    <x v="6"/>
    <s v="EUR"/>
    <n v="1453615200"/>
    <n v="1453788000"/>
    <b v="1"/>
    <x v="1"/>
    <s v="theater/plays"/>
    <n v="20.322580645161288"/>
    <x v="703"/>
    <x v="3"/>
    <s v="plays"/>
    <x v="248"/>
    <x v="656"/>
  </r>
  <r>
    <n v="712"/>
    <x v="697"/>
    <s v="Programmable leadingedge contingency"/>
    <n v="800"/>
    <n v="14725"/>
    <x v="1"/>
    <n v="202"/>
    <x v="1"/>
    <s v="USD"/>
    <n v="1467954000"/>
    <n v="1471496400"/>
    <b v="0"/>
    <x v="0"/>
    <s v="theater/plays"/>
    <n v="1840.625"/>
    <x v="704"/>
    <x v="3"/>
    <s v="plays"/>
    <x v="571"/>
    <x v="657"/>
  </r>
  <r>
    <n v="713"/>
    <x v="698"/>
    <s v="Multi-layered global groupware"/>
    <n v="6900"/>
    <n v="11174"/>
    <x v="1"/>
    <n v="103"/>
    <x v="1"/>
    <s v="USD"/>
    <n v="1471842000"/>
    <n v="1472878800"/>
    <b v="0"/>
    <x v="0"/>
    <s v="publishing/radio &amp; podcasts"/>
    <n v="161.94202898550725"/>
    <x v="705"/>
    <x v="5"/>
    <s v="radio &amp; podcasts"/>
    <x v="650"/>
    <x v="89"/>
  </r>
  <r>
    <n v="714"/>
    <x v="699"/>
    <s v="Switchable methodical superstructure"/>
    <n v="38500"/>
    <n v="182036"/>
    <x v="1"/>
    <n v="1785"/>
    <x v="1"/>
    <s v="USD"/>
    <n v="1408424400"/>
    <n v="1408510800"/>
    <b v="0"/>
    <x v="0"/>
    <s v="music/rock"/>
    <n v="472.82077922077923"/>
    <x v="706"/>
    <x v="1"/>
    <s v="rock"/>
    <x v="1"/>
    <x v="658"/>
  </r>
  <r>
    <n v="715"/>
    <x v="700"/>
    <s v="Expanded even-keeled portal"/>
    <n v="118000"/>
    <n v="28870"/>
    <x v="0"/>
    <n v="656"/>
    <x v="1"/>
    <s v="USD"/>
    <n v="1281157200"/>
    <n v="1281589200"/>
    <b v="0"/>
    <x v="0"/>
    <s v="games/mobile games"/>
    <n v="24.466101694915253"/>
    <x v="707"/>
    <x v="6"/>
    <s v="mobile games"/>
    <x v="651"/>
    <x v="438"/>
  </r>
  <r>
    <n v="716"/>
    <x v="701"/>
    <s v="Advanced modular moderator"/>
    <n v="2000"/>
    <n v="10353"/>
    <x v="1"/>
    <n v="157"/>
    <x v="1"/>
    <s v="USD"/>
    <n v="1373432400"/>
    <n v="1375851600"/>
    <b v="0"/>
    <x v="1"/>
    <s v="theater/plays"/>
    <n v="517.65"/>
    <x v="708"/>
    <x v="3"/>
    <s v="plays"/>
    <x v="652"/>
    <x v="659"/>
  </r>
  <r>
    <n v="717"/>
    <x v="702"/>
    <s v="Reverse-engineered well-modulated ability"/>
    <n v="5600"/>
    <n v="13868"/>
    <x v="1"/>
    <n v="555"/>
    <x v="1"/>
    <s v="USD"/>
    <n v="1313989200"/>
    <n v="1315803600"/>
    <b v="0"/>
    <x v="0"/>
    <s v="film &amp; video/documentary"/>
    <n v="247.64285714285714"/>
    <x v="709"/>
    <x v="4"/>
    <s v="documentary"/>
    <x v="653"/>
    <x v="660"/>
  </r>
  <r>
    <n v="718"/>
    <x v="703"/>
    <s v="Expanded optimal pricing structure"/>
    <n v="8300"/>
    <n v="8317"/>
    <x v="1"/>
    <n v="297"/>
    <x v="1"/>
    <s v="USD"/>
    <n v="1371445200"/>
    <n v="1373691600"/>
    <b v="0"/>
    <x v="0"/>
    <s v="technology/wearables"/>
    <n v="100.20481927710843"/>
    <x v="710"/>
    <x v="2"/>
    <s v="wearables"/>
    <x v="654"/>
    <x v="661"/>
  </r>
  <r>
    <n v="719"/>
    <x v="704"/>
    <s v="Down-sized uniform ability"/>
    <n v="6900"/>
    <n v="10557"/>
    <x v="1"/>
    <n v="123"/>
    <x v="1"/>
    <s v="USD"/>
    <n v="1338267600"/>
    <n v="1339218000"/>
    <b v="0"/>
    <x v="0"/>
    <s v="publishing/fiction"/>
    <n v="153"/>
    <x v="711"/>
    <x v="5"/>
    <s v="fiction"/>
    <x v="655"/>
    <x v="662"/>
  </r>
  <r>
    <n v="720"/>
    <x v="705"/>
    <s v="Multi-layered upward-trending conglomeration"/>
    <n v="8700"/>
    <n v="3227"/>
    <x v="3"/>
    <n v="38"/>
    <x v="3"/>
    <s v="DKK"/>
    <n v="1519192800"/>
    <n v="1520402400"/>
    <b v="0"/>
    <x v="1"/>
    <s v="theater/plays"/>
    <n v="37.091954022988503"/>
    <x v="712"/>
    <x v="3"/>
    <s v="plays"/>
    <x v="656"/>
    <x v="236"/>
  </r>
  <r>
    <n v="721"/>
    <x v="706"/>
    <s v="Open-architected systematic intranet"/>
    <n v="123600"/>
    <n v="5429"/>
    <x v="3"/>
    <n v="60"/>
    <x v="1"/>
    <s v="USD"/>
    <n v="1522818000"/>
    <n v="1523336400"/>
    <b v="0"/>
    <x v="0"/>
    <s v="music/rock"/>
    <n v="4.392394822006473"/>
    <x v="713"/>
    <x v="1"/>
    <s v="rock"/>
    <x v="657"/>
    <x v="663"/>
  </r>
  <r>
    <n v="722"/>
    <x v="707"/>
    <s v="Proactive 24hour frame"/>
    <n v="48500"/>
    <n v="75906"/>
    <x v="1"/>
    <n v="3036"/>
    <x v="1"/>
    <s v="USD"/>
    <n v="1509948000"/>
    <n v="1512280800"/>
    <b v="0"/>
    <x v="0"/>
    <s v="film &amp; video/documentary"/>
    <n v="156.50721649484535"/>
    <x v="714"/>
    <x v="4"/>
    <s v="documentary"/>
    <x v="265"/>
    <x v="202"/>
  </r>
  <r>
    <n v="723"/>
    <x v="708"/>
    <s v="Exclusive fresh-thinking model"/>
    <n v="4900"/>
    <n v="13250"/>
    <x v="1"/>
    <n v="144"/>
    <x v="2"/>
    <s v="AUD"/>
    <n v="1456898400"/>
    <n v="1458709200"/>
    <b v="0"/>
    <x v="0"/>
    <s v="theater/plays"/>
    <n v="270.40816326530609"/>
    <x v="715"/>
    <x v="3"/>
    <s v="plays"/>
    <x v="658"/>
    <x v="664"/>
  </r>
  <r>
    <n v="724"/>
    <x v="709"/>
    <s v="Business-focused encompassing intranet"/>
    <n v="8400"/>
    <n v="11261"/>
    <x v="1"/>
    <n v="121"/>
    <x v="4"/>
    <s v="GBP"/>
    <n v="1413954000"/>
    <n v="1414126800"/>
    <b v="0"/>
    <x v="1"/>
    <s v="theater/plays"/>
    <n v="134.05952380952382"/>
    <x v="716"/>
    <x v="3"/>
    <s v="plays"/>
    <x v="659"/>
    <x v="665"/>
  </r>
  <r>
    <n v="725"/>
    <x v="710"/>
    <s v="Optional 6thgeneration access"/>
    <n v="193200"/>
    <n v="97369"/>
    <x v="0"/>
    <n v="1596"/>
    <x v="1"/>
    <s v="USD"/>
    <n v="1416031200"/>
    <n v="1416204000"/>
    <b v="0"/>
    <x v="0"/>
    <s v="games/mobile games"/>
    <n v="50.398033126293996"/>
    <x v="717"/>
    <x v="6"/>
    <s v="mobile games"/>
    <x v="660"/>
    <x v="666"/>
  </r>
  <r>
    <n v="726"/>
    <x v="711"/>
    <s v="Realigned web-enabled functionalities"/>
    <n v="54300"/>
    <n v="48227"/>
    <x v="3"/>
    <n v="524"/>
    <x v="1"/>
    <s v="USD"/>
    <n v="1287982800"/>
    <n v="1288501200"/>
    <b v="0"/>
    <x v="1"/>
    <s v="theater/plays"/>
    <n v="88.815837937384899"/>
    <x v="718"/>
    <x v="3"/>
    <s v="plays"/>
    <x v="661"/>
    <x v="602"/>
  </r>
  <r>
    <n v="727"/>
    <x v="712"/>
    <s v="Enterprise-wide multimedia software"/>
    <n v="8900"/>
    <n v="14685"/>
    <x v="1"/>
    <n v="181"/>
    <x v="1"/>
    <s v="USD"/>
    <n v="1547964000"/>
    <n v="1552971600"/>
    <b v="0"/>
    <x v="0"/>
    <s v="technology/web"/>
    <n v="165"/>
    <x v="719"/>
    <x v="2"/>
    <s v="web"/>
    <x v="4"/>
    <x v="667"/>
  </r>
  <r>
    <n v="728"/>
    <x v="713"/>
    <s v="Versatile mission-critical knowledgebase"/>
    <n v="4200"/>
    <n v="735"/>
    <x v="0"/>
    <n v="10"/>
    <x v="1"/>
    <s v="USD"/>
    <n v="1464152400"/>
    <n v="1465102800"/>
    <b v="0"/>
    <x v="0"/>
    <s v="theater/plays"/>
    <n v="17.5"/>
    <x v="720"/>
    <x v="3"/>
    <s v="plays"/>
    <x v="662"/>
    <x v="668"/>
  </r>
  <r>
    <n v="729"/>
    <x v="714"/>
    <s v="Multi-lateral object-oriented open system"/>
    <n v="5600"/>
    <n v="10397"/>
    <x v="1"/>
    <n v="122"/>
    <x v="1"/>
    <s v="USD"/>
    <n v="1359957600"/>
    <n v="1360130400"/>
    <b v="0"/>
    <x v="0"/>
    <s v="film &amp; video/drama"/>
    <n v="185.66071428571428"/>
    <x v="721"/>
    <x v="4"/>
    <s v="drama"/>
    <x v="663"/>
    <x v="669"/>
  </r>
  <r>
    <n v="730"/>
    <x v="715"/>
    <s v="Visionary system-worthy attitude"/>
    <n v="28800"/>
    <n v="118847"/>
    <x v="1"/>
    <n v="1071"/>
    <x v="0"/>
    <s v="CAD"/>
    <n v="1432357200"/>
    <n v="1432875600"/>
    <b v="0"/>
    <x v="0"/>
    <s v="technology/wearables"/>
    <n v="412.6631944444444"/>
    <x v="722"/>
    <x v="2"/>
    <s v="wearables"/>
    <x v="664"/>
    <x v="670"/>
  </r>
  <r>
    <n v="731"/>
    <x v="716"/>
    <s v="Synergized content-based hierarchy"/>
    <n v="8000"/>
    <n v="7220"/>
    <x v="3"/>
    <n v="219"/>
    <x v="1"/>
    <s v="USD"/>
    <n v="1500786000"/>
    <n v="1500872400"/>
    <b v="0"/>
    <x v="0"/>
    <s v="technology/web"/>
    <n v="90.25"/>
    <x v="723"/>
    <x v="2"/>
    <s v="web"/>
    <x v="665"/>
    <x v="601"/>
  </r>
  <r>
    <n v="732"/>
    <x v="717"/>
    <s v="Business-focused 24hour access"/>
    <n v="117000"/>
    <n v="107622"/>
    <x v="0"/>
    <n v="1121"/>
    <x v="1"/>
    <s v="USD"/>
    <n v="1490158800"/>
    <n v="1492146000"/>
    <b v="0"/>
    <x v="1"/>
    <s v="music/rock"/>
    <n v="91.984615384615381"/>
    <x v="724"/>
    <x v="1"/>
    <s v="rock"/>
    <x v="666"/>
    <x v="671"/>
  </r>
  <r>
    <n v="733"/>
    <x v="718"/>
    <s v="Automated hybrid orchestration"/>
    <n v="15800"/>
    <n v="83267"/>
    <x v="1"/>
    <n v="980"/>
    <x v="1"/>
    <s v="USD"/>
    <n v="1406178000"/>
    <n v="1407301200"/>
    <b v="0"/>
    <x v="0"/>
    <s v="music/metal"/>
    <n v="527.00632911392404"/>
    <x v="725"/>
    <x v="1"/>
    <s v="metal"/>
    <x v="43"/>
    <x v="672"/>
  </r>
  <r>
    <n v="734"/>
    <x v="719"/>
    <s v="Exclusive 5thgeneration leverage"/>
    <n v="4200"/>
    <n v="13404"/>
    <x v="1"/>
    <n v="536"/>
    <x v="1"/>
    <s v="USD"/>
    <n v="1485583200"/>
    <n v="1486620000"/>
    <b v="0"/>
    <x v="1"/>
    <s v="theater/plays"/>
    <n v="319.14285714285711"/>
    <x v="726"/>
    <x v="3"/>
    <s v="plays"/>
    <x v="667"/>
    <x v="673"/>
  </r>
  <r>
    <n v="735"/>
    <x v="720"/>
    <s v="Grass-roots zero administration alliance"/>
    <n v="37100"/>
    <n v="131404"/>
    <x v="1"/>
    <n v="1991"/>
    <x v="1"/>
    <s v="USD"/>
    <n v="1459314000"/>
    <n v="1459918800"/>
    <b v="0"/>
    <x v="0"/>
    <s v="photography/photography books"/>
    <n v="354.18867924528303"/>
    <x v="727"/>
    <x v="7"/>
    <s v="photography books"/>
    <x v="668"/>
    <x v="674"/>
  </r>
  <r>
    <n v="736"/>
    <x v="721"/>
    <s v="Proactive heuristic orchestration"/>
    <n v="7700"/>
    <n v="2533"/>
    <x v="3"/>
    <n v="29"/>
    <x v="1"/>
    <s v="USD"/>
    <n v="1424412000"/>
    <n v="1424757600"/>
    <b v="0"/>
    <x v="0"/>
    <s v="publishing/nonfiction"/>
    <n v="32.896103896103895"/>
    <x v="728"/>
    <x v="5"/>
    <s v="nonfiction"/>
    <x v="669"/>
    <x v="675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x v="0"/>
    <s v="music/indie rock"/>
    <n v="135.8918918918919"/>
    <x v="729"/>
    <x v="1"/>
    <s v="indie rock"/>
    <x v="670"/>
    <x v="676"/>
  </r>
  <r>
    <n v="738"/>
    <x v="486"/>
    <s v="Extended zero administration software"/>
    <n v="74700"/>
    <n v="1557"/>
    <x v="0"/>
    <n v="15"/>
    <x v="1"/>
    <s v="USD"/>
    <n v="1416117600"/>
    <n v="1418018400"/>
    <b v="0"/>
    <x v="1"/>
    <s v="theater/plays"/>
    <n v="2.0843373493975905"/>
    <x v="730"/>
    <x v="3"/>
    <s v="plays"/>
    <x v="671"/>
    <x v="677"/>
  </r>
  <r>
    <n v="739"/>
    <x v="723"/>
    <s v="Multi-tiered discrete support"/>
    <n v="10000"/>
    <n v="6100"/>
    <x v="0"/>
    <n v="191"/>
    <x v="1"/>
    <s v="USD"/>
    <n v="1340946000"/>
    <n v="1341032400"/>
    <b v="0"/>
    <x v="0"/>
    <s v="music/indie rock"/>
    <n v="61"/>
    <x v="731"/>
    <x v="1"/>
    <s v="indie rock"/>
    <x v="672"/>
    <x v="678"/>
  </r>
  <r>
    <n v="740"/>
    <x v="724"/>
    <s v="Phased system-worthy conglomeration"/>
    <n v="5300"/>
    <n v="1592"/>
    <x v="0"/>
    <n v="16"/>
    <x v="1"/>
    <s v="USD"/>
    <n v="1486101600"/>
    <n v="1486360800"/>
    <b v="0"/>
    <x v="0"/>
    <s v="theater/plays"/>
    <n v="30.037735849056602"/>
    <x v="732"/>
    <x v="3"/>
    <s v="plays"/>
    <x v="673"/>
    <x v="679"/>
  </r>
  <r>
    <n v="741"/>
    <x v="287"/>
    <s v="Balanced mobile alliance"/>
    <n v="1200"/>
    <n v="14150"/>
    <x v="1"/>
    <n v="130"/>
    <x v="1"/>
    <s v="USD"/>
    <n v="1274590800"/>
    <n v="1274677200"/>
    <b v="0"/>
    <x v="0"/>
    <s v="theater/plays"/>
    <n v="1179.1666666666665"/>
    <x v="733"/>
    <x v="3"/>
    <s v="plays"/>
    <x v="674"/>
    <x v="680"/>
  </r>
  <r>
    <n v="742"/>
    <x v="725"/>
    <s v="Reactive solution-oriented groupware"/>
    <n v="1200"/>
    <n v="13513"/>
    <x v="1"/>
    <n v="122"/>
    <x v="1"/>
    <s v="USD"/>
    <n v="1263880800"/>
    <n v="1267509600"/>
    <b v="0"/>
    <x v="0"/>
    <s v="music/electric music"/>
    <n v="1126.0833333333335"/>
    <x v="734"/>
    <x v="1"/>
    <s v="electric music"/>
    <x v="675"/>
    <x v="681"/>
  </r>
  <r>
    <n v="743"/>
    <x v="726"/>
    <s v="Exclusive bandwidth-monitored orchestration"/>
    <n v="3900"/>
    <n v="504"/>
    <x v="0"/>
    <n v="17"/>
    <x v="1"/>
    <s v="USD"/>
    <n v="1445403600"/>
    <n v="1445922000"/>
    <b v="0"/>
    <x v="1"/>
    <s v="theater/plays"/>
    <n v="12.923076923076923"/>
    <x v="735"/>
    <x v="3"/>
    <s v="plays"/>
    <x v="676"/>
    <x v="682"/>
  </r>
  <r>
    <n v="744"/>
    <x v="727"/>
    <s v="Intuitive exuding initiative"/>
    <n v="2000"/>
    <n v="14240"/>
    <x v="1"/>
    <n v="140"/>
    <x v="1"/>
    <s v="USD"/>
    <n v="1533877200"/>
    <n v="1534050000"/>
    <b v="0"/>
    <x v="1"/>
    <s v="theater/plays"/>
    <n v="712"/>
    <x v="736"/>
    <x v="3"/>
    <s v="plays"/>
    <x v="342"/>
    <x v="683"/>
  </r>
  <r>
    <n v="745"/>
    <x v="728"/>
    <s v="Streamlined needs-based knowledge user"/>
    <n v="6900"/>
    <n v="2091"/>
    <x v="0"/>
    <n v="34"/>
    <x v="1"/>
    <s v="USD"/>
    <n v="1275195600"/>
    <n v="1277528400"/>
    <b v="0"/>
    <x v="0"/>
    <s v="technology/wearables"/>
    <n v="30.304347826086957"/>
    <x v="737"/>
    <x v="2"/>
    <s v="wearables"/>
    <x v="677"/>
    <x v="684"/>
  </r>
  <r>
    <n v="746"/>
    <x v="729"/>
    <s v="Automated system-worthy structure"/>
    <n v="55800"/>
    <n v="118580"/>
    <x v="1"/>
    <n v="3388"/>
    <x v="1"/>
    <s v="USD"/>
    <n v="1318136400"/>
    <n v="1318568400"/>
    <b v="0"/>
    <x v="0"/>
    <s v="technology/web"/>
    <n v="212.50896057347671"/>
    <x v="112"/>
    <x v="2"/>
    <s v="web"/>
    <x v="678"/>
    <x v="685"/>
  </r>
  <r>
    <n v="747"/>
    <x v="730"/>
    <s v="Secured clear-thinking intranet"/>
    <n v="4900"/>
    <n v="11214"/>
    <x v="1"/>
    <n v="280"/>
    <x v="1"/>
    <s v="USD"/>
    <n v="1283403600"/>
    <n v="1284354000"/>
    <b v="0"/>
    <x v="0"/>
    <s v="theater/plays"/>
    <n v="228.85714285714286"/>
    <x v="738"/>
    <x v="3"/>
    <s v="plays"/>
    <x v="679"/>
    <x v="488"/>
  </r>
  <r>
    <n v="748"/>
    <x v="731"/>
    <s v="Cloned actuating architecture"/>
    <n v="194900"/>
    <n v="68137"/>
    <x v="3"/>
    <n v="614"/>
    <x v="1"/>
    <s v="USD"/>
    <n v="1267423200"/>
    <n v="1269579600"/>
    <b v="0"/>
    <x v="1"/>
    <s v="film &amp; video/animation"/>
    <n v="34.959979476654695"/>
    <x v="739"/>
    <x v="4"/>
    <s v="animation"/>
    <x v="680"/>
    <x v="686"/>
  </r>
  <r>
    <n v="749"/>
    <x v="732"/>
    <s v="Down-sized needs-based task-force"/>
    <n v="8600"/>
    <n v="13527"/>
    <x v="1"/>
    <n v="366"/>
    <x v="6"/>
    <s v="EUR"/>
    <n v="1412744400"/>
    <n v="1413781200"/>
    <b v="0"/>
    <x v="1"/>
    <s v="technology/wearables"/>
    <n v="157.29069767441862"/>
    <x v="740"/>
    <x v="2"/>
    <s v="wearables"/>
    <x v="681"/>
    <x v="687"/>
  </r>
  <r>
    <n v="750"/>
    <x v="733"/>
    <s v="Extended responsive Internet solution"/>
    <n v="100"/>
    <n v="1"/>
    <x v="0"/>
    <n v="1"/>
    <x v="4"/>
    <s v="GBP"/>
    <n v="1277960400"/>
    <n v="1280120400"/>
    <b v="0"/>
    <x v="0"/>
    <s v="music/electric music"/>
    <n v="1"/>
    <x v="100"/>
    <x v="1"/>
    <s v="electric music"/>
    <x v="682"/>
    <x v="688"/>
  </r>
  <r>
    <n v="751"/>
    <x v="734"/>
    <s v="Universal value-added moderator"/>
    <n v="3600"/>
    <n v="8363"/>
    <x v="1"/>
    <n v="270"/>
    <x v="1"/>
    <s v="USD"/>
    <n v="1458190800"/>
    <n v="1459486800"/>
    <b v="1"/>
    <x v="1"/>
    <s v="publishing/nonfiction"/>
    <n v="232.30555555555554"/>
    <x v="741"/>
    <x v="5"/>
    <s v="nonfiction"/>
    <x v="683"/>
    <x v="689"/>
  </r>
  <r>
    <n v="752"/>
    <x v="735"/>
    <s v="Sharable motivating emulation"/>
    <n v="5800"/>
    <n v="5362"/>
    <x v="3"/>
    <n v="114"/>
    <x v="1"/>
    <s v="USD"/>
    <n v="1280984400"/>
    <n v="1282539600"/>
    <b v="0"/>
    <x v="1"/>
    <s v="theater/plays"/>
    <n v="92.448275862068968"/>
    <x v="742"/>
    <x v="3"/>
    <s v="plays"/>
    <x v="684"/>
    <x v="690"/>
  </r>
  <r>
    <n v="753"/>
    <x v="736"/>
    <s v="Networked web-enabled product"/>
    <n v="4700"/>
    <n v="12065"/>
    <x v="1"/>
    <n v="137"/>
    <x v="1"/>
    <s v="USD"/>
    <n v="1274590800"/>
    <n v="1275886800"/>
    <b v="0"/>
    <x v="0"/>
    <s v="photography/photography books"/>
    <n v="256.70212765957444"/>
    <x v="743"/>
    <x v="7"/>
    <s v="photography books"/>
    <x v="674"/>
    <x v="691"/>
  </r>
  <r>
    <n v="754"/>
    <x v="737"/>
    <s v="Advanced dedicated encoding"/>
    <n v="70400"/>
    <n v="118603"/>
    <x v="1"/>
    <n v="3205"/>
    <x v="1"/>
    <s v="USD"/>
    <n v="1351400400"/>
    <n v="1355983200"/>
    <b v="0"/>
    <x v="0"/>
    <s v="theater/plays"/>
    <n v="168.47017045454547"/>
    <x v="744"/>
    <x v="3"/>
    <s v="plays"/>
    <x v="685"/>
    <x v="424"/>
  </r>
  <r>
    <n v="755"/>
    <x v="738"/>
    <s v="Stand-alone multi-state project"/>
    <n v="4500"/>
    <n v="7496"/>
    <x v="1"/>
    <n v="288"/>
    <x v="3"/>
    <s v="DKK"/>
    <n v="1514354400"/>
    <n v="1515391200"/>
    <b v="0"/>
    <x v="1"/>
    <s v="theater/plays"/>
    <n v="166.57777777777778"/>
    <x v="745"/>
    <x v="3"/>
    <s v="plays"/>
    <x v="605"/>
    <x v="231"/>
  </r>
  <r>
    <n v="756"/>
    <x v="739"/>
    <s v="Customizable bi-directional monitoring"/>
    <n v="1300"/>
    <n v="10037"/>
    <x v="1"/>
    <n v="148"/>
    <x v="1"/>
    <s v="USD"/>
    <n v="1421733600"/>
    <n v="1422252000"/>
    <b v="0"/>
    <x v="0"/>
    <s v="theater/plays"/>
    <n v="772.07692307692309"/>
    <x v="746"/>
    <x v="3"/>
    <s v="plays"/>
    <x v="686"/>
    <x v="692"/>
  </r>
  <r>
    <n v="757"/>
    <x v="740"/>
    <s v="Profit-focused motivating function"/>
    <n v="1400"/>
    <n v="5696"/>
    <x v="1"/>
    <n v="114"/>
    <x v="1"/>
    <s v="USD"/>
    <n v="1305176400"/>
    <n v="1305522000"/>
    <b v="0"/>
    <x v="0"/>
    <s v="film &amp; video/drama"/>
    <n v="406.85714285714283"/>
    <x v="747"/>
    <x v="4"/>
    <s v="drama"/>
    <x v="687"/>
    <x v="693"/>
  </r>
  <r>
    <n v="758"/>
    <x v="741"/>
    <s v="Proactive systemic firmware"/>
    <n v="29600"/>
    <n v="167005"/>
    <x v="1"/>
    <n v="1518"/>
    <x v="0"/>
    <s v="CAD"/>
    <n v="1414126800"/>
    <n v="1414904400"/>
    <b v="0"/>
    <x v="0"/>
    <s v="music/rock"/>
    <n v="564.20608108108115"/>
    <x v="748"/>
    <x v="1"/>
    <s v="rock"/>
    <x v="688"/>
    <x v="694"/>
  </r>
  <r>
    <n v="759"/>
    <x v="742"/>
    <s v="Grass-roots upward-trending installation"/>
    <n v="167500"/>
    <n v="114615"/>
    <x v="0"/>
    <n v="1274"/>
    <x v="1"/>
    <s v="USD"/>
    <n v="1517810400"/>
    <n v="1520402400"/>
    <b v="0"/>
    <x v="0"/>
    <s v="music/electric music"/>
    <n v="68.426865671641792"/>
    <x v="749"/>
    <x v="1"/>
    <s v="electric music"/>
    <x v="689"/>
    <x v="236"/>
  </r>
  <r>
    <n v="760"/>
    <x v="743"/>
    <s v="Virtual heuristic hub"/>
    <n v="48300"/>
    <n v="16592"/>
    <x v="0"/>
    <n v="210"/>
    <x v="6"/>
    <s v="EUR"/>
    <n v="1564635600"/>
    <n v="1567141200"/>
    <b v="0"/>
    <x v="1"/>
    <s v="games/video games"/>
    <n v="34.351966873706004"/>
    <x v="750"/>
    <x v="6"/>
    <s v="video games"/>
    <x v="690"/>
    <x v="695"/>
  </r>
  <r>
    <n v="761"/>
    <x v="744"/>
    <s v="Customizable leadingedge model"/>
    <n v="2200"/>
    <n v="14420"/>
    <x v="1"/>
    <n v="166"/>
    <x v="1"/>
    <s v="USD"/>
    <n v="1500699600"/>
    <n v="1501131600"/>
    <b v="0"/>
    <x v="0"/>
    <s v="music/rock"/>
    <n v="655.4545454545455"/>
    <x v="751"/>
    <x v="1"/>
    <s v="rock"/>
    <x v="691"/>
    <x v="696"/>
  </r>
  <r>
    <n v="762"/>
    <x v="307"/>
    <s v="Upgradable uniform service-desk"/>
    <n v="3500"/>
    <n v="6204"/>
    <x v="1"/>
    <n v="100"/>
    <x v="2"/>
    <s v="AUD"/>
    <n v="1354082400"/>
    <n v="1355032800"/>
    <b v="0"/>
    <x v="0"/>
    <s v="music/jazz"/>
    <n v="177.25714285714284"/>
    <x v="752"/>
    <x v="1"/>
    <s v="jazz"/>
    <x v="692"/>
    <x v="697"/>
  </r>
  <r>
    <n v="763"/>
    <x v="745"/>
    <s v="Inverse client-driven product"/>
    <n v="5600"/>
    <n v="6338"/>
    <x v="1"/>
    <n v="235"/>
    <x v="1"/>
    <s v="USD"/>
    <n v="1336453200"/>
    <n v="1339477200"/>
    <b v="0"/>
    <x v="1"/>
    <s v="theater/plays"/>
    <n v="113.17857142857144"/>
    <x v="753"/>
    <x v="3"/>
    <s v="plays"/>
    <x v="693"/>
    <x v="698"/>
  </r>
  <r>
    <n v="764"/>
    <x v="746"/>
    <s v="Managed bandwidth-monitored system engine"/>
    <n v="1100"/>
    <n v="8010"/>
    <x v="1"/>
    <n v="148"/>
    <x v="1"/>
    <s v="USD"/>
    <n v="1305262800"/>
    <n v="1305954000"/>
    <b v="0"/>
    <x v="0"/>
    <s v="music/rock"/>
    <n v="728.18181818181824"/>
    <x v="754"/>
    <x v="1"/>
    <s v="rock"/>
    <x v="694"/>
    <x v="699"/>
  </r>
  <r>
    <n v="765"/>
    <x v="747"/>
    <s v="Advanced transitional help-desk"/>
    <n v="3900"/>
    <n v="8125"/>
    <x v="1"/>
    <n v="198"/>
    <x v="1"/>
    <s v="USD"/>
    <n v="1492232400"/>
    <n v="1494392400"/>
    <b v="1"/>
    <x v="1"/>
    <s v="music/indie rock"/>
    <n v="208.33333333333334"/>
    <x v="755"/>
    <x v="1"/>
    <s v="indie rock"/>
    <x v="695"/>
    <x v="489"/>
  </r>
  <r>
    <n v="766"/>
    <x v="748"/>
    <s v="De-engineered disintermediate encryption"/>
    <n v="43800"/>
    <n v="13653"/>
    <x v="0"/>
    <n v="248"/>
    <x v="2"/>
    <s v="AUD"/>
    <n v="1537333200"/>
    <n v="1537419600"/>
    <b v="0"/>
    <x v="0"/>
    <s v="film &amp; video/science fiction"/>
    <n v="31.171232876712331"/>
    <x v="756"/>
    <x v="4"/>
    <s v="science fiction"/>
    <x v="123"/>
    <x v="512"/>
  </r>
  <r>
    <n v="767"/>
    <x v="749"/>
    <s v="Upgradable attitude-oriented project"/>
    <n v="97200"/>
    <n v="55372"/>
    <x v="0"/>
    <n v="513"/>
    <x v="1"/>
    <s v="USD"/>
    <n v="1444107600"/>
    <n v="1447999200"/>
    <b v="0"/>
    <x v="0"/>
    <s v="publishing/translations"/>
    <n v="56.967078189300416"/>
    <x v="757"/>
    <x v="5"/>
    <s v="translations"/>
    <x v="696"/>
    <x v="700"/>
  </r>
  <r>
    <n v="768"/>
    <x v="750"/>
    <s v="Fundamental zero tolerance alliance"/>
    <n v="4800"/>
    <n v="11088"/>
    <x v="1"/>
    <n v="150"/>
    <x v="1"/>
    <s v="USD"/>
    <n v="1386741600"/>
    <n v="1388037600"/>
    <b v="0"/>
    <x v="0"/>
    <s v="theater/plays"/>
    <n v="231"/>
    <x v="758"/>
    <x v="3"/>
    <s v="plays"/>
    <x v="626"/>
    <x v="701"/>
  </r>
  <r>
    <n v="769"/>
    <x v="751"/>
    <s v="Devolved 24hour forecast"/>
    <n v="125600"/>
    <n v="109106"/>
    <x v="0"/>
    <n v="3410"/>
    <x v="1"/>
    <s v="USD"/>
    <n v="1376542800"/>
    <n v="1378789200"/>
    <b v="0"/>
    <x v="0"/>
    <s v="games/video games"/>
    <n v="86.867834394904463"/>
    <x v="759"/>
    <x v="6"/>
    <s v="video games"/>
    <x v="697"/>
    <x v="340"/>
  </r>
  <r>
    <n v="770"/>
    <x v="752"/>
    <s v="User-centric attitude-oriented intranet"/>
    <n v="4300"/>
    <n v="11642"/>
    <x v="1"/>
    <n v="216"/>
    <x v="6"/>
    <s v="EUR"/>
    <n v="1397451600"/>
    <n v="1398056400"/>
    <b v="0"/>
    <x v="1"/>
    <s v="theater/plays"/>
    <n v="270.74418604651163"/>
    <x v="760"/>
    <x v="3"/>
    <s v="plays"/>
    <x v="698"/>
    <x v="702"/>
  </r>
  <r>
    <n v="771"/>
    <x v="753"/>
    <s v="Self-enabling 5thgeneration paradigm"/>
    <n v="5600"/>
    <n v="2769"/>
    <x v="3"/>
    <n v="26"/>
    <x v="1"/>
    <s v="USD"/>
    <n v="1548482400"/>
    <n v="1550815200"/>
    <b v="0"/>
    <x v="0"/>
    <s v="theater/plays"/>
    <n v="49.446428571428569"/>
    <x v="761"/>
    <x v="3"/>
    <s v="plays"/>
    <x v="699"/>
    <x v="703"/>
  </r>
  <r>
    <n v="772"/>
    <x v="754"/>
    <s v="Persistent 3rdgeneration moratorium"/>
    <n v="149600"/>
    <n v="169586"/>
    <x v="1"/>
    <n v="5139"/>
    <x v="1"/>
    <s v="USD"/>
    <n v="1549692000"/>
    <n v="1550037600"/>
    <b v="0"/>
    <x v="0"/>
    <s v="music/indie rock"/>
    <n v="113.3596256684492"/>
    <x v="762"/>
    <x v="1"/>
    <s v="indie rock"/>
    <x v="700"/>
    <x v="704"/>
  </r>
  <r>
    <n v="773"/>
    <x v="755"/>
    <s v="Cross-platform empowering project"/>
    <n v="53100"/>
    <n v="101185"/>
    <x v="1"/>
    <n v="2353"/>
    <x v="1"/>
    <s v="USD"/>
    <n v="1492059600"/>
    <n v="1492923600"/>
    <b v="0"/>
    <x v="0"/>
    <s v="theater/plays"/>
    <n v="190.55555555555554"/>
    <x v="763"/>
    <x v="3"/>
    <s v="plays"/>
    <x v="701"/>
    <x v="705"/>
  </r>
  <r>
    <n v="774"/>
    <x v="756"/>
    <s v="Polarized user-facing interface"/>
    <n v="5000"/>
    <n v="6775"/>
    <x v="1"/>
    <n v="78"/>
    <x v="6"/>
    <s v="EUR"/>
    <n v="1463979600"/>
    <n v="1467522000"/>
    <b v="0"/>
    <x v="0"/>
    <s v="technology/web"/>
    <n v="135.5"/>
    <x v="764"/>
    <x v="2"/>
    <s v="web"/>
    <x v="702"/>
    <x v="706"/>
  </r>
  <r>
    <n v="775"/>
    <x v="757"/>
    <s v="Customer-focused non-volatile framework"/>
    <n v="9400"/>
    <n v="968"/>
    <x v="0"/>
    <n v="10"/>
    <x v="1"/>
    <s v="USD"/>
    <n v="1415253600"/>
    <n v="1416117600"/>
    <b v="0"/>
    <x v="0"/>
    <s v="music/rock"/>
    <n v="10.297872340425531"/>
    <x v="765"/>
    <x v="1"/>
    <s v="rock"/>
    <x v="703"/>
    <x v="707"/>
  </r>
  <r>
    <n v="776"/>
    <x v="758"/>
    <s v="Synchronized multimedia frame"/>
    <n v="110800"/>
    <n v="72623"/>
    <x v="0"/>
    <n v="2201"/>
    <x v="1"/>
    <s v="USD"/>
    <n v="1562216400"/>
    <n v="1563771600"/>
    <b v="0"/>
    <x v="0"/>
    <s v="theater/plays"/>
    <n v="65.544223826714799"/>
    <x v="766"/>
    <x v="3"/>
    <s v="plays"/>
    <x v="704"/>
    <x v="708"/>
  </r>
  <r>
    <n v="777"/>
    <x v="759"/>
    <s v="Open-architected stable algorithm"/>
    <n v="93800"/>
    <n v="45987"/>
    <x v="0"/>
    <n v="676"/>
    <x v="1"/>
    <s v="USD"/>
    <n v="1316754000"/>
    <n v="1319259600"/>
    <b v="0"/>
    <x v="0"/>
    <s v="theater/plays"/>
    <n v="49.026652452025587"/>
    <x v="767"/>
    <x v="3"/>
    <s v="plays"/>
    <x v="431"/>
    <x v="709"/>
  </r>
  <r>
    <n v="778"/>
    <x v="760"/>
    <s v="Cross-platform optimizing website"/>
    <n v="1300"/>
    <n v="10243"/>
    <x v="1"/>
    <n v="174"/>
    <x v="5"/>
    <s v="CHF"/>
    <n v="1313211600"/>
    <n v="1313643600"/>
    <b v="0"/>
    <x v="0"/>
    <s v="film &amp; video/animation"/>
    <n v="787.92307692307691"/>
    <x v="768"/>
    <x v="4"/>
    <s v="animation"/>
    <x v="705"/>
    <x v="710"/>
  </r>
  <r>
    <n v="779"/>
    <x v="761"/>
    <s v="Public-key actuating projection"/>
    <n v="108700"/>
    <n v="87293"/>
    <x v="0"/>
    <n v="831"/>
    <x v="1"/>
    <s v="USD"/>
    <n v="1439528400"/>
    <n v="1440306000"/>
    <b v="0"/>
    <x v="1"/>
    <s v="theater/plays"/>
    <n v="80.306347746090154"/>
    <x v="769"/>
    <x v="3"/>
    <s v="plays"/>
    <x v="706"/>
    <x v="711"/>
  </r>
  <r>
    <n v="780"/>
    <x v="762"/>
    <s v="Implemented intangible instruction set"/>
    <n v="5100"/>
    <n v="5421"/>
    <x v="1"/>
    <n v="164"/>
    <x v="1"/>
    <s v="USD"/>
    <n v="1469163600"/>
    <n v="1470805200"/>
    <b v="0"/>
    <x v="1"/>
    <s v="film &amp; video/drama"/>
    <n v="106.29411764705883"/>
    <x v="770"/>
    <x v="4"/>
    <s v="drama"/>
    <x v="707"/>
    <x v="712"/>
  </r>
  <r>
    <n v="781"/>
    <x v="763"/>
    <s v="Cross-group interactive architecture"/>
    <n v="8700"/>
    <n v="4414"/>
    <x v="3"/>
    <n v="56"/>
    <x v="5"/>
    <s v="CHF"/>
    <n v="1288501200"/>
    <n v="1292911200"/>
    <b v="0"/>
    <x v="0"/>
    <s v="theater/plays"/>
    <n v="50.735632183908038"/>
    <x v="771"/>
    <x v="3"/>
    <s v="plays"/>
    <x v="708"/>
    <x v="70"/>
  </r>
  <r>
    <n v="782"/>
    <x v="764"/>
    <s v="Centralized asymmetric framework"/>
    <n v="5100"/>
    <n v="10981"/>
    <x v="1"/>
    <n v="161"/>
    <x v="1"/>
    <s v="USD"/>
    <n v="1298959200"/>
    <n v="1301374800"/>
    <b v="0"/>
    <x v="1"/>
    <s v="film &amp; video/animation"/>
    <n v="215.31372549019611"/>
    <x v="772"/>
    <x v="4"/>
    <s v="animation"/>
    <x v="709"/>
    <x v="713"/>
  </r>
  <r>
    <n v="783"/>
    <x v="765"/>
    <s v="Down-sized systematic utilization"/>
    <n v="7400"/>
    <n v="10451"/>
    <x v="1"/>
    <n v="138"/>
    <x v="1"/>
    <s v="USD"/>
    <n v="1387260000"/>
    <n v="1387864800"/>
    <b v="0"/>
    <x v="0"/>
    <s v="music/rock"/>
    <n v="141.22972972972974"/>
    <x v="773"/>
    <x v="1"/>
    <s v="rock"/>
    <x v="710"/>
    <x v="714"/>
  </r>
  <r>
    <n v="784"/>
    <x v="766"/>
    <s v="Profound fault-tolerant model"/>
    <n v="88900"/>
    <n v="102535"/>
    <x v="1"/>
    <n v="3308"/>
    <x v="1"/>
    <s v="USD"/>
    <n v="1457244000"/>
    <n v="1458190800"/>
    <b v="0"/>
    <x v="0"/>
    <s v="technology/web"/>
    <n v="115.33745781777279"/>
    <x v="774"/>
    <x v="2"/>
    <s v="web"/>
    <x v="711"/>
    <x v="715"/>
  </r>
  <r>
    <n v="785"/>
    <x v="767"/>
    <s v="Multi-channeled bi-directional moratorium"/>
    <n v="6700"/>
    <n v="12939"/>
    <x v="1"/>
    <n v="127"/>
    <x v="2"/>
    <s v="AUD"/>
    <n v="1556341200"/>
    <n v="1559278800"/>
    <b v="0"/>
    <x v="1"/>
    <s v="film &amp; video/animation"/>
    <n v="193.11940298507463"/>
    <x v="775"/>
    <x v="4"/>
    <s v="animation"/>
    <x v="157"/>
    <x v="716"/>
  </r>
  <r>
    <n v="786"/>
    <x v="768"/>
    <s v="Object-based content-based ability"/>
    <n v="1500"/>
    <n v="10946"/>
    <x v="1"/>
    <n v="207"/>
    <x v="6"/>
    <s v="EUR"/>
    <n v="1522126800"/>
    <n v="1522731600"/>
    <b v="0"/>
    <x v="1"/>
    <s v="music/jazz"/>
    <n v="729.73333333333335"/>
    <x v="776"/>
    <x v="1"/>
    <s v="jazz"/>
    <x v="630"/>
    <x v="717"/>
  </r>
  <r>
    <n v="787"/>
    <x v="769"/>
    <s v="Progressive coherent secured line"/>
    <n v="61200"/>
    <n v="60994"/>
    <x v="0"/>
    <n v="859"/>
    <x v="0"/>
    <s v="CAD"/>
    <n v="1305954000"/>
    <n v="1306731600"/>
    <b v="0"/>
    <x v="0"/>
    <s v="music/rock"/>
    <n v="99.66339869281046"/>
    <x v="777"/>
    <x v="1"/>
    <s v="rock"/>
    <x v="712"/>
    <x v="718"/>
  </r>
  <r>
    <n v="788"/>
    <x v="770"/>
    <s v="Synchronized directional capability"/>
    <n v="3600"/>
    <n v="3174"/>
    <x v="2"/>
    <n v="31"/>
    <x v="1"/>
    <s v="USD"/>
    <n v="1350709200"/>
    <n v="1352527200"/>
    <b v="0"/>
    <x v="0"/>
    <s v="film &amp; video/animation"/>
    <n v="88.166666666666671"/>
    <x v="778"/>
    <x v="4"/>
    <s v="animation"/>
    <x v="93"/>
    <x v="719"/>
  </r>
  <r>
    <n v="789"/>
    <x v="771"/>
    <s v="Cross-platform composite migration"/>
    <n v="9000"/>
    <n v="3351"/>
    <x v="0"/>
    <n v="45"/>
    <x v="1"/>
    <s v="USD"/>
    <n v="1401166800"/>
    <n v="1404363600"/>
    <b v="0"/>
    <x v="0"/>
    <s v="theater/plays"/>
    <n v="37.233333333333334"/>
    <x v="779"/>
    <x v="3"/>
    <s v="plays"/>
    <x v="713"/>
    <x v="115"/>
  </r>
  <r>
    <n v="790"/>
    <x v="772"/>
    <s v="Operative local pricing structure"/>
    <n v="185900"/>
    <n v="56774"/>
    <x v="3"/>
    <n v="1113"/>
    <x v="1"/>
    <s v="USD"/>
    <n v="1266127200"/>
    <n v="1266645600"/>
    <b v="0"/>
    <x v="0"/>
    <s v="theater/plays"/>
    <n v="30.540075309306079"/>
    <x v="780"/>
    <x v="3"/>
    <s v="plays"/>
    <x v="714"/>
    <x v="720"/>
  </r>
  <r>
    <n v="791"/>
    <x v="773"/>
    <s v="Optional web-enabled extranet"/>
    <n v="2100"/>
    <n v="540"/>
    <x v="0"/>
    <n v="6"/>
    <x v="1"/>
    <s v="USD"/>
    <n v="1481436000"/>
    <n v="1482818400"/>
    <b v="0"/>
    <x v="0"/>
    <s v="food/food trucks"/>
    <n v="25.714285714285712"/>
    <x v="703"/>
    <x v="0"/>
    <s v="food trucks"/>
    <x v="715"/>
    <x v="721"/>
  </r>
  <r>
    <n v="792"/>
    <x v="774"/>
    <s v="Reduced 6thgeneration intranet"/>
    <n v="2000"/>
    <n v="680"/>
    <x v="0"/>
    <n v="7"/>
    <x v="1"/>
    <s v="USD"/>
    <n v="1372222800"/>
    <n v="1374642000"/>
    <b v="0"/>
    <x v="1"/>
    <s v="theater/plays"/>
    <n v="34"/>
    <x v="781"/>
    <x v="3"/>
    <s v="plays"/>
    <x v="716"/>
    <x v="722"/>
  </r>
  <r>
    <n v="793"/>
    <x v="775"/>
    <s v="Networked disintermediate leverage"/>
    <n v="1100"/>
    <n v="13045"/>
    <x v="1"/>
    <n v="181"/>
    <x v="5"/>
    <s v="CHF"/>
    <n v="1372136400"/>
    <n v="1372482000"/>
    <b v="0"/>
    <x v="0"/>
    <s v="publishing/nonfiction"/>
    <n v="1185.909090909091"/>
    <x v="782"/>
    <x v="5"/>
    <s v="nonfiction"/>
    <x v="448"/>
    <x v="451"/>
  </r>
  <r>
    <n v="794"/>
    <x v="776"/>
    <s v="Optional optimal website"/>
    <n v="6600"/>
    <n v="8276"/>
    <x v="1"/>
    <n v="110"/>
    <x v="1"/>
    <s v="USD"/>
    <n v="1513922400"/>
    <n v="1514959200"/>
    <b v="0"/>
    <x v="0"/>
    <s v="music/rock"/>
    <n v="125.39393939393939"/>
    <x v="783"/>
    <x v="1"/>
    <s v="rock"/>
    <x v="717"/>
    <x v="642"/>
  </r>
  <r>
    <n v="795"/>
    <x v="777"/>
    <s v="Stand-alone asynchronous functionalities"/>
    <n v="7100"/>
    <n v="1022"/>
    <x v="0"/>
    <n v="31"/>
    <x v="1"/>
    <s v="USD"/>
    <n v="1477976400"/>
    <n v="1478235600"/>
    <b v="0"/>
    <x v="0"/>
    <s v="film &amp; video/drama"/>
    <n v="14.394366197183098"/>
    <x v="784"/>
    <x v="4"/>
    <s v="drama"/>
    <x v="718"/>
    <x v="723"/>
  </r>
  <r>
    <n v="796"/>
    <x v="778"/>
    <s v="Profound full-range open system"/>
    <n v="7800"/>
    <n v="4275"/>
    <x v="0"/>
    <n v="78"/>
    <x v="1"/>
    <s v="USD"/>
    <n v="1407474000"/>
    <n v="1408078800"/>
    <b v="0"/>
    <x v="1"/>
    <s v="games/mobile games"/>
    <n v="54.807692307692314"/>
    <x v="785"/>
    <x v="6"/>
    <s v="mobile games"/>
    <x v="719"/>
    <x v="724"/>
  </r>
  <r>
    <n v="797"/>
    <x v="779"/>
    <s v="Optional tangible utilization"/>
    <n v="7600"/>
    <n v="8332"/>
    <x v="1"/>
    <n v="185"/>
    <x v="1"/>
    <s v="USD"/>
    <n v="1546149600"/>
    <n v="1548136800"/>
    <b v="0"/>
    <x v="0"/>
    <s v="technology/web"/>
    <n v="109.63157894736841"/>
    <x v="786"/>
    <x v="2"/>
    <s v="web"/>
    <x v="720"/>
    <x v="725"/>
  </r>
  <r>
    <n v="798"/>
    <x v="780"/>
    <s v="Seamless maximized product"/>
    <n v="3400"/>
    <n v="6408"/>
    <x v="1"/>
    <n v="121"/>
    <x v="1"/>
    <s v="USD"/>
    <n v="1338440400"/>
    <n v="1340859600"/>
    <b v="0"/>
    <x v="1"/>
    <s v="theater/plays"/>
    <n v="188.47058823529412"/>
    <x v="787"/>
    <x v="3"/>
    <s v="plays"/>
    <x v="721"/>
    <x v="726"/>
  </r>
  <r>
    <n v="799"/>
    <x v="781"/>
    <s v="Devolved tertiary time-frame"/>
    <n v="84500"/>
    <n v="73522"/>
    <x v="0"/>
    <n v="1225"/>
    <x v="4"/>
    <s v="GBP"/>
    <n v="1454133600"/>
    <n v="1454479200"/>
    <b v="0"/>
    <x v="0"/>
    <s v="theater/plays"/>
    <n v="87.008284023668637"/>
    <x v="788"/>
    <x v="3"/>
    <s v="plays"/>
    <x v="722"/>
    <x v="727"/>
  </r>
  <r>
    <n v="800"/>
    <x v="782"/>
    <s v="Centralized regional function"/>
    <n v="100"/>
    <n v="1"/>
    <x v="0"/>
    <n v="1"/>
    <x v="5"/>
    <s v="CHF"/>
    <n v="1434085200"/>
    <n v="1434430800"/>
    <b v="0"/>
    <x v="0"/>
    <s v="music/rock"/>
    <n v="1"/>
    <x v="100"/>
    <x v="1"/>
    <s v="rock"/>
    <x v="139"/>
    <x v="560"/>
  </r>
  <r>
    <n v="801"/>
    <x v="783"/>
    <s v="User-friendly high-level initiative"/>
    <n v="2300"/>
    <n v="4667"/>
    <x v="1"/>
    <n v="106"/>
    <x v="1"/>
    <s v="USD"/>
    <n v="1577772000"/>
    <n v="1579672800"/>
    <b v="0"/>
    <x v="1"/>
    <s v="photography/photography books"/>
    <n v="202.9130434782609"/>
    <x v="789"/>
    <x v="7"/>
    <s v="photography books"/>
    <x v="723"/>
    <x v="728"/>
  </r>
  <r>
    <n v="802"/>
    <x v="784"/>
    <s v="Reverse-engineered zero-defect infrastructure"/>
    <n v="6200"/>
    <n v="12216"/>
    <x v="1"/>
    <n v="142"/>
    <x v="1"/>
    <s v="USD"/>
    <n v="1562216400"/>
    <n v="1562389200"/>
    <b v="0"/>
    <x v="0"/>
    <s v="photography/photography books"/>
    <n v="197.03225806451613"/>
    <x v="790"/>
    <x v="7"/>
    <s v="photography books"/>
    <x v="704"/>
    <x v="339"/>
  </r>
  <r>
    <n v="803"/>
    <x v="785"/>
    <s v="Stand-alone background customer loyalty"/>
    <n v="6100"/>
    <n v="6527"/>
    <x v="1"/>
    <n v="233"/>
    <x v="1"/>
    <s v="USD"/>
    <n v="1548568800"/>
    <n v="1551506400"/>
    <b v="0"/>
    <x v="0"/>
    <s v="theater/plays"/>
    <n v="107"/>
    <x v="791"/>
    <x v="3"/>
    <s v="plays"/>
    <x v="724"/>
    <x v="35"/>
  </r>
  <r>
    <n v="804"/>
    <x v="786"/>
    <s v="Business-focused discrete software"/>
    <n v="2600"/>
    <n v="6987"/>
    <x v="1"/>
    <n v="218"/>
    <x v="1"/>
    <s v="USD"/>
    <n v="1514872800"/>
    <n v="1516600800"/>
    <b v="0"/>
    <x v="0"/>
    <s v="music/rock"/>
    <n v="268.73076923076923"/>
    <x v="792"/>
    <x v="1"/>
    <s v="rock"/>
    <x v="725"/>
    <x v="729"/>
  </r>
  <r>
    <n v="805"/>
    <x v="787"/>
    <s v="Advanced intermediate Graphic Interface"/>
    <n v="9700"/>
    <n v="4932"/>
    <x v="0"/>
    <n v="67"/>
    <x v="2"/>
    <s v="AUD"/>
    <n v="1416031200"/>
    <n v="1420437600"/>
    <b v="0"/>
    <x v="0"/>
    <s v="film &amp; video/documentary"/>
    <n v="50.845360824742272"/>
    <x v="793"/>
    <x v="4"/>
    <s v="documentary"/>
    <x v="660"/>
    <x v="241"/>
  </r>
  <r>
    <n v="806"/>
    <x v="788"/>
    <s v="Adaptive holistic hub"/>
    <n v="700"/>
    <n v="8262"/>
    <x v="1"/>
    <n v="76"/>
    <x v="1"/>
    <s v="USD"/>
    <n v="1330927200"/>
    <n v="1332997200"/>
    <b v="0"/>
    <x v="1"/>
    <s v="film &amp; video/drama"/>
    <n v="1180.2857142857142"/>
    <x v="794"/>
    <x v="4"/>
    <s v="drama"/>
    <x v="726"/>
    <x v="730"/>
  </r>
  <r>
    <n v="807"/>
    <x v="789"/>
    <s v="Automated uniform concept"/>
    <n v="700"/>
    <n v="1848"/>
    <x v="1"/>
    <n v="43"/>
    <x v="1"/>
    <s v="USD"/>
    <n v="1571115600"/>
    <n v="1574920800"/>
    <b v="0"/>
    <x v="1"/>
    <s v="theater/plays"/>
    <n v="264"/>
    <x v="795"/>
    <x v="3"/>
    <s v="plays"/>
    <x v="727"/>
    <x v="322"/>
  </r>
  <r>
    <n v="808"/>
    <x v="790"/>
    <s v="Enhanced regional flexibility"/>
    <n v="5200"/>
    <n v="1583"/>
    <x v="0"/>
    <n v="19"/>
    <x v="1"/>
    <s v="USD"/>
    <n v="1463461200"/>
    <n v="1464930000"/>
    <b v="0"/>
    <x v="0"/>
    <s v="food/food trucks"/>
    <n v="30.44230769230769"/>
    <x v="796"/>
    <x v="0"/>
    <s v="food trucks"/>
    <x v="728"/>
    <x v="731"/>
  </r>
  <r>
    <n v="809"/>
    <x v="764"/>
    <s v="Public-key bottom-line algorithm"/>
    <n v="140800"/>
    <n v="88536"/>
    <x v="0"/>
    <n v="2108"/>
    <x v="5"/>
    <s v="CHF"/>
    <n v="1344920400"/>
    <n v="1345006800"/>
    <b v="0"/>
    <x v="0"/>
    <s v="film &amp; video/documentary"/>
    <n v="62.880681818181813"/>
    <x v="797"/>
    <x v="4"/>
    <s v="documentary"/>
    <x v="729"/>
    <x v="732"/>
  </r>
  <r>
    <n v="810"/>
    <x v="791"/>
    <s v="Multi-layered intangible instruction set"/>
    <n v="6400"/>
    <n v="12360"/>
    <x v="1"/>
    <n v="221"/>
    <x v="1"/>
    <s v="USD"/>
    <n v="1511848800"/>
    <n v="1512712800"/>
    <b v="0"/>
    <x v="1"/>
    <s v="theater/plays"/>
    <n v="193.125"/>
    <x v="798"/>
    <x v="3"/>
    <s v="plays"/>
    <x v="730"/>
    <x v="157"/>
  </r>
  <r>
    <n v="811"/>
    <x v="792"/>
    <s v="Fundamental methodical emulation"/>
    <n v="92500"/>
    <n v="71320"/>
    <x v="0"/>
    <n v="679"/>
    <x v="1"/>
    <s v="USD"/>
    <n v="1452319200"/>
    <n v="1452492000"/>
    <b v="0"/>
    <x v="1"/>
    <s v="games/video games"/>
    <n v="77.102702702702715"/>
    <x v="799"/>
    <x v="6"/>
    <s v="video games"/>
    <x v="731"/>
    <x v="733"/>
  </r>
  <r>
    <n v="812"/>
    <x v="793"/>
    <s v="Expanded value-added hardware"/>
    <n v="59700"/>
    <n v="134640"/>
    <x v="1"/>
    <n v="2805"/>
    <x v="0"/>
    <s v="CAD"/>
    <n v="1523854800"/>
    <n v="1524286800"/>
    <b v="0"/>
    <x v="0"/>
    <s v="publishing/nonfiction"/>
    <n v="225.52763819095478"/>
    <x v="800"/>
    <x v="5"/>
    <s v="nonfiction"/>
    <x v="78"/>
    <x v="734"/>
  </r>
  <r>
    <n v="813"/>
    <x v="794"/>
    <s v="Diverse high-level attitude"/>
    <n v="3200"/>
    <n v="7661"/>
    <x v="1"/>
    <n v="68"/>
    <x v="1"/>
    <s v="USD"/>
    <n v="1346043600"/>
    <n v="1346907600"/>
    <b v="0"/>
    <x v="0"/>
    <s v="games/video games"/>
    <n v="239.40625"/>
    <x v="801"/>
    <x v="6"/>
    <s v="video games"/>
    <x v="732"/>
    <x v="735"/>
  </r>
  <r>
    <n v="814"/>
    <x v="795"/>
    <s v="Visionary 24hour analyzer"/>
    <n v="3200"/>
    <n v="2950"/>
    <x v="0"/>
    <n v="36"/>
    <x v="3"/>
    <s v="DKK"/>
    <n v="1464325200"/>
    <n v="1464498000"/>
    <b v="0"/>
    <x v="1"/>
    <s v="music/rock"/>
    <n v="92.1875"/>
    <x v="802"/>
    <x v="1"/>
    <s v="rock"/>
    <x v="733"/>
    <x v="736"/>
  </r>
  <r>
    <n v="815"/>
    <x v="796"/>
    <s v="Centralized bandwidth-monitored leverage"/>
    <n v="9000"/>
    <n v="11721"/>
    <x v="1"/>
    <n v="183"/>
    <x v="0"/>
    <s v="CAD"/>
    <n v="1511935200"/>
    <n v="1514181600"/>
    <b v="0"/>
    <x v="0"/>
    <s v="music/rock"/>
    <n v="130.23333333333335"/>
    <x v="803"/>
    <x v="1"/>
    <s v="rock"/>
    <x v="734"/>
    <x v="737"/>
  </r>
  <r>
    <n v="816"/>
    <x v="797"/>
    <s v="Ergonomic mission-critical moratorium"/>
    <n v="2300"/>
    <n v="14150"/>
    <x v="1"/>
    <n v="133"/>
    <x v="1"/>
    <s v="USD"/>
    <n v="1392012000"/>
    <n v="1392184800"/>
    <b v="1"/>
    <x v="1"/>
    <s v="theater/plays"/>
    <n v="615.21739130434787"/>
    <x v="804"/>
    <x v="3"/>
    <s v="plays"/>
    <x v="406"/>
    <x v="738"/>
  </r>
  <r>
    <n v="817"/>
    <x v="798"/>
    <s v="Front-line intermediate moderator"/>
    <n v="51300"/>
    <n v="189192"/>
    <x v="1"/>
    <n v="2489"/>
    <x v="6"/>
    <s v="EUR"/>
    <n v="1556946000"/>
    <n v="1559365200"/>
    <b v="0"/>
    <x v="1"/>
    <s v="publishing/nonfiction"/>
    <n v="368.79532163742692"/>
    <x v="805"/>
    <x v="5"/>
    <s v="nonfiction"/>
    <x v="735"/>
    <x v="739"/>
  </r>
  <r>
    <n v="818"/>
    <x v="311"/>
    <s v="Automated local secured line"/>
    <n v="700"/>
    <n v="7664"/>
    <x v="1"/>
    <n v="69"/>
    <x v="1"/>
    <s v="USD"/>
    <n v="1548050400"/>
    <n v="1549173600"/>
    <b v="0"/>
    <x v="1"/>
    <s v="theater/plays"/>
    <n v="1094.8571428571429"/>
    <x v="806"/>
    <x v="3"/>
    <s v="plays"/>
    <x v="736"/>
    <x v="740"/>
  </r>
  <r>
    <n v="819"/>
    <x v="799"/>
    <s v="Integrated bandwidth-monitored alliance"/>
    <n v="8900"/>
    <n v="4509"/>
    <x v="0"/>
    <n v="47"/>
    <x v="1"/>
    <s v="USD"/>
    <n v="1353736800"/>
    <n v="1355032800"/>
    <b v="1"/>
    <x v="0"/>
    <s v="games/video games"/>
    <n v="50.662921348314605"/>
    <x v="807"/>
    <x v="6"/>
    <s v="video games"/>
    <x v="737"/>
    <x v="697"/>
  </r>
  <r>
    <n v="820"/>
    <x v="800"/>
    <s v="Cross-group heuristic forecast"/>
    <n v="1500"/>
    <n v="12009"/>
    <x v="1"/>
    <n v="279"/>
    <x v="4"/>
    <s v="GBP"/>
    <n v="1532840400"/>
    <n v="1533963600"/>
    <b v="0"/>
    <x v="1"/>
    <s v="music/rock"/>
    <n v="800.6"/>
    <x v="808"/>
    <x v="1"/>
    <s v="rock"/>
    <x v="192"/>
    <x v="741"/>
  </r>
  <r>
    <n v="821"/>
    <x v="801"/>
    <s v="Extended impactful secured line"/>
    <n v="4900"/>
    <n v="14273"/>
    <x v="1"/>
    <n v="210"/>
    <x v="1"/>
    <s v="USD"/>
    <n v="1488261600"/>
    <n v="1489381200"/>
    <b v="0"/>
    <x v="0"/>
    <s v="film &amp; video/documentary"/>
    <n v="291.28571428571428"/>
    <x v="809"/>
    <x v="4"/>
    <s v="documentary"/>
    <x v="738"/>
    <x v="742"/>
  </r>
  <r>
    <n v="822"/>
    <x v="802"/>
    <s v="Distributed optimizing protocol"/>
    <n v="54000"/>
    <n v="188982"/>
    <x v="1"/>
    <n v="2100"/>
    <x v="1"/>
    <s v="USD"/>
    <n v="1393567200"/>
    <n v="1395032400"/>
    <b v="0"/>
    <x v="0"/>
    <s v="music/rock"/>
    <n v="349.9666666666667"/>
    <x v="810"/>
    <x v="1"/>
    <s v="rock"/>
    <x v="739"/>
    <x v="743"/>
  </r>
  <r>
    <n v="823"/>
    <x v="803"/>
    <s v="Secured well-modulated system engine"/>
    <n v="4100"/>
    <n v="14640"/>
    <x v="1"/>
    <n v="252"/>
    <x v="1"/>
    <s v="USD"/>
    <n v="1410325200"/>
    <n v="1412485200"/>
    <b v="1"/>
    <x v="1"/>
    <s v="music/rock"/>
    <n v="357.07317073170731"/>
    <x v="811"/>
    <x v="1"/>
    <s v="rock"/>
    <x v="613"/>
    <x v="744"/>
  </r>
  <r>
    <n v="824"/>
    <x v="804"/>
    <s v="Streamlined national benchmark"/>
    <n v="85000"/>
    <n v="107516"/>
    <x v="1"/>
    <n v="1280"/>
    <x v="1"/>
    <s v="USD"/>
    <n v="1276923600"/>
    <n v="1279688400"/>
    <b v="0"/>
    <x v="1"/>
    <s v="publishing/nonfiction"/>
    <n v="126.48941176470588"/>
    <x v="812"/>
    <x v="5"/>
    <s v="nonfiction"/>
    <x v="740"/>
    <x v="269"/>
  </r>
  <r>
    <n v="825"/>
    <x v="805"/>
    <s v="Open-architected 24/7 infrastructure"/>
    <n v="3600"/>
    <n v="13950"/>
    <x v="1"/>
    <n v="157"/>
    <x v="4"/>
    <s v="GBP"/>
    <n v="1500958800"/>
    <n v="1501995600"/>
    <b v="0"/>
    <x v="0"/>
    <s v="film &amp; video/shorts"/>
    <n v="387.5"/>
    <x v="813"/>
    <x v="4"/>
    <s v="shorts"/>
    <x v="145"/>
    <x v="745"/>
  </r>
  <r>
    <n v="826"/>
    <x v="806"/>
    <s v="Digitized 6thgeneration Local Area Network"/>
    <n v="2800"/>
    <n v="12797"/>
    <x v="1"/>
    <n v="194"/>
    <x v="1"/>
    <s v="USD"/>
    <n v="1292220000"/>
    <n v="1294639200"/>
    <b v="0"/>
    <x v="1"/>
    <s v="theater/plays"/>
    <n v="457.03571428571428"/>
    <x v="814"/>
    <x v="3"/>
    <s v="plays"/>
    <x v="741"/>
    <x v="746"/>
  </r>
  <r>
    <n v="827"/>
    <x v="807"/>
    <s v="Innovative actuating artificial intelligence"/>
    <n v="2300"/>
    <n v="6134"/>
    <x v="1"/>
    <n v="82"/>
    <x v="2"/>
    <s v="AUD"/>
    <n v="1304398800"/>
    <n v="1305435600"/>
    <b v="0"/>
    <x v="1"/>
    <s v="film &amp; video/drama"/>
    <n v="266.69565217391306"/>
    <x v="815"/>
    <x v="4"/>
    <s v="drama"/>
    <x v="742"/>
    <x v="747"/>
  </r>
  <r>
    <n v="828"/>
    <x v="808"/>
    <s v="Cross-platform reciprocal budgetary management"/>
    <n v="7100"/>
    <n v="4899"/>
    <x v="0"/>
    <n v="70"/>
    <x v="1"/>
    <s v="USD"/>
    <n v="1535432400"/>
    <n v="1537592400"/>
    <b v="0"/>
    <x v="0"/>
    <s v="theater/plays"/>
    <n v="69"/>
    <x v="816"/>
    <x v="3"/>
    <s v="plays"/>
    <x v="202"/>
    <x v="503"/>
  </r>
  <r>
    <n v="829"/>
    <x v="809"/>
    <s v="Vision-oriented scalable portal"/>
    <n v="9600"/>
    <n v="4929"/>
    <x v="0"/>
    <n v="154"/>
    <x v="1"/>
    <s v="USD"/>
    <n v="1433826000"/>
    <n v="1435122000"/>
    <b v="0"/>
    <x v="0"/>
    <s v="theater/plays"/>
    <n v="51.34375"/>
    <x v="817"/>
    <x v="3"/>
    <s v="plays"/>
    <x v="743"/>
    <x v="748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x v="0"/>
    <s v="theater/plays"/>
    <n v="1.1710526315789473"/>
    <x v="818"/>
    <x v="3"/>
    <s v="plays"/>
    <x v="744"/>
    <x v="330"/>
  </r>
  <r>
    <n v="831"/>
    <x v="811"/>
    <s v="Front-line bottom-line Graphic Interface"/>
    <n v="97100"/>
    <n v="105817"/>
    <x v="1"/>
    <n v="4233"/>
    <x v="1"/>
    <s v="USD"/>
    <n v="1332738000"/>
    <n v="1335675600"/>
    <b v="0"/>
    <x v="0"/>
    <s v="photography/photography books"/>
    <n v="108.97734294541709"/>
    <x v="819"/>
    <x v="7"/>
    <s v="photography books"/>
    <x v="745"/>
    <x v="749"/>
  </r>
  <r>
    <n v="832"/>
    <x v="812"/>
    <s v="Synergized fault-tolerant hierarchy"/>
    <n v="43200"/>
    <n v="136156"/>
    <x v="1"/>
    <n v="1297"/>
    <x v="3"/>
    <s v="DKK"/>
    <n v="1445490000"/>
    <n v="1448431200"/>
    <b v="1"/>
    <x v="0"/>
    <s v="publishing/translations"/>
    <n v="315.17592592592592"/>
    <x v="820"/>
    <x v="5"/>
    <s v="translations"/>
    <x v="746"/>
    <x v="750"/>
  </r>
  <r>
    <n v="833"/>
    <x v="813"/>
    <s v="Expanded asynchronous groupware"/>
    <n v="6800"/>
    <n v="10723"/>
    <x v="1"/>
    <n v="165"/>
    <x v="3"/>
    <s v="DKK"/>
    <n v="1297663200"/>
    <n v="1298613600"/>
    <b v="0"/>
    <x v="0"/>
    <s v="publishing/translations"/>
    <n v="157.69117647058823"/>
    <x v="821"/>
    <x v="5"/>
    <s v="translations"/>
    <x v="747"/>
    <x v="751"/>
  </r>
  <r>
    <n v="834"/>
    <x v="814"/>
    <s v="Expanded fault-tolerant emulation"/>
    <n v="7300"/>
    <n v="11228"/>
    <x v="1"/>
    <n v="119"/>
    <x v="1"/>
    <s v="USD"/>
    <n v="1371963600"/>
    <n v="1372482000"/>
    <b v="0"/>
    <x v="0"/>
    <s v="theater/plays"/>
    <n v="153.8082191780822"/>
    <x v="822"/>
    <x v="3"/>
    <s v="plays"/>
    <x v="362"/>
    <x v="451"/>
  </r>
  <r>
    <n v="835"/>
    <x v="815"/>
    <s v="Future-proofed 24hour model"/>
    <n v="86200"/>
    <n v="77355"/>
    <x v="0"/>
    <n v="1758"/>
    <x v="1"/>
    <s v="USD"/>
    <n v="1425103200"/>
    <n v="1425621600"/>
    <b v="0"/>
    <x v="0"/>
    <s v="technology/web"/>
    <n v="89.738979118329468"/>
    <x v="823"/>
    <x v="2"/>
    <s v="web"/>
    <x v="748"/>
    <x v="752"/>
  </r>
  <r>
    <n v="836"/>
    <x v="816"/>
    <s v="Optimized didactic intranet"/>
    <n v="8100"/>
    <n v="6086"/>
    <x v="0"/>
    <n v="94"/>
    <x v="1"/>
    <s v="USD"/>
    <n v="1265349600"/>
    <n v="1266300000"/>
    <b v="0"/>
    <x v="0"/>
    <s v="music/indie rock"/>
    <n v="75.135802469135797"/>
    <x v="824"/>
    <x v="1"/>
    <s v="indie rock"/>
    <x v="749"/>
    <x v="753"/>
  </r>
  <r>
    <n v="837"/>
    <x v="817"/>
    <s v="Right-sized dedicated standardization"/>
    <n v="17700"/>
    <n v="150960"/>
    <x v="1"/>
    <n v="1797"/>
    <x v="1"/>
    <s v="USD"/>
    <n v="1301202000"/>
    <n v="1305867600"/>
    <b v="0"/>
    <x v="0"/>
    <s v="music/jazz"/>
    <n v="852.88135593220341"/>
    <x v="825"/>
    <x v="1"/>
    <s v="jazz"/>
    <x v="643"/>
    <x v="754"/>
  </r>
  <r>
    <n v="838"/>
    <x v="818"/>
    <s v="Vision-oriented high-level extranet"/>
    <n v="6400"/>
    <n v="8890"/>
    <x v="1"/>
    <n v="261"/>
    <x v="1"/>
    <s v="USD"/>
    <n v="1538024400"/>
    <n v="1538802000"/>
    <b v="0"/>
    <x v="0"/>
    <s v="theater/plays"/>
    <n v="138.90625"/>
    <x v="826"/>
    <x v="3"/>
    <s v="plays"/>
    <x v="750"/>
    <x v="755"/>
  </r>
  <r>
    <n v="839"/>
    <x v="819"/>
    <s v="Organized scalable initiative"/>
    <n v="7700"/>
    <n v="14644"/>
    <x v="1"/>
    <n v="157"/>
    <x v="1"/>
    <s v="USD"/>
    <n v="1395032400"/>
    <n v="1398920400"/>
    <b v="0"/>
    <x v="1"/>
    <s v="film &amp; video/documentary"/>
    <n v="190.18181818181819"/>
    <x v="827"/>
    <x v="4"/>
    <s v="documentary"/>
    <x v="751"/>
    <x v="756"/>
  </r>
  <r>
    <n v="840"/>
    <x v="820"/>
    <s v="Enhanced regional moderator"/>
    <n v="116300"/>
    <n v="116583"/>
    <x v="1"/>
    <n v="3533"/>
    <x v="1"/>
    <s v="USD"/>
    <n v="1405486800"/>
    <n v="1405659600"/>
    <b v="0"/>
    <x v="1"/>
    <s v="theater/plays"/>
    <n v="100.24333619948409"/>
    <x v="828"/>
    <x v="3"/>
    <s v="plays"/>
    <x v="752"/>
    <x v="757"/>
  </r>
  <r>
    <n v="841"/>
    <x v="821"/>
    <s v="Automated even-keeled emulation"/>
    <n v="9100"/>
    <n v="12991"/>
    <x v="1"/>
    <n v="155"/>
    <x v="1"/>
    <s v="USD"/>
    <n v="1455861600"/>
    <n v="1457244000"/>
    <b v="0"/>
    <x v="0"/>
    <s v="technology/web"/>
    <n v="142.75824175824175"/>
    <x v="829"/>
    <x v="2"/>
    <s v="web"/>
    <x v="753"/>
    <x v="758"/>
  </r>
  <r>
    <n v="842"/>
    <x v="822"/>
    <s v="Reverse-engineered multi-tasking product"/>
    <n v="1500"/>
    <n v="8447"/>
    <x v="1"/>
    <n v="132"/>
    <x v="6"/>
    <s v="EUR"/>
    <n v="1529038800"/>
    <n v="1529298000"/>
    <b v="0"/>
    <x v="0"/>
    <s v="technology/wearables"/>
    <n v="563.13333333333333"/>
    <x v="830"/>
    <x v="2"/>
    <s v="wearables"/>
    <x v="754"/>
    <x v="759"/>
  </r>
  <r>
    <n v="843"/>
    <x v="823"/>
    <s v="De-engineered next generation parallelism"/>
    <n v="8800"/>
    <n v="2703"/>
    <x v="0"/>
    <n v="33"/>
    <x v="1"/>
    <s v="USD"/>
    <n v="1535259600"/>
    <n v="1535778000"/>
    <b v="0"/>
    <x v="0"/>
    <s v="photography/photography books"/>
    <n v="30.715909090909086"/>
    <x v="831"/>
    <x v="7"/>
    <s v="photography books"/>
    <x v="755"/>
    <x v="760"/>
  </r>
  <r>
    <n v="844"/>
    <x v="824"/>
    <s v="Intuitive cohesive groupware"/>
    <n v="8800"/>
    <n v="8747"/>
    <x v="3"/>
    <n v="94"/>
    <x v="1"/>
    <s v="USD"/>
    <n v="1327212000"/>
    <n v="1327471200"/>
    <b v="0"/>
    <x v="0"/>
    <s v="film &amp; video/documentary"/>
    <n v="99.39772727272728"/>
    <x v="832"/>
    <x v="4"/>
    <s v="documentary"/>
    <x v="756"/>
    <x v="761"/>
  </r>
  <r>
    <n v="845"/>
    <x v="825"/>
    <s v="Up-sized high-level access"/>
    <n v="69900"/>
    <n v="138087"/>
    <x v="1"/>
    <n v="1354"/>
    <x v="4"/>
    <s v="GBP"/>
    <n v="1526360400"/>
    <n v="1529557200"/>
    <b v="0"/>
    <x v="0"/>
    <s v="technology/web"/>
    <n v="197.54935622317598"/>
    <x v="833"/>
    <x v="2"/>
    <s v="web"/>
    <x v="757"/>
    <x v="78"/>
  </r>
  <r>
    <n v="846"/>
    <x v="826"/>
    <s v="Phased empowering success"/>
    <n v="1000"/>
    <n v="5085"/>
    <x v="1"/>
    <n v="48"/>
    <x v="1"/>
    <s v="USD"/>
    <n v="1532149200"/>
    <n v="1535259600"/>
    <b v="1"/>
    <x v="1"/>
    <s v="technology/web"/>
    <n v="508.5"/>
    <x v="834"/>
    <x v="2"/>
    <s v="web"/>
    <x v="758"/>
    <x v="762"/>
  </r>
  <r>
    <n v="847"/>
    <x v="827"/>
    <s v="Distributed actuating project"/>
    <n v="4700"/>
    <n v="11174"/>
    <x v="1"/>
    <n v="110"/>
    <x v="1"/>
    <s v="USD"/>
    <n v="1515304800"/>
    <n v="1515564000"/>
    <b v="0"/>
    <x v="0"/>
    <s v="food/food trucks"/>
    <n v="237.74468085106383"/>
    <x v="835"/>
    <x v="0"/>
    <s v="food trucks"/>
    <x v="759"/>
    <x v="763"/>
  </r>
  <r>
    <n v="848"/>
    <x v="828"/>
    <s v="Robust motivating orchestration"/>
    <n v="3200"/>
    <n v="10831"/>
    <x v="1"/>
    <n v="172"/>
    <x v="1"/>
    <s v="USD"/>
    <n v="1276318800"/>
    <n v="1277096400"/>
    <b v="0"/>
    <x v="0"/>
    <s v="film &amp; video/drama"/>
    <n v="338.46875"/>
    <x v="836"/>
    <x v="4"/>
    <s v="drama"/>
    <x v="760"/>
    <x v="764"/>
  </r>
  <r>
    <n v="849"/>
    <x v="829"/>
    <s v="Vision-oriented uniform instruction set"/>
    <n v="6700"/>
    <n v="8917"/>
    <x v="1"/>
    <n v="307"/>
    <x v="1"/>
    <s v="USD"/>
    <n v="1328767200"/>
    <n v="1329026400"/>
    <b v="0"/>
    <x v="1"/>
    <s v="music/indie rock"/>
    <n v="133.08955223880596"/>
    <x v="837"/>
    <x v="1"/>
    <s v="indie rock"/>
    <x v="761"/>
    <x v="765"/>
  </r>
  <r>
    <n v="850"/>
    <x v="830"/>
    <s v="Cross-group upward-trending hierarchy"/>
    <n v="100"/>
    <n v="1"/>
    <x v="0"/>
    <n v="1"/>
    <x v="1"/>
    <s v="USD"/>
    <n v="1321682400"/>
    <n v="1322978400"/>
    <b v="1"/>
    <x v="0"/>
    <s v="music/rock"/>
    <n v="1"/>
    <x v="100"/>
    <x v="1"/>
    <s v="rock"/>
    <x v="762"/>
    <x v="539"/>
  </r>
  <r>
    <n v="851"/>
    <x v="831"/>
    <s v="Object-based needs-based info-mediaries"/>
    <n v="6000"/>
    <n v="12468"/>
    <x v="1"/>
    <n v="160"/>
    <x v="1"/>
    <s v="USD"/>
    <n v="1335934800"/>
    <n v="1338786000"/>
    <b v="0"/>
    <x v="0"/>
    <s v="music/electric music"/>
    <n v="207.79999999999998"/>
    <x v="838"/>
    <x v="1"/>
    <s v="electric music"/>
    <x v="444"/>
    <x v="766"/>
  </r>
  <r>
    <n v="852"/>
    <x v="832"/>
    <s v="Open-source reciprocal standardization"/>
    <n v="4900"/>
    <n v="2505"/>
    <x v="0"/>
    <n v="31"/>
    <x v="1"/>
    <s v="USD"/>
    <n v="1310792400"/>
    <n v="1311656400"/>
    <b v="0"/>
    <x v="1"/>
    <s v="games/video games"/>
    <n v="51.122448979591837"/>
    <x v="839"/>
    <x v="6"/>
    <s v="video games"/>
    <x v="763"/>
    <x v="422"/>
  </r>
  <r>
    <n v="853"/>
    <x v="833"/>
    <s v="Secured well-modulated projection"/>
    <n v="17100"/>
    <n v="111502"/>
    <x v="1"/>
    <n v="1467"/>
    <x v="0"/>
    <s v="CAD"/>
    <n v="1308546000"/>
    <n v="1308978000"/>
    <b v="0"/>
    <x v="1"/>
    <s v="music/indie rock"/>
    <n v="652.05847953216369"/>
    <x v="840"/>
    <x v="1"/>
    <s v="indie rock"/>
    <x v="764"/>
    <x v="767"/>
  </r>
  <r>
    <n v="854"/>
    <x v="834"/>
    <s v="Multi-channeled secondary middleware"/>
    <n v="171000"/>
    <n v="194309"/>
    <x v="1"/>
    <n v="2662"/>
    <x v="0"/>
    <s v="CAD"/>
    <n v="1574056800"/>
    <n v="1576389600"/>
    <b v="0"/>
    <x v="0"/>
    <s v="publishing/fiction"/>
    <n v="113.63099415204678"/>
    <x v="841"/>
    <x v="5"/>
    <s v="fiction"/>
    <x v="765"/>
    <x v="768"/>
  </r>
  <r>
    <n v="855"/>
    <x v="835"/>
    <s v="Horizontal clear-thinking framework"/>
    <n v="23400"/>
    <n v="23956"/>
    <x v="1"/>
    <n v="452"/>
    <x v="2"/>
    <s v="AUD"/>
    <n v="1308373200"/>
    <n v="1311051600"/>
    <b v="0"/>
    <x v="0"/>
    <s v="theater/plays"/>
    <n v="102.37606837606839"/>
    <x v="842"/>
    <x v="3"/>
    <s v="plays"/>
    <x v="766"/>
    <x v="214"/>
  </r>
  <r>
    <n v="856"/>
    <x v="764"/>
    <s v="Profound composite core"/>
    <n v="2400"/>
    <n v="8558"/>
    <x v="1"/>
    <n v="158"/>
    <x v="1"/>
    <s v="USD"/>
    <n v="1335243600"/>
    <n v="1336712400"/>
    <b v="0"/>
    <x v="0"/>
    <s v="food/food trucks"/>
    <n v="356.58333333333331"/>
    <x v="843"/>
    <x v="0"/>
    <s v="food trucks"/>
    <x v="767"/>
    <x v="769"/>
  </r>
  <r>
    <n v="857"/>
    <x v="836"/>
    <s v="Programmable disintermediate matrices"/>
    <n v="5300"/>
    <n v="7413"/>
    <x v="1"/>
    <n v="225"/>
    <x v="5"/>
    <s v="CHF"/>
    <n v="1328421600"/>
    <n v="1330408800"/>
    <b v="1"/>
    <x v="0"/>
    <s v="film &amp; video/shorts"/>
    <n v="139.86792452830187"/>
    <x v="844"/>
    <x v="4"/>
    <s v="shorts"/>
    <x v="768"/>
    <x v="770"/>
  </r>
  <r>
    <n v="858"/>
    <x v="837"/>
    <s v="Realigned 5thgeneration knowledge user"/>
    <n v="4000"/>
    <n v="2778"/>
    <x v="0"/>
    <n v="35"/>
    <x v="1"/>
    <s v="USD"/>
    <n v="1524286800"/>
    <n v="1524891600"/>
    <b v="1"/>
    <x v="0"/>
    <s v="food/food trucks"/>
    <n v="69.45"/>
    <x v="845"/>
    <x v="0"/>
    <s v="food trucks"/>
    <x v="769"/>
    <x v="771"/>
  </r>
  <r>
    <n v="859"/>
    <x v="838"/>
    <s v="Multi-layered upward-trending groupware"/>
    <n v="7300"/>
    <n v="2594"/>
    <x v="0"/>
    <n v="63"/>
    <x v="1"/>
    <s v="USD"/>
    <n v="1362117600"/>
    <n v="1363669200"/>
    <b v="0"/>
    <x v="1"/>
    <s v="theater/plays"/>
    <n v="35.534246575342465"/>
    <x v="846"/>
    <x v="3"/>
    <s v="plays"/>
    <x v="770"/>
    <x v="250"/>
  </r>
  <r>
    <n v="860"/>
    <x v="839"/>
    <s v="Re-contextualized leadingedge firmware"/>
    <n v="2000"/>
    <n v="5033"/>
    <x v="1"/>
    <n v="65"/>
    <x v="1"/>
    <s v="USD"/>
    <n v="1550556000"/>
    <n v="1551420000"/>
    <b v="0"/>
    <x v="1"/>
    <s v="technology/wearables"/>
    <n v="251.65"/>
    <x v="847"/>
    <x v="2"/>
    <s v="wearables"/>
    <x v="771"/>
    <x v="772"/>
  </r>
  <r>
    <n v="861"/>
    <x v="840"/>
    <s v="Devolved disintermediate analyzer"/>
    <n v="8800"/>
    <n v="9317"/>
    <x v="1"/>
    <n v="163"/>
    <x v="1"/>
    <s v="USD"/>
    <n v="1269147600"/>
    <n v="1269838800"/>
    <b v="0"/>
    <x v="0"/>
    <s v="theater/plays"/>
    <n v="105.87500000000001"/>
    <x v="848"/>
    <x v="3"/>
    <s v="plays"/>
    <x v="772"/>
    <x v="773"/>
  </r>
  <r>
    <n v="862"/>
    <x v="841"/>
    <s v="Profound disintermediate open system"/>
    <n v="3500"/>
    <n v="6560"/>
    <x v="1"/>
    <n v="85"/>
    <x v="1"/>
    <s v="USD"/>
    <n v="1312174800"/>
    <n v="1312520400"/>
    <b v="0"/>
    <x v="0"/>
    <s v="theater/plays"/>
    <n v="187.42857142857144"/>
    <x v="849"/>
    <x v="3"/>
    <s v="plays"/>
    <x v="773"/>
    <x v="774"/>
  </r>
  <r>
    <n v="863"/>
    <x v="842"/>
    <s v="Automated reciprocal protocol"/>
    <n v="1400"/>
    <n v="5415"/>
    <x v="1"/>
    <n v="217"/>
    <x v="1"/>
    <s v="USD"/>
    <n v="1434517200"/>
    <n v="1436504400"/>
    <b v="0"/>
    <x v="1"/>
    <s v="film &amp; video/television"/>
    <n v="386.78571428571428"/>
    <x v="850"/>
    <x v="4"/>
    <s v="television"/>
    <x v="774"/>
    <x v="331"/>
  </r>
  <r>
    <n v="864"/>
    <x v="843"/>
    <s v="Automated static workforce"/>
    <n v="4200"/>
    <n v="14577"/>
    <x v="1"/>
    <n v="150"/>
    <x v="1"/>
    <s v="USD"/>
    <n v="1471582800"/>
    <n v="1472014800"/>
    <b v="0"/>
    <x v="0"/>
    <s v="film &amp; video/shorts"/>
    <n v="347.07142857142856"/>
    <x v="851"/>
    <x v="4"/>
    <s v="shorts"/>
    <x v="775"/>
    <x v="775"/>
  </r>
  <r>
    <n v="865"/>
    <x v="844"/>
    <s v="Horizontal attitude-oriented help-desk"/>
    <n v="81000"/>
    <n v="150515"/>
    <x v="1"/>
    <n v="3272"/>
    <x v="1"/>
    <s v="USD"/>
    <n v="1410757200"/>
    <n v="1411534800"/>
    <b v="0"/>
    <x v="0"/>
    <s v="theater/plays"/>
    <n v="185.82098765432099"/>
    <x v="852"/>
    <x v="3"/>
    <s v="plays"/>
    <x v="776"/>
    <x v="776"/>
  </r>
  <r>
    <n v="866"/>
    <x v="845"/>
    <s v="Versatile 5thgeneration matrices"/>
    <n v="182800"/>
    <n v="79045"/>
    <x v="3"/>
    <n v="898"/>
    <x v="1"/>
    <s v="USD"/>
    <n v="1304830800"/>
    <n v="1304917200"/>
    <b v="0"/>
    <x v="0"/>
    <s v="photography/photography books"/>
    <n v="43.241247264770237"/>
    <x v="853"/>
    <x v="7"/>
    <s v="photography books"/>
    <x v="777"/>
    <x v="777"/>
  </r>
  <r>
    <n v="867"/>
    <x v="846"/>
    <s v="Cross-platform next generation service-desk"/>
    <n v="4800"/>
    <n v="7797"/>
    <x v="1"/>
    <n v="300"/>
    <x v="1"/>
    <s v="USD"/>
    <n v="1539061200"/>
    <n v="1539579600"/>
    <b v="0"/>
    <x v="0"/>
    <s v="food/food trucks"/>
    <n v="162.4375"/>
    <x v="854"/>
    <x v="0"/>
    <s v="food trucks"/>
    <x v="778"/>
    <x v="778"/>
  </r>
  <r>
    <n v="868"/>
    <x v="847"/>
    <s v="Front-line web-enabled installation"/>
    <n v="7000"/>
    <n v="12939"/>
    <x v="1"/>
    <n v="126"/>
    <x v="1"/>
    <s v="USD"/>
    <n v="1381554000"/>
    <n v="1382504400"/>
    <b v="0"/>
    <x v="0"/>
    <s v="theater/plays"/>
    <n v="184.84285714285716"/>
    <x v="855"/>
    <x v="3"/>
    <s v="plays"/>
    <x v="779"/>
    <x v="779"/>
  </r>
  <r>
    <n v="869"/>
    <x v="848"/>
    <s v="Multi-channeled responsive product"/>
    <n v="161900"/>
    <n v="38376"/>
    <x v="0"/>
    <n v="526"/>
    <x v="1"/>
    <s v="USD"/>
    <n v="1277096400"/>
    <n v="1278306000"/>
    <b v="0"/>
    <x v="0"/>
    <s v="film &amp; video/drama"/>
    <n v="23.703520691785052"/>
    <x v="856"/>
    <x v="4"/>
    <s v="drama"/>
    <x v="780"/>
    <x v="780"/>
  </r>
  <r>
    <n v="870"/>
    <x v="849"/>
    <s v="Adaptive demand-driven encryption"/>
    <n v="7700"/>
    <n v="6920"/>
    <x v="0"/>
    <n v="121"/>
    <x v="1"/>
    <s v="USD"/>
    <n v="1440392400"/>
    <n v="1442552400"/>
    <b v="0"/>
    <x v="0"/>
    <s v="theater/plays"/>
    <n v="89.870129870129873"/>
    <x v="857"/>
    <x v="3"/>
    <s v="plays"/>
    <x v="335"/>
    <x v="781"/>
  </r>
  <r>
    <n v="871"/>
    <x v="850"/>
    <s v="Re-engineered client-driven knowledge user"/>
    <n v="71500"/>
    <n v="194912"/>
    <x v="1"/>
    <n v="2320"/>
    <x v="1"/>
    <s v="USD"/>
    <n v="1509512400"/>
    <n v="1511071200"/>
    <b v="0"/>
    <x v="1"/>
    <s v="theater/plays"/>
    <n v="272.6041958041958"/>
    <x v="858"/>
    <x v="3"/>
    <s v="plays"/>
    <x v="535"/>
    <x v="782"/>
  </r>
  <r>
    <n v="872"/>
    <x v="851"/>
    <s v="Compatible logistical paradigm"/>
    <n v="4700"/>
    <n v="7992"/>
    <x v="1"/>
    <n v="81"/>
    <x v="2"/>
    <s v="AUD"/>
    <n v="1535950800"/>
    <n v="1536382800"/>
    <b v="0"/>
    <x v="0"/>
    <s v="film &amp; video/science fiction"/>
    <n v="170.04255319148936"/>
    <x v="859"/>
    <x v="4"/>
    <s v="science fiction"/>
    <x v="270"/>
    <x v="783"/>
  </r>
  <r>
    <n v="873"/>
    <x v="852"/>
    <s v="Intuitive value-added installation"/>
    <n v="42100"/>
    <n v="79268"/>
    <x v="1"/>
    <n v="1887"/>
    <x v="1"/>
    <s v="USD"/>
    <n v="1389160800"/>
    <n v="1389592800"/>
    <b v="0"/>
    <x v="0"/>
    <s v="photography/photography books"/>
    <n v="188.28503562945369"/>
    <x v="860"/>
    <x v="7"/>
    <s v="photography books"/>
    <x v="781"/>
    <x v="393"/>
  </r>
  <r>
    <n v="874"/>
    <x v="853"/>
    <s v="Managed discrete parallelism"/>
    <n v="40200"/>
    <n v="139468"/>
    <x v="1"/>
    <n v="4358"/>
    <x v="1"/>
    <s v="USD"/>
    <n v="1271998800"/>
    <n v="1275282000"/>
    <b v="0"/>
    <x v="1"/>
    <s v="photography/photography books"/>
    <n v="346.93532338308455"/>
    <x v="861"/>
    <x v="7"/>
    <s v="photography books"/>
    <x v="782"/>
    <x v="784"/>
  </r>
  <r>
    <n v="875"/>
    <x v="854"/>
    <s v="Implemented tangible approach"/>
    <n v="7900"/>
    <n v="5465"/>
    <x v="0"/>
    <n v="67"/>
    <x v="1"/>
    <s v="USD"/>
    <n v="1294898400"/>
    <n v="1294984800"/>
    <b v="0"/>
    <x v="0"/>
    <s v="music/rock"/>
    <n v="69.177215189873422"/>
    <x v="862"/>
    <x v="1"/>
    <s v="rock"/>
    <x v="783"/>
    <x v="785"/>
  </r>
  <r>
    <n v="876"/>
    <x v="855"/>
    <s v="Re-engineered encompassing definition"/>
    <n v="8300"/>
    <n v="2111"/>
    <x v="0"/>
    <n v="57"/>
    <x v="0"/>
    <s v="CAD"/>
    <n v="1559970000"/>
    <n v="1562043600"/>
    <b v="0"/>
    <x v="0"/>
    <s v="photography/photography books"/>
    <n v="25.433734939759034"/>
    <x v="863"/>
    <x v="7"/>
    <s v="photography books"/>
    <x v="784"/>
    <x v="229"/>
  </r>
  <r>
    <n v="877"/>
    <x v="856"/>
    <s v="Multi-lateral uniform collaboration"/>
    <n v="163600"/>
    <n v="126628"/>
    <x v="0"/>
    <n v="1229"/>
    <x v="1"/>
    <s v="USD"/>
    <n v="1469509200"/>
    <n v="1469595600"/>
    <b v="0"/>
    <x v="0"/>
    <s v="food/food trucks"/>
    <n v="77.400977995110026"/>
    <x v="864"/>
    <x v="0"/>
    <s v="food trucks"/>
    <x v="785"/>
    <x v="786"/>
  </r>
  <r>
    <n v="878"/>
    <x v="857"/>
    <s v="Enterprise-wide foreground paradigm"/>
    <n v="2700"/>
    <n v="1012"/>
    <x v="0"/>
    <n v="12"/>
    <x v="6"/>
    <s v="EUR"/>
    <n v="1579068000"/>
    <n v="1581141600"/>
    <b v="0"/>
    <x v="0"/>
    <s v="music/metal"/>
    <n v="37.481481481481481"/>
    <x v="865"/>
    <x v="1"/>
    <s v="metal"/>
    <x v="786"/>
    <x v="787"/>
  </r>
  <r>
    <n v="879"/>
    <x v="858"/>
    <s v="Stand-alone incremental parallelism"/>
    <n v="1000"/>
    <n v="5438"/>
    <x v="1"/>
    <n v="53"/>
    <x v="1"/>
    <s v="USD"/>
    <n v="1487743200"/>
    <n v="1488520800"/>
    <b v="0"/>
    <x v="0"/>
    <s v="publishing/nonfiction"/>
    <n v="543.79999999999995"/>
    <x v="866"/>
    <x v="5"/>
    <s v="nonfiction"/>
    <x v="787"/>
    <x v="341"/>
  </r>
  <r>
    <n v="880"/>
    <x v="859"/>
    <s v="Persevering 5thgeneration throughput"/>
    <n v="84500"/>
    <n v="193101"/>
    <x v="1"/>
    <n v="2414"/>
    <x v="1"/>
    <s v="USD"/>
    <n v="1563685200"/>
    <n v="1563858000"/>
    <b v="0"/>
    <x v="0"/>
    <s v="music/electric music"/>
    <n v="228.52189349112427"/>
    <x v="867"/>
    <x v="1"/>
    <s v="electric music"/>
    <x v="788"/>
    <x v="788"/>
  </r>
  <r>
    <n v="881"/>
    <x v="860"/>
    <s v="Implemented object-oriented synergy"/>
    <n v="81300"/>
    <n v="31665"/>
    <x v="0"/>
    <n v="452"/>
    <x v="1"/>
    <s v="USD"/>
    <n v="1436418000"/>
    <n v="1438923600"/>
    <b v="0"/>
    <x v="1"/>
    <s v="theater/plays"/>
    <n v="38.948339483394832"/>
    <x v="868"/>
    <x v="3"/>
    <s v="plays"/>
    <x v="330"/>
    <x v="789"/>
  </r>
  <r>
    <n v="882"/>
    <x v="861"/>
    <s v="Balanced demand-driven definition"/>
    <n v="800"/>
    <n v="2960"/>
    <x v="1"/>
    <n v="80"/>
    <x v="1"/>
    <s v="USD"/>
    <n v="1421820000"/>
    <n v="1422165600"/>
    <b v="0"/>
    <x v="0"/>
    <s v="theater/plays"/>
    <n v="370"/>
    <x v="869"/>
    <x v="3"/>
    <s v="plays"/>
    <x v="789"/>
    <x v="790"/>
  </r>
  <r>
    <n v="883"/>
    <x v="862"/>
    <s v="Customer-focused mobile Graphic Interface"/>
    <n v="3400"/>
    <n v="8089"/>
    <x v="1"/>
    <n v="193"/>
    <x v="1"/>
    <s v="USD"/>
    <n v="1274763600"/>
    <n v="1277874000"/>
    <b v="0"/>
    <x v="0"/>
    <s v="film &amp; video/shorts"/>
    <n v="237.91176470588232"/>
    <x v="870"/>
    <x v="4"/>
    <s v="shorts"/>
    <x v="790"/>
    <x v="791"/>
  </r>
  <r>
    <n v="884"/>
    <x v="863"/>
    <s v="Horizontal secondary interface"/>
    <n v="170800"/>
    <n v="109374"/>
    <x v="0"/>
    <n v="1886"/>
    <x v="1"/>
    <s v="USD"/>
    <n v="1399179600"/>
    <n v="1399352400"/>
    <b v="0"/>
    <x v="1"/>
    <s v="theater/plays"/>
    <n v="64.036299765807954"/>
    <x v="871"/>
    <x v="3"/>
    <s v="plays"/>
    <x v="791"/>
    <x v="792"/>
  </r>
  <r>
    <n v="885"/>
    <x v="864"/>
    <s v="Virtual analyzing collaboration"/>
    <n v="1800"/>
    <n v="2129"/>
    <x v="1"/>
    <n v="52"/>
    <x v="1"/>
    <s v="USD"/>
    <n v="1275800400"/>
    <n v="1279083600"/>
    <b v="0"/>
    <x v="0"/>
    <s v="theater/plays"/>
    <n v="118.27777777777777"/>
    <x v="872"/>
    <x v="3"/>
    <s v="plays"/>
    <x v="792"/>
    <x v="556"/>
  </r>
  <r>
    <n v="886"/>
    <x v="865"/>
    <s v="Multi-tiered explicit focus group"/>
    <n v="150600"/>
    <n v="127745"/>
    <x v="0"/>
    <n v="1825"/>
    <x v="1"/>
    <s v="USD"/>
    <n v="1282798800"/>
    <n v="1284354000"/>
    <b v="0"/>
    <x v="0"/>
    <s v="music/indie rock"/>
    <n v="84.824037184594957"/>
    <x v="873"/>
    <x v="1"/>
    <s v="indie rock"/>
    <x v="793"/>
    <x v="488"/>
  </r>
  <r>
    <n v="887"/>
    <x v="866"/>
    <s v="Multi-layered systematic knowledgebase"/>
    <n v="7800"/>
    <n v="2289"/>
    <x v="0"/>
    <n v="31"/>
    <x v="1"/>
    <s v="USD"/>
    <n v="1437109200"/>
    <n v="1441170000"/>
    <b v="0"/>
    <x v="1"/>
    <s v="theater/plays"/>
    <n v="29.346153846153843"/>
    <x v="874"/>
    <x v="3"/>
    <s v="plays"/>
    <x v="794"/>
    <x v="232"/>
  </r>
  <r>
    <n v="888"/>
    <x v="867"/>
    <s v="Reverse-engineered uniform knowledge user"/>
    <n v="5800"/>
    <n v="12174"/>
    <x v="1"/>
    <n v="290"/>
    <x v="1"/>
    <s v="USD"/>
    <n v="1491886800"/>
    <n v="1493528400"/>
    <b v="0"/>
    <x v="0"/>
    <s v="theater/plays"/>
    <n v="209.89655172413794"/>
    <x v="875"/>
    <x v="3"/>
    <s v="plays"/>
    <x v="795"/>
    <x v="793"/>
  </r>
  <r>
    <n v="889"/>
    <x v="868"/>
    <s v="Secured dynamic capacity"/>
    <n v="5600"/>
    <n v="9508"/>
    <x v="1"/>
    <n v="122"/>
    <x v="1"/>
    <s v="USD"/>
    <n v="1394600400"/>
    <n v="1395205200"/>
    <b v="0"/>
    <x v="1"/>
    <s v="music/electric music"/>
    <n v="169.78571428571431"/>
    <x v="876"/>
    <x v="1"/>
    <s v="electric music"/>
    <x v="796"/>
    <x v="794"/>
  </r>
  <r>
    <n v="890"/>
    <x v="869"/>
    <s v="Devolved foreground throughput"/>
    <n v="134400"/>
    <n v="155849"/>
    <x v="1"/>
    <n v="1470"/>
    <x v="1"/>
    <s v="USD"/>
    <n v="1561352400"/>
    <n v="1561438800"/>
    <b v="0"/>
    <x v="0"/>
    <s v="music/indie rock"/>
    <n v="115.95907738095239"/>
    <x v="877"/>
    <x v="1"/>
    <s v="indie rock"/>
    <x v="797"/>
    <x v="138"/>
  </r>
  <r>
    <n v="891"/>
    <x v="870"/>
    <s v="Synchronized demand-driven infrastructure"/>
    <n v="3000"/>
    <n v="7758"/>
    <x v="1"/>
    <n v="165"/>
    <x v="0"/>
    <s v="CAD"/>
    <n v="1322892000"/>
    <n v="1326693600"/>
    <b v="0"/>
    <x v="0"/>
    <s v="film &amp; video/documentary"/>
    <n v="258.59999999999997"/>
    <x v="878"/>
    <x v="4"/>
    <s v="documentary"/>
    <x v="798"/>
    <x v="795"/>
  </r>
  <r>
    <n v="892"/>
    <x v="871"/>
    <s v="Realigned discrete structure"/>
    <n v="6000"/>
    <n v="13835"/>
    <x v="1"/>
    <n v="182"/>
    <x v="1"/>
    <s v="USD"/>
    <n v="1274418000"/>
    <n v="1277960400"/>
    <b v="0"/>
    <x v="0"/>
    <s v="publishing/translations"/>
    <n v="230.58333333333331"/>
    <x v="879"/>
    <x v="5"/>
    <s v="translations"/>
    <x v="799"/>
    <x v="796"/>
  </r>
  <r>
    <n v="893"/>
    <x v="872"/>
    <s v="Progressive grid-enabled website"/>
    <n v="8400"/>
    <n v="10770"/>
    <x v="1"/>
    <n v="199"/>
    <x v="6"/>
    <s v="EUR"/>
    <n v="1434344400"/>
    <n v="1434690000"/>
    <b v="0"/>
    <x v="1"/>
    <s v="film &amp; video/documentary"/>
    <n v="128.21428571428572"/>
    <x v="880"/>
    <x v="4"/>
    <s v="documentary"/>
    <x v="800"/>
    <x v="797"/>
  </r>
  <r>
    <n v="894"/>
    <x v="873"/>
    <s v="Organic cohesive neural-net"/>
    <n v="1700"/>
    <n v="3208"/>
    <x v="1"/>
    <n v="56"/>
    <x v="4"/>
    <s v="GBP"/>
    <n v="1373518800"/>
    <n v="1376110800"/>
    <b v="0"/>
    <x v="1"/>
    <s v="film &amp; video/television"/>
    <n v="188.70588235294116"/>
    <x v="881"/>
    <x v="4"/>
    <s v="television"/>
    <x v="801"/>
    <x v="798"/>
  </r>
  <r>
    <n v="895"/>
    <x v="874"/>
    <s v="Integrated demand-driven info-mediaries"/>
    <n v="159800"/>
    <n v="11108"/>
    <x v="0"/>
    <n v="107"/>
    <x v="1"/>
    <s v="USD"/>
    <n v="1517637600"/>
    <n v="1518415200"/>
    <b v="0"/>
    <x v="0"/>
    <s v="theater/plays"/>
    <n v="6.9511889862327907"/>
    <x v="882"/>
    <x v="3"/>
    <s v="plays"/>
    <x v="802"/>
    <x v="799"/>
  </r>
  <r>
    <n v="896"/>
    <x v="875"/>
    <s v="Reverse-engineered client-server extranet"/>
    <n v="19800"/>
    <n v="153338"/>
    <x v="1"/>
    <n v="1460"/>
    <x v="2"/>
    <s v="AUD"/>
    <n v="1310619600"/>
    <n v="1310878800"/>
    <b v="0"/>
    <x v="1"/>
    <s v="food/food trucks"/>
    <n v="774.43434343434342"/>
    <x v="883"/>
    <x v="0"/>
    <s v="food trucks"/>
    <x v="803"/>
    <x v="800"/>
  </r>
  <r>
    <n v="897"/>
    <x v="876"/>
    <s v="Organized discrete encoding"/>
    <n v="8800"/>
    <n v="2437"/>
    <x v="0"/>
    <n v="27"/>
    <x v="1"/>
    <s v="USD"/>
    <n v="1556427600"/>
    <n v="1556600400"/>
    <b v="0"/>
    <x v="0"/>
    <s v="theater/plays"/>
    <n v="27.693181818181817"/>
    <x v="884"/>
    <x v="3"/>
    <s v="plays"/>
    <x v="212"/>
    <x v="368"/>
  </r>
  <r>
    <n v="898"/>
    <x v="877"/>
    <s v="Balanced regional flexibility"/>
    <n v="179100"/>
    <n v="93991"/>
    <x v="0"/>
    <n v="1221"/>
    <x v="1"/>
    <s v="USD"/>
    <n v="1576476000"/>
    <n v="1576994400"/>
    <b v="0"/>
    <x v="0"/>
    <s v="film &amp; video/documentary"/>
    <n v="52.479620323841424"/>
    <x v="885"/>
    <x v="4"/>
    <s v="documentary"/>
    <x v="804"/>
    <x v="801"/>
  </r>
  <r>
    <n v="899"/>
    <x v="878"/>
    <s v="Implemented multimedia time-frame"/>
    <n v="3100"/>
    <n v="12620"/>
    <x v="1"/>
    <n v="123"/>
    <x v="5"/>
    <s v="CHF"/>
    <n v="1381122000"/>
    <n v="1382677200"/>
    <b v="0"/>
    <x v="0"/>
    <s v="music/jazz"/>
    <n v="407.09677419354841"/>
    <x v="886"/>
    <x v="1"/>
    <s v="jazz"/>
    <x v="805"/>
    <x v="802"/>
  </r>
  <r>
    <n v="900"/>
    <x v="879"/>
    <s v="Enhanced uniform service-desk"/>
    <n v="100"/>
    <n v="2"/>
    <x v="0"/>
    <n v="1"/>
    <x v="1"/>
    <s v="USD"/>
    <n v="1411102800"/>
    <n v="1411189200"/>
    <b v="0"/>
    <x v="1"/>
    <s v="technology/web"/>
    <n v="2"/>
    <x v="50"/>
    <x v="2"/>
    <s v="web"/>
    <x v="806"/>
    <x v="803"/>
  </r>
  <r>
    <n v="901"/>
    <x v="880"/>
    <s v="Versatile bottom-line definition"/>
    <n v="5600"/>
    <n v="8746"/>
    <x v="1"/>
    <n v="159"/>
    <x v="1"/>
    <s v="USD"/>
    <n v="1531803600"/>
    <n v="1534654800"/>
    <b v="0"/>
    <x v="1"/>
    <s v="music/rock"/>
    <n v="156.17857142857144"/>
    <x v="887"/>
    <x v="1"/>
    <s v="rock"/>
    <x v="807"/>
    <x v="482"/>
  </r>
  <r>
    <n v="902"/>
    <x v="881"/>
    <s v="Integrated bifurcated software"/>
    <n v="1400"/>
    <n v="3534"/>
    <x v="1"/>
    <n v="110"/>
    <x v="1"/>
    <s v="USD"/>
    <n v="1454133600"/>
    <n v="1457762400"/>
    <b v="0"/>
    <x v="0"/>
    <s v="technology/web"/>
    <n v="252.42857142857144"/>
    <x v="888"/>
    <x v="2"/>
    <s v="web"/>
    <x v="722"/>
    <x v="496"/>
  </r>
  <r>
    <n v="903"/>
    <x v="882"/>
    <s v="Assimilated next generation instruction set"/>
    <n v="41000"/>
    <n v="709"/>
    <x v="2"/>
    <n v="14"/>
    <x v="1"/>
    <s v="USD"/>
    <n v="1336194000"/>
    <n v="1337490000"/>
    <b v="0"/>
    <x v="1"/>
    <s v="publishing/nonfiction"/>
    <n v="1.729268292682927"/>
    <x v="889"/>
    <x v="5"/>
    <s v="nonfiction"/>
    <x v="477"/>
    <x v="804"/>
  </r>
  <r>
    <n v="904"/>
    <x v="883"/>
    <s v="Digitized foreground array"/>
    <n v="6500"/>
    <n v="795"/>
    <x v="0"/>
    <n v="16"/>
    <x v="1"/>
    <s v="USD"/>
    <n v="1349326800"/>
    <n v="1349672400"/>
    <b v="0"/>
    <x v="0"/>
    <s v="publishing/radio &amp; podcasts"/>
    <n v="12.230769230769232"/>
    <x v="890"/>
    <x v="5"/>
    <s v="radio &amp; podcasts"/>
    <x v="259"/>
    <x v="805"/>
  </r>
  <r>
    <n v="905"/>
    <x v="884"/>
    <s v="Re-engineered clear-thinking project"/>
    <n v="7900"/>
    <n v="12955"/>
    <x v="1"/>
    <n v="236"/>
    <x v="1"/>
    <s v="USD"/>
    <n v="1379566800"/>
    <n v="1379826000"/>
    <b v="0"/>
    <x v="0"/>
    <s v="theater/plays"/>
    <n v="163.98734177215189"/>
    <x v="891"/>
    <x v="3"/>
    <s v="plays"/>
    <x v="9"/>
    <x v="806"/>
  </r>
  <r>
    <n v="906"/>
    <x v="885"/>
    <s v="Implemented even-keeled standardization"/>
    <n v="5500"/>
    <n v="8964"/>
    <x v="1"/>
    <n v="191"/>
    <x v="1"/>
    <s v="USD"/>
    <n v="1494651600"/>
    <n v="1497762000"/>
    <b v="1"/>
    <x v="1"/>
    <s v="film &amp; video/documentary"/>
    <n v="162.98181818181817"/>
    <x v="892"/>
    <x v="4"/>
    <s v="documentary"/>
    <x v="808"/>
    <x v="807"/>
  </r>
  <r>
    <n v="907"/>
    <x v="886"/>
    <s v="Quality-focused asymmetric adapter"/>
    <n v="9100"/>
    <n v="1843"/>
    <x v="0"/>
    <n v="41"/>
    <x v="1"/>
    <s v="USD"/>
    <n v="1303880400"/>
    <n v="1304485200"/>
    <b v="0"/>
    <x v="0"/>
    <s v="theater/plays"/>
    <n v="20.252747252747252"/>
    <x v="893"/>
    <x v="3"/>
    <s v="plays"/>
    <x v="809"/>
    <x v="808"/>
  </r>
  <r>
    <n v="908"/>
    <x v="887"/>
    <s v="Networked intangible help-desk"/>
    <n v="38200"/>
    <n v="121950"/>
    <x v="1"/>
    <n v="3934"/>
    <x v="1"/>
    <s v="USD"/>
    <n v="1335934800"/>
    <n v="1336885200"/>
    <b v="0"/>
    <x v="0"/>
    <s v="games/video games"/>
    <n v="319.24083769633506"/>
    <x v="894"/>
    <x v="6"/>
    <s v="video games"/>
    <x v="444"/>
    <x v="104"/>
  </r>
  <r>
    <n v="909"/>
    <x v="888"/>
    <s v="Synchronized attitude-oriented frame"/>
    <n v="1800"/>
    <n v="8621"/>
    <x v="1"/>
    <n v="80"/>
    <x v="0"/>
    <s v="CAD"/>
    <n v="1528088400"/>
    <n v="1530421200"/>
    <b v="0"/>
    <x v="1"/>
    <s v="theater/plays"/>
    <n v="478.94444444444446"/>
    <x v="895"/>
    <x v="3"/>
    <s v="plays"/>
    <x v="384"/>
    <x v="809"/>
  </r>
  <r>
    <n v="910"/>
    <x v="889"/>
    <s v="Proactive incremental architecture"/>
    <n v="154500"/>
    <n v="30215"/>
    <x v="3"/>
    <n v="296"/>
    <x v="1"/>
    <s v="USD"/>
    <n v="1421906400"/>
    <n v="1421992800"/>
    <b v="0"/>
    <x v="0"/>
    <s v="theater/plays"/>
    <n v="19.556634304207122"/>
    <x v="896"/>
    <x v="3"/>
    <s v="plays"/>
    <x v="810"/>
    <x v="810"/>
  </r>
  <r>
    <n v="911"/>
    <x v="890"/>
    <s v="Cloned responsive standardization"/>
    <n v="5800"/>
    <n v="11539"/>
    <x v="1"/>
    <n v="462"/>
    <x v="1"/>
    <s v="USD"/>
    <n v="1568005200"/>
    <n v="1568178000"/>
    <b v="1"/>
    <x v="0"/>
    <s v="technology/web"/>
    <n v="198.94827586206895"/>
    <x v="897"/>
    <x v="2"/>
    <s v="web"/>
    <x v="811"/>
    <x v="811"/>
  </r>
  <r>
    <n v="912"/>
    <x v="891"/>
    <s v="Reduced bifurcated pricing structure"/>
    <n v="1800"/>
    <n v="14310"/>
    <x v="1"/>
    <n v="179"/>
    <x v="1"/>
    <s v="USD"/>
    <n v="1346821200"/>
    <n v="1347944400"/>
    <b v="1"/>
    <x v="0"/>
    <s v="film &amp; video/drama"/>
    <n v="795"/>
    <x v="898"/>
    <x v="4"/>
    <s v="drama"/>
    <x v="812"/>
    <x v="812"/>
  </r>
  <r>
    <n v="913"/>
    <x v="892"/>
    <s v="Re-engineered asymmetric challenge"/>
    <n v="70200"/>
    <n v="35536"/>
    <x v="0"/>
    <n v="523"/>
    <x v="2"/>
    <s v="AUD"/>
    <n v="1557637200"/>
    <n v="1558760400"/>
    <b v="0"/>
    <x v="0"/>
    <s v="film &amp; video/drama"/>
    <n v="50.621082621082621"/>
    <x v="899"/>
    <x v="4"/>
    <s v="drama"/>
    <x v="813"/>
    <x v="813"/>
  </r>
  <r>
    <n v="914"/>
    <x v="893"/>
    <s v="Diverse client-driven conglomeration"/>
    <n v="6400"/>
    <n v="3676"/>
    <x v="0"/>
    <n v="141"/>
    <x v="4"/>
    <s v="GBP"/>
    <n v="1375592400"/>
    <n v="1376629200"/>
    <b v="0"/>
    <x v="0"/>
    <s v="theater/plays"/>
    <n v="57.4375"/>
    <x v="900"/>
    <x v="3"/>
    <s v="plays"/>
    <x v="814"/>
    <x v="814"/>
  </r>
  <r>
    <n v="915"/>
    <x v="894"/>
    <s v="Configurable upward-trending solution"/>
    <n v="125900"/>
    <n v="195936"/>
    <x v="1"/>
    <n v="1866"/>
    <x v="4"/>
    <s v="GBP"/>
    <n v="1503982800"/>
    <n v="1504760400"/>
    <b v="0"/>
    <x v="0"/>
    <s v="film &amp; video/television"/>
    <n v="155.62827640984909"/>
    <x v="901"/>
    <x v="4"/>
    <s v="television"/>
    <x v="80"/>
    <x v="815"/>
  </r>
  <r>
    <n v="916"/>
    <x v="895"/>
    <s v="Persistent bandwidth-monitored framework"/>
    <n v="3700"/>
    <n v="1343"/>
    <x v="0"/>
    <n v="52"/>
    <x v="1"/>
    <s v="USD"/>
    <n v="1418882400"/>
    <n v="1419660000"/>
    <b v="0"/>
    <x v="0"/>
    <s v="photography/photography books"/>
    <n v="36.297297297297298"/>
    <x v="902"/>
    <x v="7"/>
    <s v="photography books"/>
    <x v="815"/>
    <x v="414"/>
  </r>
  <r>
    <n v="917"/>
    <x v="896"/>
    <s v="Polarized discrete product"/>
    <n v="3600"/>
    <n v="2097"/>
    <x v="2"/>
    <n v="27"/>
    <x v="4"/>
    <s v="GBP"/>
    <n v="1309237200"/>
    <n v="1311310800"/>
    <b v="0"/>
    <x v="1"/>
    <s v="film &amp; video/shorts"/>
    <n v="58.25"/>
    <x v="903"/>
    <x v="4"/>
    <s v="shorts"/>
    <x v="816"/>
    <x v="816"/>
  </r>
  <r>
    <n v="918"/>
    <x v="897"/>
    <s v="Seamless dynamic website"/>
    <n v="3800"/>
    <n v="9021"/>
    <x v="1"/>
    <n v="156"/>
    <x v="5"/>
    <s v="CHF"/>
    <n v="1343365200"/>
    <n v="1344315600"/>
    <b v="0"/>
    <x v="0"/>
    <s v="publishing/radio &amp; podcasts"/>
    <n v="237.39473684210526"/>
    <x v="904"/>
    <x v="5"/>
    <s v="radio &amp; podcasts"/>
    <x v="474"/>
    <x v="82"/>
  </r>
  <r>
    <n v="919"/>
    <x v="898"/>
    <s v="Extended multimedia firmware"/>
    <n v="35600"/>
    <n v="20915"/>
    <x v="0"/>
    <n v="225"/>
    <x v="2"/>
    <s v="AUD"/>
    <n v="1507957200"/>
    <n v="1510725600"/>
    <b v="0"/>
    <x v="1"/>
    <s v="theater/plays"/>
    <n v="58.75"/>
    <x v="905"/>
    <x v="3"/>
    <s v="plays"/>
    <x v="817"/>
    <x v="817"/>
  </r>
  <r>
    <n v="920"/>
    <x v="899"/>
    <s v="Versatile directional project"/>
    <n v="5300"/>
    <n v="9676"/>
    <x v="1"/>
    <n v="255"/>
    <x v="1"/>
    <s v="USD"/>
    <n v="1549519200"/>
    <n v="1551247200"/>
    <b v="1"/>
    <x v="0"/>
    <s v="film &amp; video/animation"/>
    <n v="182.56603773584905"/>
    <x v="906"/>
    <x v="4"/>
    <s v="animation"/>
    <x v="818"/>
    <x v="818"/>
  </r>
  <r>
    <n v="921"/>
    <x v="900"/>
    <s v="Profound directional knowledge user"/>
    <n v="160400"/>
    <n v="1210"/>
    <x v="0"/>
    <n v="38"/>
    <x v="1"/>
    <s v="USD"/>
    <n v="1329026400"/>
    <n v="1330236000"/>
    <b v="0"/>
    <x v="0"/>
    <s v="technology/web"/>
    <n v="0.75436408977556113"/>
    <x v="907"/>
    <x v="2"/>
    <s v="web"/>
    <x v="819"/>
    <x v="819"/>
  </r>
  <r>
    <n v="922"/>
    <x v="901"/>
    <s v="Ameliorated logistical capability"/>
    <n v="51400"/>
    <n v="90440"/>
    <x v="1"/>
    <n v="2261"/>
    <x v="1"/>
    <s v="USD"/>
    <n v="1544335200"/>
    <n v="1545112800"/>
    <b v="0"/>
    <x v="1"/>
    <s v="music/world music"/>
    <n v="175.95330739299609"/>
    <x v="908"/>
    <x v="1"/>
    <s v="world music"/>
    <x v="609"/>
    <x v="320"/>
  </r>
  <r>
    <n v="923"/>
    <x v="902"/>
    <s v="Sharable discrete definition"/>
    <n v="1700"/>
    <n v="4044"/>
    <x v="1"/>
    <n v="40"/>
    <x v="1"/>
    <s v="USD"/>
    <n v="1279083600"/>
    <n v="1279170000"/>
    <b v="0"/>
    <x v="0"/>
    <s v="theater/plays"/>
    <n v="237.88235294117646"/>
    <x v="909"/>
    <x v="3"/>
    <s v="plays"/>
    <x v="547"/>
    <x v="820"/>
  </r>
  <r>
    <n v="924"/>
    <x v="903"/>
    <s v="User-friendly next generation core"/>
    <n v="39400"/>
    <n v="192292"/>
    <x v="1"/>
    <n v="2289"/>
    <x v="6"/>
    <s v="EUR"/>
    <n v="1572498000"/>
    <n v="1573452000"/>
    <b v="0"/>
    <x v="0"/>
    <s v="theater/plays"/>
    <n v="488.05076142131981"/>
    <x v="910"/>
    <x v="3"/>
    <s v="plays"/>
    <x v="820"/>
    <x v="821"/>
  </r>
  <r>
    <n v="925"/>
    <x v="904"/>
    <s v="Profit-focused empowering system engine"/>
    <n v="3000"/>
    <n v="6722"/>
    <x v="1"/>
    <n v="65"/>
    <x v="1"/>
    <s v="USD"/>
    <n v="1506056400"/>
    <n v="1507093200"/>
    <b v="0"/>
    <x v="0"/>
    <s v="theater/plays"/>
    <n v="224.06666666666669"/>
    <x v="911"/>
    <x v="3"/>
    <s v="plays"/>
    <x v="821"/>
    <x v="822"/>
  </r>
  <r>
    <n v="926"/>
    <x v="905"/>
    <s v="Synchronized cohesive encoding"/>
    <n v="8700"/>
    <n v="1577"/>
    <x v="0"/>
    <n v="15"/>
    <x v="1"/>
    <s v="USD"/>
    <n v="1463029200"/>
    <n v="1463374800"/>
    <b v="0"/>
    <x v="0"/>
    <s v="food/food trucks"/>
    <n v="18.126436781609197"/>
    <x v="912"/>
    <x v="0"/>
    <s v="food trucks"/>
    <x v="151"/>
    <x v="823"/>
  </r>
  <r>
    <n v="927"/>
    <x v="906"/>
    <s v="Synergistic dynamic utilization"/>
    <n v="7200"/>
    <n v="3301"/>
    <x v="0"/>
    <n v="37"/>
    <x v="1"/>
    <s v="USD"/>
    <n v="1342069200"/>
    <n v="1344574800"/>
    <b v="0"/>
    <x v="0"/>
    <s v="theater/plays"/>
    <n v="45.847222222222221"/>
    <x v="913"/>
    <x v="3"/>
    <s v="plays"/>
    <x v="822"/>
    <x v="824"/>
  </r>
  <r>
    <n v="928"/>
    <x v="907"/>
    <s v="Triple-buffered bi-directional model"/>
    <n v="167400"/>
    <n v="196386"/>
    <x v="1"/>
    <n v="3777"/>
    <x v="6"/>
    <s v="EUR"/>
    <n v="1388296800"/>
    <n v="1389074400"/>
    <b v="0"/>
    <x v="0"/>
    <s v="technology/web"/>
    <n v="117.31541218637993"/>
    <x v="914"/>
    <x v="2"/>
    <s v="web"/>
    <x v="823"/>
    <x v="497"/>
  </r>
  <r>
    <n v="929"/>
    <x v="908"/>
    <s v="Polarized tertiary function"/>
    <n v="5500"/>
    <n v="11952"/>
    <x v="1"/>
    <n v="184"/>
    <x v="4"/>
    <s v="GBP"/>
    <n v="1493787600"/>
    <n v="1494997200"/>
    <b v="0"/>
    <x v="0"/>
    <s v="theater/plays"/>
    <n v="217.30909090909088"/>
    <x v="915"/>
    <x v="3"/>
    <s v="plays"/>
    <x v="824"/>
    <x v="825"/>
  </r>
  <r>
    <n v="930"/>
    <x v="909"/>
    <s v="Configurable fault-tolerant structure"/>
    <n v="3500"/>
    <n v="3930"/>
    <x v="1"/>
    <n v="85"/>
    <x v="1"/>
    <s v="USD"/>
    <n v="1424844000"/>
    <n v="1425448800"/>
    <b v="0"/>
    <x v="1"/>
    <s v="theater/plays"/>
    <n v="112.28571428571428"/>
    <x v="916"/>
    <x v="3"/>
    <s v="plays"/>
    <x v="825"/>
    <x v="826"/>
  </r>
  <r>
    <n v="931"/>
    <x v="910"/>
    <s v="Digitized 24/7 budgetary management"/>
    <n v="7900"/>
    <n v="5729"/>
    <x v="0"/>
    <n v="112"/>
    <x v="1"/>
    <s v="USD"/>
    <n v="1403931600"/>
    <n v="1404104400"/>
    <b v="0"/>
    <x v="1"/>
    <s v="theater/plays"/>
    <n v="72.51898734177216"/>
    <x v="917"/>
    <x v="3"/>
    <s v="plays"/>
    <x v="826"/>
    <x v="827"/>
  </r>
  <r>
    <n v="932"/>
    <x v="911"/>
    <s v="Stand-alone zero tolerance algorithm"/>
    <n v="2300"/>
    <n v="4883"/>
    <x v="1"/>
    <n v="144"/>
    <x v="1"/>
    <s v="USD"/>
    <n v="1394514000"/>
    <n v="1394773200"/>
    <b v="0"/>
    <x v="0"/>
    <s v="music/rock"/>
    <n v="212.30434782608697"/>
    <x v="918"/>
    <x v="1"/>
    <s v="rock"/>
    <x v="827"/>
    <x v="828"/>
  </r>
  <r>
    <n v="933"/>
    <x v="912"/>
    <s v="Implemented tangible support"/>
    <n v="73000"/>
    <n v="175015"/>
    <x v="1"/>
    <n v="1902"/>
    <x v="1"/>
    <s v="USD"/>
    <n v="1365397200"/>
    <n v="1366520400"/>
    <b v="0"/>
    <x v="0"/>
    <s v="theater/plays"/>
    <n v="239.74657534246577"/>
    <x v="919"/>
    <x v="3"/>
    <s v="plays"/>
    <x v="828"/>
    <x v="829"/>
  </r>
  <r>
    <n v="934"/>
    <x v="913"/>
    <s v="Reactive radical framework"/>
    <n v="6200"/>
    <n v="11280"/>
    <x v="1"/>
    <n v="105"/>
    <x v="1"/>
    <s v="USD"/>
    <n v="1456120800"/>
    <n v="1456639200"/>
    <b v="0"/>
    <x v="0"/>
    <s v="theater/plays"/>
    <n v="181.93548387096774"/>
    <x v="920"/>
    <x v="3"/>
    <s v="plays"/>
    <x v="829"/>
    <x v="830"/>
  </r>
  <r>
    <n v="935"/>
    <x v="914"/>
    <s v="Object-based full-range knowledge user"/>
    <n v="6100"/>
    <n v="10012"/>
    <x v="1"/>
    <n v="132"/>
    <x v="1"/>
    <s v="USD"/>
    <n v="1437714000"/>
    <n v="1438318800"/>
    <b v="0"/>
    <x v="0"/>
    <s v="theater/plays"/>
    <n v="164.13114754098362"/>
    <x v="921"/>
    <x v="3"/>
    <s v="plays"/>
    <x v="830"/>
    <x v="94"/>
  </r>
  <r>
    <n v="936"/>
    <x v="591"/>
    <s v="Enhanced composite contingency"/>
    <n v="103200"/>
    <n v="1690"/>
    <x v="0"/>
    <n v="21"/>
    <x v="1"/>
    <s v="USD"/>
    <n v="1563771600"/>
    <n v="1564030800"/>
    <b v="1"/>
    <x v="0"/>
    <s v="theater/plays"/>
    <n v="1.6375968992248062"/>
    <x v="922"/>
    <x v="3"/>
    <s v="plays"/>
    <x v="831"/>
    <x v="831"/>
  </r>
  <r>
    <n v="937"/>
    <x v="915"/>
    <s v="Cloned fresh-thinking model"/>
    <n v="171000"/>
    <n v="84891"/>
    <x v="3"/>
    <n v="976"/>
    <x v="1"/>
    <s v="USD"/>
    <n v="1448517600"/>
    <n v="1449295200"/>
    <b v="0"/>
    <x v="0"/>
    <s v="film &amp; video/documentary"/>
    <n v="49.64385964912281"/>
    <x v="923"/>
    <x v="4"/>
    <s v="documentary"/>
    <x v="832"/>
    <x v="832"/>
  </r>
  <r>
    <n v="938"/>
    <x v="916"/>
    <s v="Total dedicated benchmark"/>
    <n v="9200"/>
    <n v="10093"/>
    <x v="1"/>
    <n v="96"/>
    <x v="1"/>
    <s v="USD"/>
    <n v="1528779600"/>
    <n v="1531890000"/>
    <b v="0"/>
    <x v="1"/>
    <s v="publishing/fiction"/>
    <n v="109.70652173913042"/>
    <x v="924"/>
    <x v="5"/>
    <s v="fiction"/>
    <x v="833"/>
    <x v="833"/>
  </r>
  <r>
    <n v="939"/>
    <x v="917"/>
    <s v="Streamlined human-resource Graphic Interface"/>
    <n v="7800"/>
    <n v="3839"/>
    <x v="0"/>
    <n v="67"/>
    <x v="1"/>
    <s v="USD"/>
    <n v="1304744400"/>
    <n v="1306213200"/>
    <b v="0"/>
    <x v="1"/>
    <s v="games/video games"/>
    <n v="49.217948717948715"/>
    <x v="925"/>
    <x v="6"/>
    <s v="video games"/>
    <x v="834"/>
    <x v="834"/>
  </r>
  <r>
    <n v="940"/>
    <x v="918"/>
    <s v="Upgradable analyzing core"/>
    <n v="9900"/>
    <n v="6161"/>
    <x v="2"/>
    <n v="66"/>
    <x v="0"/>
    <s v="CAD"/>
    <n v="1354341600"/>
    <n v="1356242400"/>
    <b v="0"/>
    <x v="0"/>
    <s v="technology/web"/>
    <n v="62.232323232323225"/>
    <x v="926"/>
    <x v="2"/>
    <s v="web"/>
    <x v="835"/>
    <x v="835"/>
  </r>
  <r>
    <n v="941"/>
    <x v="919"/>
    <s v="Profound exuding pricing structure"/>
    <n v="43000"/>
    <n v="5615"/>
    <x v="0"/>
    <n v="78"/>
    <x v="1"/>
    <s v="USD"/>
    <n v="1294552800"/>
    <n v="1297576800"/>
    <b v="1"/>
    <x v="0"/>
    <s v="theater/plays"/>
    <n v="13.05813953488372"/>
    <x v="927"/>
    <x v="3"/>
    <s v="plays"/>
    <x v="836"/>
    <x v="836"/>
  </r>
  <r>
    <n v="942"/>
    <x v="916"/>
    <s v="Horizontal optimizing model"/>
    <n v="9600"/>
    <n v="6205"/>
    <x v="0"/>
    <n v="67"/>
    <x v="2"/>
    <s v="AUD"/>
    <n v="1295935200"/>
    <n v="1296194400"/>
    <b v="0"/>
    <x v="0"/>
    <s v="theater/plays"/>
    <n v="64.635416666666671"/>
    <x v="928"/>
    <x v="3"/>
    <s v="plays"/>
    <x v="837"/>
    <x v="611"/>
  </r>
  <r>
    <n v="943"/>
    <x v="920"/>
    <s v="Synchronized fault-tolerant algorithm"/>
    <n v="7500"/>
    <n v="11969"/>
    <x v="1"/>
    <n v="114"/>
    <x v="1"/>
    <s v="USD"/>
    <n v="1411534800"/>
    <n v="1414558800"/>
    <b v="0"/>
    <x v="0"/>
    <s v="food/food trucks"/>
    <n v="159.58666666666667"/>
    <x v="929"/>
    <x v="0"/>
    <s v="food trucks"/>
    <x v="219"/>
    <x v="837"/>
  </r>
  <r>
    <n v="944"/>
    <x v="921"/>
    <s v="Streamlined 5thgeneration intranet"/>
    <n v="10000"/>
    <n v="8142"/>
    <x v="0"/>
    <n v="263"/>
    <x v="2"/>
    <s v="AUD"/>
    <n v="1486706400"/>
    <n v="1488348000"/>
    <b v="0"/>
    <x v="0"/>
    <s v="photography/photography books"/>
    <n v="81.42"/>
    <x v="930"/>
    <x v="7"/>
    <s v="photography books"/>
    <x v="365"/>
    <x v="334"/>
  </r>
  <r>
    <n v="945"/>
    <x v="922"/>
    <s v="Cross-group clear-thinking task-force"/>
    <n v="172000"/>
    <n v="55805"/>
    <x v="0"/>
    <n v="1691"/>
    <x v="1"/>
    <s v="USD"/>
    <n v="1333602000"/>
    <n v="1334898000"/>
    <b v="1"/>
    <x v="0"/>
    <s v="photography/photography books"/>
    <n v="32.444767441860463"/>
    <x v="931"/>
    <x v="7"/>
    <s v="photography books"/>
    <x v="838"/>
    <x v="838"/>
  </r>
  <r>
    <n v="946"/>
    <x v="923"/>
    <s v="Public-key bandwidth-monitored intranet"/>
    <n v="153700"/>
    <n v="15238"/>
    <x v="0"/>
    <n v="181"/>
    <x v="1"/>
    <s v="USD"/>
    <n v="1308200400"/>
    <n v="1308373200"/>
    <b v="0"/>
    <x v="0"/>
    <s v="theater/plays"/>
    <n v="9.9141184124918666"/>
    <x v="932"/>
    <x v="3"/>
    <s v="plays"/>
    <x v="839"/>
    <x v="839"/>
  </r>
  <r>
    <n v="947"/>
    <x v="924"/>
    <s v="Upgradable clear-thinking hardware"/>
    <n v="3600"/>
    <n v="961"/>
    <x v="0"/>
    <n v="13"/>
    <x v="1"/>
    <s v="USD"/>
    <n v="1411707600"/>
    <n v="1412312400"/>
    <b v="0"/>
    <x v="0"/>
    <s v="theater/plays"/>
    <n v="26.694444444444443"/>
    <x v="933"/>
    <x v="3"/>
    <s v="plays"/>
    <x v="840"/>
    <x v="216"/>
  </r>
  <r>
    <n v="948"/>
    <x v="925"/>
    <s v="Integrated holistic paradigm"/>
    <n v="9400"/>
    <n v="5918"/>
    <x v="3"/>
    <n v="160"/>
    <x v="1"/>
    <s v="USD"/>
    <n v="1418364000"/>
    <n v="1419228000"/>
    <b v="1"/>
    <x v="1"/>
    <s v="film &amp; video/documentary"/>
    <n v="62.957446808510639"/>
    <x v="934"/>
    <x v="4"/>
    <s v="documentary"/>
    <x v="841"/>
    <x v="840"/>
  </r>
  <r>
    <n v="949"/>
    <x v="926"/>
    <s v="Seamless clear-thinking conglomeration"/>
    <n v="5900"/>
    <n v="9520"/>
    <x v="1"/>
    <n v="203"/>
    <x v="1"/>
    <s v="USD"/>
    <n v="1429333200"/>
    <n v="1430974800"/>
    <b v="0"/>
    <x v="0"/>
    <s v="technology/web"/>
    <n v="161.35593220338984"/>
    <x v="935"/>
    <x v="2"/>
    <s v="web"/>
    <x v="842"/>
    <x v="133"/>
  </r>
  <r>
    <n v="950"/>
    <x v="927"/>
    <s v="Persistent content-based methodology"/>
    <n v="100"/>
    <n v="5"/>
    <x v="0"/>
    <n v="1"/>
    <x v="1"/>
    <s v="USD"/>
    <n v="1555390800"/>
    <n v="1555822800"/>
    <b v="0"/>
    <x v="1"/>
    <s v="theater/plays"/>
    <n v="5"/>
    <x v="298"/>
    <x v="3"/>
    <s v="plays"/>
    <x v="843"/>
    <x v="354"/>
  </r>
  <r>
    <n v="951"/>
    <x v="928"/>
    <s v="Re-engineered 24hour matrix"/>
    <n v="14500"/>
    <n v="159056"/>
    <x v="1"/>
    <n v="1559"/>
    <x v="1"/>
    <s v="USD"/>
    <n v="1482732000"/>
    <n v="1482818400"/>
    <b v="0"/>
    <x v="1"/>
    <s v="music/rock"/>
    <n v="1096.9379310344827"/>
    <x v="936"/>
    <x v="1"/>
    <s v="rock"/>
    <x v="844"/>
    <x v="721"/>
  </r>
  <r>
    <n v="952"/>
    <x v="929"/>
    <s v="Virtual multi-tasking core"/>
    <n v="145500"/>
    <n v="101987"/>
    <x v="3"/>
    <n v="2266"/>
    <x v="1"/>
    <s v="USD"/>
    <n v="1470718800"/>
    <n v="1471928400"/>
    <b v="0"/>
    <x v="0"/>
    <s v="film &amp; video/documentary"/>
    <n v="70.094158075601371"/>
    <x v="937"/>
    <x v="4"/>
    <s v="documentary"/>
    <x v="845"/>
    <x v="841"/>
  </r>
  <r>
    <n v="953"/>
    <x v="930"/>
    <s v="Streamlined fault-tolerant conglomeration"/>
    <n v="3300"/>
    <n v="1980"/>
    <x v="0"/>
    <n v="21"/>
    <x v="1"/>
    <s v="USD"/>
    <n v="1450591200"/>
    <n v="1453701600"/>
    <b v="0"/>
    <x v="1"/>
    <s v="film &amp; video/science fiction"/>
    <n v="60"/>
    <x v="938"/>
    <x v="4"/>
    <s v="science fiction"/>
    <x v="846"/>
    <x v="842"/>
  </r>
  <r>
    <n v="954"/>
    <x v="931"/>
    <s v="Enterprise-wide client-driven policy"/>
    <n v="42600"/>
    <n v="156384"/>
    <x v="1"/>
    <n v="1548"/>
    <x v="2"/>
    <s v="AUD"/>
    <n v="1348290000"/>
    <n v="1350363600"/>
    <b v="0"/>
    <x v="0"/>
    <s v="technology/web"/>
    <n v="367.0985915492958"/>
    <x v="939"/>
    <x v="2"/>
    <s v="web"/>
    <x v="110"/>
    <x v="843"/>
  </r>
  <r>
    <n v="955"/>
    <x v="932"/>
    <s v="Function-based next generation emulation"/>
    <n v="700"/>
    <n v="7763"/>
    <x v="1"/>
    <n v="80"/>
    <x v="1"/>
    <s v="USD"/>
    <n v="1353823200"/>
    <n v="1353996000"/>
    <b v="0"/>
    <x v="0"/>
    <s v="theater/plays"/>
    <n v="1109"/>
    <x v="940"/>
    <x v="3"/>
    <s v="plays"/>
    <x v="847"/>
    <x v="844"/>
  </r>
  <r>
    <n v="956"/>
    <x v="933"/>
    <s v="Re-engineered composite focus group"/>
    <n v="187600"/>
    <n v="35698"/>
    <x v="0"/>
    <n v="830"/>
    <x v="1"/>
    <s v="USD"/>
    <n v="1450764000"/>
    <n v="1451109600"/>
    <b v="0"/>
    <x v="0"/>
    <s v="film &amp; video/science fiction"/>
    <n v="19.028784648187631"/>
    <x v="941"/>
    <x v="4"/>
    <s v="science fiction"/>
    <x v="848"/>
    <x v="845"/>
  </r>
  <r>
    <n v="957"/>
    <x v="934"/>
    <s v="Profound mission-critical function"/>
    <n v="9800"/>
    <n v="12434"/>
    <x v="1"/>
    <n v="131"/>
    <x v="1"/>
    <s v="USD"/>
    <n v="1329372000"/>
    <n v="1329631200"/>
    <b v="0"/>
    <x v="0"/>
    <s v="theater/plays"/>
    <n v="126.87755102040816"/>
    <x v="942"/>
    <x v="3"/>
    <s v="plays"/>
    <x v="849"/>
    <x v="846"/>
  </r>
  <r>
    <n v="958"/>
    <x v="935"/>
    <s v="De-engineered zero-defect open system"/>
    <n v="1100"/>
    <n v="8081"/>
    <x v="1"/>
    <n v="112"/>
    <x v="1"/>
    <s v="USD"/>
    <n v="1277096400"/>
    <n v="1278997200"/>
    <b v="0"/>
    <x v="0"/>
    <s v="film &amp; video/animation"/>
    <n v="734.63636363636363"/>
    <x v="943"/>
    <x v="4"/>
    <s v="animation"/>
    <x v="780"/>
    <x v="847"/>
  </r>
  <r>
    <n v="959"/>
    <x v="936"/>
    <s v="Operative hybrid utilization"/>
    <n v="145000"/>
    <n v="6631"/>
    <x v="0"/>
    <n v="130"/>
    <x v="1"/>
    <s v="USD"/>
    <n v="1277701200"/>
    <n v="1280120400"/>
    <b v="0"/>
    <x v="0"/>
    <s v="publishing/translations"/>
    <n v="4.5731034482758623"/>
    <x v="944"/>
    <x v="5"/>
    <s v="translations"/>
    <x v="140"/>
    <x v="688"/>
  </r>
  <r>
    <n v="960"/>
    <x v="937"/>
    <s v="Function-based interactive matrix"/>
    <n v="5500"/>
    <n v="4678"/>
    <x v="0"/>
    <n v="55"/>
    <x v="1"/>
    <s v="USD"/>
    <n v="1454911200"/>
    <n v="1458104400"/>
    <b v="0"/>
    <x v="0"/>
    <s v="technology/web"/>
    <n v="85.054545454545448"/>
    <x v="945"/>
    <x v="2"/>
    <s v="web"/>
    <x v="850"/>
    <x v="848"/>
  </r>
  <r>
    <n v="961"/>
    <x v="938"/>
    <s v="Optimized content-based collaboration"/>
    <n v="5700"/>
    <n v="6800"/>
    <x v="1"/>
    <n v="155"/>
    <x v="1"/>
    <s v="USD"/>
    <n v="1297922400"/>
    <n v="1298268000"/>
    <b v="0"/>
    <x v="0"/>
    <s v="publishing/translations"/>
    <n v="119.29824561403508"/>
    <x v="946"/>
    <x v="5"/>
    <s v="translations"/>
    <x v="851"/>
    <x v="248"/>
  </r>
  <r>
    <n v="962"/>
    <x v="939"/>
    <s v="User-centric cohesive policy"/>
    <n v="3600"/>
    <n v="10657"/>
    <x v="1"/>
    <n v="266"/>
    <x v="1"/>
    <s v="USD"/>
    <n v="1384408800"/>
    <n v="1386223200"/>
    <b v="0"/>
    <x v="0"/>
    <s v="food/food trucks"/>
    <n v="296.02777777777777"/>
    <x v="947"/>
    <x v="0"/>
    <s v="food trucks"/>
    <x v="852"/>
    <x v="849"/>
  </r>
  <r>
    <n v="963"/>
    <x v="940"/>
    <s v="Ergonomic methodical hub"/>
    <n v="5900"/>
    <n v="4997"/>
    <x v="0"/>
    <n v="114"/>
    <x v="6"/>
    <s v="EUR"/>
    <n v="1299304800"/>
    <n v="1299823200"/>
    <b v="0"/>
    <x v="1"/>
    <s v="photography/photography books"/>
    <n v="84.694915254237287"/>
    <x v="948"/>
    <x v="7"/>
    <s v="photography books"/>
    <x v="853"/>
    <x v="850"/>
  </r>
  <r>
    <n v="964"/>
    <x v="941"/>
    <s v="Devolved disintermediate encryption"/>
    <n v="3700"/>
    <n v="13164"/>
    <x v="1"/>
    <n v="155"/>
    <x v="1"/>
    <s v="USD"/>
    <n v="1431320400"/>
    <n v="1431752400"/>
    <b v="0"/>
    <x v="0"/>
    <s v="theater/plays"/>
    <n v="355.7837837837838"/>
    <x v="949"/>
    <x v="3"/>
    <s v="plays"/>
    <x v="854"/>
    <x v="851"/>
  </r>
  <r>
    <n v="965"/>
    <x v="942"/>
    <s v="Phased clear-thinking policy"/>
    <n v="2200"/>
    <n v="8501"/>
    <x v="1"/>
    <n v="207"/>
    <x v="4"/>
    <s v="GBP"/>
    <n v="1264399200"/>
    <n v="1267855200"/>
    <b v="0"/>
    <x v="0"/>
    <s v="music/rock"/>
    <n v="386.40909090909093"/>
    <x v="950"/>
    <x v="1"/>
    <s v="rock"/>
    <x v="67"/>
    <x v="852"/>
  </r>
  <r>
    <n v="966"/>
    <x v="411"/>
    <s v="Seamless solution-oriented capacity"/>
    <n v="1700"/>
    <n v="13468"/>
    <x v="1"/>
    <n v="245"/>
    <x v="1"/>
    <s v="USD"/>
    <n v="1497502800"/>
    <n v="1497675600"/>
    <b v="0"/>
    <x v="0"/>
    <s v="theater/plays"/>
    <n v="792.23529411764707"/>
    <x v="951"/>
    <x v="3"/>
    <s v="plays"/>
    <x v="855"/>
    <x v="853"/>
  </r>
  <r>
    <n v="967"/>
    <x v="943"/>
    <s v="Organized human-resource attitude"/>
    <n v="88400"/>
    <n v="121138"/>
    <x v="1"/>
    <n v="1573"/>
    <x v="1"/>
    <s v="USD"/>
    <n v="1333688400"/>
    <n v="1336885200"/>
    <b v="0"/>
    <x v="0"/>
    <s v="music/world music"/>
    <n v="137.03393665158373"/>
    <x v="952"/>
    <x v="1"/>
    <s v="world music"/>
    <x v="107"/>
    <x v="104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x v="0"/>
    <s v="food/food trucks"/>
    <n v="338.20833333333337"/>
    <x v="953"/>
    <x v="0"/>
    <s v="food trucks"/>
    <x v="344"/>
    <x v="854"/>
  </r>
  <r>
    <n v="969"/>
    <x v="945"/>
    <s v="Multi-lateral radical solution"/>
    <n v="7900"/>
    <n v="8550"/>
    <x v="1"/>
    <n v="93"/>
    <x v="1"/>
    <s v="USD"/>
    <n v="1576994400"/>
    <n v="1577599200"/>
    <b v="0"/>
    <x v="0"/>
    <s v="theater/plays"/>
    <n v="108.22784810126582"/>
    <x v="954"/>
    <x v="3"/>
    <s v="plays"/>
    <x v="856"/>
    <x v="855"/>
  </r>
  <r>
    <n v="970"/>
    <x v="946"/>
    <s v="Inverse context-sensitive info-mediaries"/>
    <n v="94900"/>
    <n v="57659"/>
    <x v="0"/>
    <n v="594"/>
    <x v="1"/>
    <s v="USD"/>
    <n v="1304917200"/>
    <n v="1305003600"/>
    <b v="0"/>
    <x v="0"/>
    <s v="theater/plays"/>
    <n v="60.757639620653315"/>
    <x v="955"/>
    <x v="3"/>
    <s v="plays"/>
    <x v="857"/>
    <x v="856"/>
  </r>
  <r>
    <n v="971"/>
    <x v="947"/>
    <s v="Versatile neutral workforce"/>
    <n v="5100"/>
    <n v="1414"/>
    <x v="0"/>
    <n v="24"/>
    <x v="1"/>
    <s v="USD"/>
    <n v="1381208400"/>
    <n v="1381726800"/>
    <b v="0"/>
    <x v="0"/>
    <s v="film &amp; video/television"/>
    <n v="27.725490196078432"/>
    <x v="956"/>
    <x v="4"/>
    <s v="television"/>
    <x v="858"/>
    <x v="857"/>
  </r>
  <r>
    <n v="972"/>
    <x v="948"/>
    <s v="Multi-tiered systematic knowledge user"/>
    <n v="42700"/>
    <n v="97524"/>
    <x v="1"/>
    <n v="1681"/>
    <x v="1"/>
    <s v="USD"/>
    <n v="1401685200"/>
    <n v="1402462800"/>
    <b v="0"/>
    <x v="1"/>
    <s v="technology/web"/>
    <n v="228.3934426229508"/>
    <x v="957"/>
    <x v="2"/>
    <s v="web"/>
    <x v="859"/>
    <x v="858"/>
  </r>
  <r>
    <n v="973"/>
    <x v="949"/>
    <s v="Programmable multi-state algorithm"/>
    <n v="121100"/>
    <n v="26176"/>
    <x v="0"/>
    <n v="252"/>
    <x v="1"/>
    <s v="USD"/>
    <n v="1291960800"/>
    <n v="1292133600"/>
    <b v="0"/>
    <x v="1"/>
    <s v="theater/plays"/>
    <n v="21.615194054500414"/>
    <x v="958"/>
    <x v="3"/>
    <s v="plays"/>
    <x v="860"/>
    <x v="859"/>
  </r>
  <r>
    <n v="974"/>
    <x v="950"/>
    <s v="Multi-channeled reciprocal interface"/>
    <n v="800"/>
    <n v="2991"/>
    <x v="1"/>
    <n v="32"/>
    <x v="1"/>
    <s v="USD"/>
    <n v="1368853200"/>
    <n v="1368939600"/>
    <b v="0"/>
    <x v="0"/>
    <s v="music/indie rock"/>
    <n v="373.875"/>
    <x v="959"/>
    <x v="1"/>
    <s v="indie rock"/>
    <x v="170"/>
    <x v="860"/>
  </r>
  <r>
    <n v="975"/>
    <x v="951"/>
    <s v="Right-sized maximized migration"/>
    <n v="5400"/>
    <n v="8366"/>
    <x v="1"/>
    <n v="135"/>
    <x v="1"/>
    <s v="USD"/>
    <n v="1448776800"/>
    <n v="1452146400"/>
    <b v="0"/>
    <x v="1"/>
    <s v="theater/plays"/>
    <n v="154.92592592592592"/>
    <x v="960"/>
    <x v="3"/>
    <s v="plays"/>
    <x v="861"/>
    <x v="264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x v="1"/>
    <s v="theater/plays"/>
    <n v="322.14999999999998"/>
    <x v="961"/>
    <x v="3"/>
    <s v="plays"/>
    <x v="862"/>
    <x v="65"/>
  </r>
  <r>
    <n v="977"/>
    <x v="597"/>
    <s v="Vision-oriented interactive solution"/>
    <n v="7000"/>
    <n v="5177"/>
    <x v="0"/>
    <n v="67"/>
    <x v="1"/>
    <s v="USD"/>
    <n v="1517983200"/>
    <n v="1520748000"/>
    <b v="0"/>
    <x v="0"/>
    <s v="food/food trucks"/>
    <n v="73.957142857142856"/>
    <x v="962"/>
    <x v="0"/>
    <s v="food trucks"/>
    <x v="863"/>
    <x v="861"/>
  </r>
  <r>
    <n v="978"/>
    <x v="953"/>
    <s v="Fundamental user-facing productivity"/>
    <n v="1000"/>
    <n v="8641"/>
    <x v="1"/>
    <n v="92"/>
    <x v="1"/>
    <s v="USD"/>
    <n v="1478930400"/>
    <n v="1480831200"/>
    <b v="0"/>
    <x v="0"/>
    <s v="games/video games"/>
    <n v="864.1"/>
    <x v="963"/>
    <x v="6"/>
    <s v="video games"/>
    <x v="864"/>
    <x v="862"/>
  </r>
  <r>
    <n v="979"/>
    <x v="954"/>
    <s v="Innovative well-modulated capability"/>
    <n v="60200"/>
    <n v="86244"/>
    <x v="1"/>
    <n v="1015"/>
    <x v="4"/>
    <s v="GBP"/>
    <n v="1426395600"/>
    <n v="1426914000"/>
    <b v="0"/>
    <x v="0"/>
    <s v="theater/plays"/>
    <n v="143.26245847176079"/>
    <x v="964"/>
    <x v="3"/>
    <s v="plays"/>
    <x v="527"/>
    <x v="454"/>
  </r>
  <r>
    <n v="980"/>
    <x v="955"/>
    <s v="Universal fault-tolerant orchestration"/>
    <n v="195200"/>
    <n v="78630"/>
    <x v="0"/>
    <n v="742"/>
    <x v="1"/>
    <s v="USD"/>
    <n v="1446181200"/>
    <n v="1446616800"/>
    <b v="1"/>
    <x v="0"/>
    <s v="publishing/nonfiction"/>
    <n v="40.281762295081968"/>
    <x v="965"/>
    <x v="5"/>
    <s v="nonfiction"/>
    <x v="865"/>
    <x v="863"/>
  </r>
  <r>
    <n v="981"/>
    <x v="956"/>
    <s v="Grass-roots executive synergy"/>
    <n v="6700"/>
    <n v="11941"/>
    <x v="1"/>
    <n v="323"/>
    <x v="1"/>
    <s v="USD"/>
    <n v="1514181600"/>
    <n v="1517032800"/>
    <b v="0"/>
    <x v="0"/>
    <s v="technology/web"/>
    <n v="178.22388059701493"/>
    <x v="966"/>
    <x v="2"/>
    <s v="web"/>
    <x v="866"/>
    <x v="864"/>
  </r>
  <r>
    <n v="982"/>
    <x v="957"/>
    <s v="Multi-layered optimal application"/>
    <n v="7200"/>
    <n v="6115"/>
    <x v="0"/>
    <n v="75"/>
    <x v="1"/>
    <s v="USD"/>
    <n v="1311051600"/>
    <n v="1311224400"/>
    <b v="0"/>
    <x v="1"/>
    <s v="film &amp; video/documentary"/>
    <n v="84.930555555555557"/>
    <x v="967"/>
    <x v="4"/>
    <s v="documentary"/>
    <x v="867"/>
    <x v="865"/>
  </r>
  <r>
    <n v="983"/>
    <x v="958"/>
    <s v="Business-focused full-range core"/>
    <n v="129100"/>
    <n v="188404"/>
    <x v="1"/>
    <n v="2326"/>
    <x v="1"/>
    <s v="USD"/>
    <n v="1564894800"/>
    <n v="1566190800"/>
    <b v="0"/>
    <x v="0"/>
    <s v="film &amp; video/documentary"/>
    <n v="145.93648334624322"/>
    <x v="968"/>
    <x v="4"/>
    <s v="documentary"/>
    <x v="868"/>
    <x v="866"/>
  </r>
  <r>
    <n v="984"/>
    <x v="959"/>
    <s v="Exclusive system-worthy Graphic Interface"/>
    <n v="6500"/>
    <n v="9910"/>
    <x v="1"/>
    <n v="381"/>
    <x v="1"/>
    <s v="USD"/>
    <n v="1567918800"/>
    <n v="1570165200"/>
    <b v="0"/>
    <x v="0"/>
    <s v="theater/plays"/>
    <n v="152.46153846153848"/>
    <x v="969"/>
    <x v="3"/>
    <s v="plays"/>
    <x v="105"/>
    <x v="867"/>
  </r>
  <r>
    <n v="985"/>
    <x v="960"/>
    <s v="Enhanced optimal ability"/>
    <n v="170600"/>
    <n v="114523"/>
    <x v="0"/>
    <n v="4405"/>
    <x v="1"/>
    <s v="USD"/>
    <n v="1386309600"/>
    <n v="1388556000"/>
    <b v="0"/>
    <x v="1"/>
    <s v="music/rock"/>
    <n v="67.129542790152414"/>
    <x v="970"/>
    <x v="1"/>
    <s v="rock"/>
    <x v="481"/>
    <x v="868"/>
  </r>
  <r>
    <n v="986"/>
    <x v="961"/>
    <s v="Optional zero administration neural-net"/>
    <n v="7800"/>
    <n v="3144"/>
    <x v="0"/>
    <n v="92"/>
    <x v="1"/>
    <s v="USD"/>
    <n v="1301979600"/>
    <n v="1303189200"/>
    <b v="0"/>
    <x v="0"/>
    <s v="music/rock"/>
    <n v="40.307692307692307"/>
    <x v="971"/>
    <x v="1"/>
    <s v="rock"/>
    <x v="253"/>
    <x v="296"/>
  </r>
  <r>
    <n v="987"/>
    <x v="962"/>
    <s v="Ameliorated foreground focus group"/>
    <n v="6200"/>
    <n v="13441"/>
    <x v="1"/>
    <n v="480"/>
    <x v="1"/>
    <s v="USD"/>
    <n v="1493269200"/>
    <n v="1494478800"/>
    <b v="0"/>
    <x v="0"/>
    <s v="film &amp; video/documentary"/>
    <n v="216.79032258064518"/>
    <x v="972"/>
    <x v="4"/>
    <s v="documentary"/>
    <x v="869"/>
    <x v="869"/>
  </r>
  <r>
    <n v="988"/>
    <x v="963"/>
    <s v="Triple-buffered multi-tasking matrices"/>
    <n v="9400"/>
    <n v="4899"/>
    <x v="0"/>
    <n v="64"/>
    <x v="1"/>
    <s v="USD"/>
    <n v="1478930400"/>
    <n v="1480744800"/>
    <b v="0"/>
    <x v="0"/>
    <s v="publishing/radio &amp; podcasts"/>
    <n v="52.117021276595743"/>
    <x v="973"/>
    <x v="5"/>
    <s v="radio &amp; podcasts"/>
    <x v="864"/>
    <x v="274"/>
  </r>
  <r>
    <n v="989"/>
    <x v="964"/>
    <s v="Versatile dedicated migration"/>
    <n v="2400"/>
    <n v="11990"/>
    <x v="1"/>
    <n v="226"/>
    <x v="1"/>
    <s v="USD"/>
    <n v="1555390800"/>
    <n v="1555822800"/>
    <b v="0"/>
    <x v="0"/>
    <s v="publishing/translations"/>
    <n v="499.58333333333337"/>
    <x v="974"/>
    <x v="5"/>
    <s v="translations"/>
    <x v="843"/>
    <x v="354"/>
  </r>
  <r>
    <n v="990"/>
    <x v="965"/>
    <s v="Devolved foreground customer loyalty"/>
    <n v="7800"/>
    <n v="6839"/>
    <x v="0"/>
    <n v="64"/>
    <x v="1"/>
    <s v="USD"/>
    <n v="1456984800"/>
    <n v="1458882000"/>
    <b v="0"/>
    <x v="1"/>
    <s v="film &amp; video/drama"/>
    <n v="87.679487179487182"/>
    <x v="975"/>
    <x v="4"/>
    <s v="drama"/>
    <x v="289"/>
    <x v="870"/>
  </r>
  <r>
    <n v="991"/>
    <x v="509"/>
    <s v="Reduced reciprocal focus group"/>
    <n v="9800"/>
    <n v="11091"/>
    <x v="1"/>
    <n v="241"/>
    <x v="1"/>
    <s v="USD"/>
    <n v="1411621200"/>
    <n v="1411966800"/>
    <b v="0"/>
    <x v="1"/>
    <s v="music/rock"/>
    <n v="113.17346938775511"/>
    <x v="976"/>
    <x v="1"/>
    <s v="rock"/>
    <x v="870"/>
    <x v="871"/>
  </r>
  <r>
    <n v="992"/>
    <x v="966"/>
    <s v="Networked global migration"/>
    <n v="3100"/>
    <n v="13223"/>
    <x v="1"/>
    <n v="132"/>
    <x v="1"/>
    <s v="USD"/>
    <n v="1525669200"/>
    <n v="1526878800"/>
    <b v="0"/>
    <x v="1"/>
    <s v="film &amp; video/drama"/>
    <n v="426.54838709677421"/>
    <x v="977"/>
    <x v="4"/>
    <s v="drama"/>
    <x v="871"/>
    <x v="98"/>
  </r>
  <r>
    <n v="993"/>
    <x v="967"/>
    <s v="De-engineered even-keeled definition"/>
    <n v="9800"/>
    <n v="7608"/>
    <x v="3"/>
    <n v="75"/>
    <x v="6"/>
    <s v="EUR"/>
    <n v="1450936800"/>
    <n v="1452405600"/>
    <b v="0"/>
    <x v="1"/>
    <s v="photography/photography books"/>
    <n v="77.632653061224488"/>
    <x v="978"/>
    <x v="7"/>
    <s v="photography books"/>
    <x v="872"/>
    <x v="872"/>
  </r>
  <r>
    <n v="994"/>
    <x v="968"/>
    <s v="Implemented bi-directional flexibility"/>
    <n v="141100"/>
    <n v="74073"/>
    <x v="0"/>
    <n v="842"/>
    <x v="1"/>
    <s v="USD"/>
    <n v="1413522000"/>
    <n v="1414040400"/>
    <b v="0"/>
    <x v="1"/>
    <s v="publishing/translations"/>
    <n v="52.496810772501767"/>
    <x v="979"/>
    <x v="5"/>
    <s v="translations"/>
    <x v="873"/>
    <x v="873"/>
  </r>
  <r>
    <n v="995"/>
    <x v="969"/>
    <s v="Vision-oriented scalable definition"/>
    <n v="97300"/>
    <n v="153216"/>
    <x v="1"/>
    <n v="2043"/>
    <x v="1"/>
    <s v="USD"/>
    <n v="1541307600"/>
    <n v="1543816800"/>
    <b v="0"/>
    <x v="1"/>
    <s v="food/food trucks"/>
    <n v="157.46762589928059"/>
    <x v="980"/>
    <x v="0"/>
    <s v="food trucks"/>
    <x v="874"/>
    <x v="526"/>
  </r>
  <r>
    <n v="996"/>
    <x v="970"/>
    <s v="Future-proofed upward-trending migration"/>
    <n v="6600"/>
    <n v="4814"/>
    <x v="0"/>
    <n v="112"/>
    <x v="1"/>
    <s v="USD"/>
    <n v="1357106400"/>
    <n v="1359698400"/>
    <b v="0"/>
    <x v="0"/>
    <s v="theater/plays"/>
    <n v="72.939393939393938"/>
    <x v="981"/>
    <x v="3"/>
    <s v="plays"/>
    <x v="875"/>
    <x v="874"/>
  </r>
  <r>
    <n v="997"/>
    <x v="971"/>
    <s v="Right-sized full-range throughput"/>
    <n v="7600"/>
    <n v="4603"/>
    <x v="3"/>
    <n v="139"/>
    <x v="6"/>
    <s v="EUR"/>
    <n v="1390197600"/>
    <n v="1390629600"/>
    <b v="0"/>
    <x v="0"/>
    <s v="theater/plays"/>
    <n v="60.565789473684205"/>
    <x v="982"/>
    <x v="3"/>
    <s v="plays"/>
    <x v="876"/>
    <x v="875"/>
  </r>
  <r>
    <n v="998"/>
    <x v="972"/>
    <s v="Polarized composite customer loyalty"/>
    <n v="66600"/>
    <n v="37823"/>
    <x v="0"/>
    <n v="374"/>
    <x v="1"/>
    <s v="USD"/>
    <n v="1265868000"/>
    <n v="1267077600"/>
    <b v="0"/>
    <x v="1"/>
    <s v="music/indie rock"/>
    <n v="56.791291291291287"/>
    <x v="983"/>
    <x v="1"/>
    <s v="indie rock"/>
    <x v="877"/>
    <x v="876"/>
  </r>
  <r>
    <n v="999"/>
    <x v="973"/>
    <s v="Expanded eco-centric policy"/>
    <n v="111100"/>
    <n v="62819"/>
    <x v="3"/>
    <n v="1122"/>
    <x v="1"/>
    <s v="USD"/>
    <n v="1467176400"/>
    <n v="1467781200"/>
    <b v="0"/>
    <x v="0"/>
    <s v="food/food trucks"/>
    <n v="56.542754275427541"/>
    <x v="984"/>
    <x v="0"/>
    <s v="food trucks"/>
    <x v="878"/>
    <x v="87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6"/>
    <n v="20"/>
    <n v="1"/>
    <n v="57"/>
    <n v="3.5999999999999996"/>
    <n v="2"/>
    <n v="0.1"/>
  </r>
  <r>
    <x v="1"/>
    <n v="191"/>
    <n v="38"/>
    <n v="2"/>
    <n v="231"/>
    <n v="19.100000000000001"/>
    <n v="3.8"/>
    <n v="0.2"/>
  </r>
  <r>
    <x v="2"/>
    <n v="164"/>
    <n v="126"/>
    <n v="25"/>
    <n v="315"/>
    <n v="16.400000000000002"/>
    <n v="12.6"/>
    <n v="2.5"/>
  </r>
  <r>
    <x v="3"/>
    <n v="4"/>
    <n v="5"/>
    <n v="0"/>
    <n v="9"/>
    <n v="0.4"/>
    <n v="0.5"/>
    <n v="0"/>
  </r>
  <r>
    <x v="4"/>
    <n v="10"/>
    <n v="0"/>
    <n v="0"/>
    <n v="10"/>
    <n v="1"/>
    <n v="0"/>
    <n v="0"/>
  </r>
  <r>
    <x v="5"/>
    <n v="7"/>
    <n v="0"/>
    <n v="0"/>
    <n v="7"/>
    <n v="0.70000000000000007"/>
    <n v="0"/>
    <n v="0"/>
  </r>
  <r>
    <x v="6"/>
    <n v="11"/>
    <n v="3"/>
    <n v="0"/>
    <n v="14"/>
    <n v="1.0999999999999999"/>
    <n v="0.3"/>
    <n v="0"/>
  </r>
  <r>
    <x v="7"/>
    <n v="7"/>
    <n v="0"/>
    <n v="0"/>
    <n v="7"/>
    <n v="0.70000000000000007"/>
    <n v="0"/>
    <n v="0"/>
  </r>
  <r>
    <x v="8"/>
    <n v="8"/>
    <n v="3"/>
    <n v="1"/>
    <n v="12"/>
    <n v="0.8"/>
    <n v="0.3"/>
    <n v="0.1"/>
  </r>
  <r>
    <x v="9"/>
    <n v="19"/>
    <n v="3"/>
    <n v="0"/>
    <n v="22"/>
    <n v="1.9"/>
    <n v="0.3"/>
    <n v="0"/>
  </r>
  <r>
    <x v="10"/>
    <n v="8"/>
    <n v="3"/>
    <n v="0"/>
    <n v="11"/>
    <n v="0.8"/>
    <n v="0.3"/>
    <n v="0"/>
  </r>
  <r>
    <x v="11"/>
    <n v="114"/>
    <n v="163"/>
    <n v="28"/>
    <n v="305"/>
    <n v="11.4"/>
    <n v="16.3"/>
    <n v="2.800000000000000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</r>
  <r>
    <x v="0"/>
    <x v="0"/>
  </r>
  <r>
    <x v="0"/>
    <x v="0"/>
  </r>
  <r>
    <x v="0"/>
    <x v="0"/>
  </r>
  <r>
    <x v="0"/>
    <x v="0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93704-236F-4C4C-8E24-5D350B780C9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40" firstHeaderRow="1" firstDataRow="2" firstDataCol="1" rowPageCount="1" colPageCount="1"/>
  <pivotFields count="18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2">
    <field x="16"/>
    <field x="17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408AC-DE90-4304-832F-8790A8E110B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1" colPageCount="1"/>
  <pivotFields count="26">
    <pivotField showAll="0"/>
    <pivotField axis="axisPage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Count of country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DCBAF-583E-4107-B554-48955F5665E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6">
    <pivotField showAll="0"/>
    <pivotField axis="axisPage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numFmtId="9" showAll="0"/>
    <pivotField showAll="0">
      <items count="986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Count of country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1805F-C909-4187-AB6A-FC3DA02289D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D14" firstHeaderRow="0" firstDataRow="1" firstDataCol="1"/>
  <pivotFields count="8">
    <pivotField axis="axisRow" showAll="0">
      <items count="13">
        <item x="0"/>
        <item x="3"/>
        <item x="1"/>
        <item x="4"/>
        <item x="5"/>
        <item x="6"/>
        <item x="7"/>
        <item x="8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ercentage Successful" fld="5" baseField="0" baseItem="0"/>
    <dataField name="Sum of Percentage Failed" fld="6" baseField="0" baseItem="0"/>
    <dataField name="Sum of Percentage Cancelled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0C41A-3FA9-411E-AA47-615F436F0C1F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L2:L5" firstHeaderRow="1" firstDataRow="1" firstDataCol="1"/>
  <pivotFields count="2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2">
    <field x="0"/>
    <field x="1"/>
  </rowFields>
  <rowItems count="3">
    <i>
      <x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A113-C280-401C-8CA7-F8564342A07F}">
  <dimension ref="A3:F40"/>
  <sheetViews>
    <sheetView zoomScale="98" zoomScaleNormal="98" workbookViewId="0">
      <selection activeCell="A3" sqref="A3"/>
    </sheetView>
  </sheetViews>
  <sheetFormatPr defaultRowHeight="15.75" x14ac:dyDescent="0.25"/>
  <cols>
    <col min="1" max="1" width="20.75" bestFit="1" customWidth="1"/>
    <col min="2" max="2" width="15.5" bestFit="1" customWidth="1"/>
    <col min="3" max="3" width="5.75" bestFit="1" customWidth="1"/>
    <col min="4" max="4" width="4" bestFit="1" customWidth="1"/>
    <col min="5" max="5" width="9.375" bestFit="1" customWidth="1"/>
    <col min="6" max="6" width="11.25" bestFit="1" customWidth="1"/>
    <col min="7" max="7" width="29.75" bestFit="1" customWidth="1"/>
    <col min="8" max="8" width="14.5" bestFit="1" customWidth="1"/>
    <col min="9" max="9" width="18" bestFit="1" customWidth="1"/>
    <col min="10" max="10" width="25.75" bestFit="1" customWidth="1"/>
    <col min="11" max="11" width="29.125" bestFit="1" customWidth="1"/>
    <col min="12" max="12" width="26" bestFit="1" customWidth="1"/>
    <col min="13" max="13" width="29.375" bestFit="1" customWidth="1"/>
    <col min="14" max="14" width="15" bestFit="1" customWidth="1"/>
    <col min="15" max="15" width="18.375" bestFit="1" customWidth="1"/>
    <col min="16" max="16" width="19.75" bestFit="1" customWidth="1"/>
    <col min="17" max="17" width="23.125" bestFit="1" customWidth="1"/>
    <col min="18" max="18" width="10.125" bestFit="1" customWidth="1"/>
    <col min="19" max="19" width="9.375" bestFit="1" customWidth="1"/>
    <col min="20" max="20" width="13.5" bestFit="1" customWidth="1"/>
    <col min="21" max="21" width="12.75" bestFit="1" customWidth="1"/>
    <col min="22" max="22" width="16.125" bestFit="1" customWidth="1"/>
    <col min="23" max="23" width="12.5" bestFit="1" customWidth="1"/>
    <col min="24" max="24" width="15.875" bestFit="1" customWidth="1"/>
    <col min="25" max="25" width="17.375" bestFit="1" customWidth="1"/>
    <col min="26" max="26" width="20.75" bestFit="1" customWidth="1"/>
    <col min="27" max="27" width="14.75" bestFit="1" customWidth="1"/>
    <col min="28" max="28" width="18.25" bestFit="1" customWidth="1"/>
    <col min="29" max="29" width="19.75" bestFit="1" customWidth="1"/>
    <col min="30" max="30" width="23.125" bestFit="1" customWidth="1"/>
    <col min="31" max="31" width="17.125" bestFit="1" customWidth="1"/>
    <col min="32" max="32" width="20.5" bestFit="1" customWidth="1"/>
    <col min="33" max="33" width="14.375" bestFit="1" customWidth="1"/>
    <col min="34" max="34" width="17.875" bestFit="1" customWidth="1"/>
    <col min="35" max="35" width="28.125" bestFit="1" customWidth="1"/>
    <col min="36" max="36" width="31.5" bestFit="1" customWidth="1"/>
    <col min="37" max="37" width="27.25" bestFit="1" customWidth="1"/>
    <col min="38" max="38" width="30.75" bestFit="1" customWidth="1"/>
    <col min="39" max="39" width="18.875" bestFit="1" customWidth="1"/>
    <col min="40" max="40" width="22.375" bestFit="1" customWidth="1"/>
    <col min="41" max="41" width="16.5" bestFit="1" customWidth="1"/>
    <col min="42" max="42" width="19.875" bestFit="1" customWidth="1"/>
    <col min="43" max="43" width="16.75" bestFit="1" customWidth="1"/>
    <col min="44" max="44" width="20.125" bestFit="1" customWidth="1"/>
    <col min="45" max="45" width="15.75" bestFit="1" customWidth="1"/>
    <col min="46" max="46" width="19.125" bestFit="1" customWidth="1"/>
    <col min="47" max="47" width="22.125" bestFit="1" customWidth="1"/>
    <col min="48" max="48" width="25.5" bestFit="1" customWidth="1"/>
    <col min="49" max="49" width="24.25" bestFit="1" customWidth="1"/>
    <col min="50" max="50" width="27.5" bestFit="1" customWidth="1"/>
    <col min="51" max="51" width="25" bestFit="1" customWidth="1"/>
    <col min="52" max="52" width="28.375" bestFit="1" customWidth="1"/>
    <col min="53" max="53" width="22" bestFit="1" customWidth="1"/>
    <col min="54" max="54" width="25.375" bestFit="1" customWidth="1"/>
    <col min="55" max="55" width="12.375" bestFit="1" customWidth="1"/>
    <col min="56" max="56" width="15.625" bestFit="1" customWidth="1"/>
    <col min="57" max="57" width="13.625" bestFit="1" customWidth="1"/>
    <col min="58" max="58" width="17" bestFit="1" customWidth="1"/>
    <col min="59" max="59" width="13.5" bestFit="1" customWidth="1"/>
    <col min="60" max="60" width="16.875" bestFit="1" customWidth="1"/>
    <col min="61" max="61" width="26.75" bestFit="1" customWidth="1"/>
    <col min="62" max="62" width="30.25" bestFit="1" customWidth="1"/>
    <col min="63" max="63" width="16.375" bestFit="1" customWidth="1"/>
    <col min="64" max="64" width="19.75" bestFit="1" customWidth="1"/>
    <col min="65" max="65" width="11.5" bestFit="1" customWidth="1"/>
    <col min="66" max="66" width="14.75" bestFit="1" customWidth="1"/>
    <col min="67" max="67" width="28.25" bestFit="1" customWidth="1"/>
    <col min="68" max="68" width="31.625" bestFit="1" customWidth="1"/>
    <col min="69" max="69" width="13.625" bestFit="1" customWidth="1"/>
    <col min="70" max="70" width="17" bestFit="1" customWidth="1"/>
    <col min="71" max="71" width="10.875" bestFit="1" customWidth="1"/>
    <col min="72" max="72" width="14.25" bestFit="1" customWidth="1"/>
    <col min="73" max="73" width="24.125" bestFit="1" customWidth="1"/>
    <col min="74" max="74" width="27.375" bestFit="1" customWidth="1"/>
    <col min="75" max="75" width="26" bestFit="1" customWidth="1"/>
    <col min="76" max="76" width="29.375" bestFit="1" customWidth="1"/>
    <col min="77" max="77" width="14.5" bestFit="1" customWidth="1"/>
    <col min="78" max="78" width="18" bestFit="1" customWidth="1"/>
    <col min="79" max="79" width="14" bestFit="1" customWidth="1"/>
    <col min="80" max="80" width="17.5" bestFit="1" customWidth="1"/>
    <col min="81" max="81" width="26.25" bestFit="1" customWidth="1"/>
    <col min="82" max="82" width="29.625" bestFit="1" customWidth="1"/>
    <col min="83" max="83" width="9.125" bestFit="1" customWidth="1"/>
    <col min="84" max="84" width="12.375" bestFit="1" customWidth="1"/>
    <col min="85" max="85" width="11.625" bestFit="1" customWidth="1"/>
    <col min="86" max="86" width="14.875" bestFit="1" customWidth="1"/>
    <col min="87" max="87" width="11.5" bestFit="1" customWidth="1"/>
    <col min="88" max="88" width="14.75" bestFit="1" customWidth="1"/>
    <col min="89" max="89" width="24.375" bestFit="1" customWidth="1"/>
    <col min="90" max="90" width="27.625" bestFit="1" customWidth="1"/>
    <col min="91" max="91" width="16.625" bestFit="1" customWidth="1"/>
    <col min="92" max="92" width="20" bestFit="1" customWidth="1"/>
    <col min="93" max="93" width="17.875" bestFit="1" customWidth="1"/>
    <col min="94" max="94" width="21.125" bestFit="1" customWidth="1"/>
    <col min="95" max="95" width="12" bestFit="1" customWidth="1"/>
    <col min="96" max="96" width="15.25" bestFit="1" customWidth="1"/>
    <col min="97" max="97" width="12.5" bestFit="1" customWidth="1"/>
    <col min="98" max="98" width="15.875" bestFit="1" customWidth="1"/>
    <col min="99" max="99" width="13.375" bestFit="1" customWidth="1"/>
    <col min="100" max="100" width="16.75" bestFit="1" customWidth="1"/>
    <col min="101" max="101" width="15" bestFit="1" customWidth="1"/>
    <col min="102" max="102" width="18.375" bestFit="1" customWidth="1"/>
    <col min="103" max="103" width="29.5" bestFit="1" customWidth="1"/>
    <col min="104" max="104" width="32.875" bestFit="1" customWidth="1"/>
    <col min="105" max="105" width="23" bestFit="1" customWidth="1"/>
    <col min="106" max="106" width="26.5" bestFit="1" customWidth="1"/>
    <col min="107" max="107" width="13.75" bestFit="1" customWidth="1"/>
    <col min="108" max="108" width="17.125" bestFit="1" customWidth="1"/>
    <col min="109" max="109" width="13.125" bestFit="1" customWidth="1"/>
    <col min="110" max="110" width="16.5" bestFit="1" customWidth="1"/>
    <col min="111" max="111" width="13.25" bestFit="1" customWidth="1"/>
    <col min="112" max="112" width="16.625" bestFit="1" customWidth="1"/>
    <col min="113" max="113" width="9.375" bestFit="1" customWidth="1"/>
    <col min="114" max="114" width="12.625" bestFit="1" customWidth="1"/>
    <col min="115" max="115" width="27.25" bestFit="1" customWidth="1"/>
    <col min="116" max="116" width="30.75" bestFit="1" customWidth="1"/>
    <col min="117" max="117" width="21.125" bestFit="1" customWidth="1"/>
    <col min="118" max="118" width="24.5" bestFit="1" customWidth="1"/>
    <col min="119" max="119" width="28.375" bestFit="1" customWidth="1"/>
    <col min="120" max="120" width="31.75" bestFit="1" customWidth="1"/>
    <col min="121" max="121" width="18.25" bestFit="1" customWidth="1"/>
    <col min="122" max="122" width="21.625" bestFit="1" customWidth="1"/>
    <col min="123" max="123" width="28.875" bestFit="1" customWidth="1"/>
    <col min="124" max="124" width="32.25" bestFit="1" customWidth="1"/>
    <col min="125" max="125" width="13.125" bestFit="1" customWidth="1"/>
    <col min="126" max="126" width="16.5" bestFit="1" customWidth="1"/>
    <col min="127" max="127" width="14.625" bestFit="1" customWidth="1"/>
    <col min="128" max="128" width="18.125" bestFit="1" customWidth="1"/>
    <col min="129" max="129" width="17.875" bestFit="1" customWidth="1"/>
    <col min="130" max="130" width="21.125" bestFit="1" customWidth="1"/>
    <col min="131" max="131" width="22.875" bestFit="1" customWidth="1"/>
    <col min="132" max="132" width="26.375" bestFit="1" customWidth="1"/>
    <col min="133" max="133" width="24" bestFit="1" customWidth="1"/>
    <col min="134" max="134" width="27.25" bestFit="1" customWidth="1"/>
    <col min="135" max="135" width="12.5" bestFit="1" customWidth="1"/>
    <col min="136" max="136" width="15.875" bestFit="1" customWidth="1"/>
    <col min="137" max="137" width="30.875" bestFit="1" customWidth="1"/>
    <col min="138" max="138" width="34.25" bestFit="1" customWidth="1"/>
    <col min="139" max="139" width="14.75" bestFit="1" customWidth="1"/>
    <col min="140" max="140" width="18.25" bestFit="1" customWidth="1"/>
    <col min="141" max="141" width="12.625" bestFit="1" customWidth="1"/>
    <col min="142" max="142" width="16" bestFit="1" customWidth="1"/>
    <col min="143" max="143" width="9.625" bestFit="1" customWidth="1"/>
    <col min="144" max="144" width="12.875" bestFit="1" customWidth="1"/>
    <col min="145" max="145" width="23.125" bestFit="1" customWidth="1"/>
    <col min="146" max="146" width="26.625" bestFit="1" customWidth="1"/>
    <col min="147" max="147" width="23.375" bestFit="1" customWidth="1"/>
    <col min="148" max="148" width="26.75" bestFit="1" customWidth="1"/>
    <col min="149" max="149" width="27.625" bestFit="1" customWidth="1"/>
    <col min="150" max="150" width="31" bestFit="1" customWidth="1"/>
    <col min="151" max="151" width="25" bestFit="1" customWidth="1"/>
    <col min="152" max="152" width="28.375" bestFit="1" customWidth="1"/>
    <col min="153" max="153" width="26.5" bestFit="1" customWidth="1"/>
    <col min="154" max="154" width="29.875" bestFit="1" customWidth="1"/>
    <col min="155" max="155" width="10.75" bestFit="1" customWidth="1"/>
    <col min="156" max="156" width="14.125" bestFit="1" customWidth="1"/>
    <col min="157" max="157" width="15.25" bestFit="1" customWidth="1"/>
    <col min="158" max="158" width="18.625" bestFit="1" customWidth="1"/>
    <col min="159" max="159" width="24.125" bestFit="1" customWidth="1"/>
    <col min="160" max="160" width="27.375" bestFit="1" customWidth="1"/>
    <col min="161" max="161" width="27.75" bestFit="1" customWidth="1"/>
    <col min="162" max="162" width="31.125" bestFit="1" customWidth="1"/>
    <col min="163" max="163" width="26.375" bestFit="1" customWidth="1"/>
    <col min="164" max="164" width="29.75" bestFit="1" customWidth="1"/>
    <col min="165" max="165" width="11" bestFit="1" customWidth="1"/>
    <col min="166" max="166" width="14.375" bestFit="1" customWidth="1"/>
    <col min="167" max="167" width="27.75" bestFit="1" customWidth="1"/>
    <col min="168" max="168" width="31.125" bestFit="1" customWidth="1"/>
    <col min="169" max="169" width="25.125" bestFit="1" customWidth="1"/>
    <col min="170" max="170" width="28.5" bestFit="1" customWidth="1"/>
    <col min="171" max="171" width="11.5" bestFit="1" customWidth="1"/>
    <col min="172" max="172" width="14.75" bestFit="1" customWidth="1"/>
    <col min="173" max="173" width="25.625" bestFit="1" customWidth="1"/>
    <col min="174" max="174" width="29" bestFit="1" customWidth="1"/>
    <col min="175" max="175" width="11.5" bestFit="1" customWidth="1"/>
    <col min="176" max="176" width="14.75" bestFit="1" customWidth="1"/>
    <col min="177" max="177" width="16.5" bestFit="1" customWidth="1"/>
    <col min="178" max="178" width="19.875" bestFit="1" customWidth="1"/>
    <col min="179" max="179" width="25.25" bestFit="1" customWidth="1"/>
    <col min="180" max="180" width="28.625" bestFit="1" customWidth="1"/>
    <col min="181" max="181" width="18.125" bestFit="1" customWidth="1"/>
    <col min="182" max="182" width="21.375" bestFit="1" customWidth="1"/>
    <col min="183" max="183" width="16.875" bestFit="1" customWidth="1"/>
    <col min="184" max="184" width="20.25" bestFit="1" customWidth="1"/>
    <col min="185" max="185" width="14.375" bestFit="1" customWidth="1"/>
    <col min="186" max="186" width="17.875" bestFit="1" customWidth="1"/>
    <col min="187" max="187" width="11.5" bestFit="1" customWidth="1"/>
    <col min="188" max="188" width="14.75" bestFit="1" customWidth="1"/>
    <col min="189" max="189" width="11.75" bestFit="1" customWidth="1"/>
    <col min="190" max="190" width="9.375" bestFit="1" customWidth="1"/>
    <col min="191" max="191" width="15" bestFit="1" customWidth="1"/>
    <col min="192" max="192" width="27" bestFit="1" customWidth="1"/>
    <col min="193" max="193" width="30.5" bestFit="1" customWidth="1"/>
    <col min="194" max="194" width="26.375" bestFit="1" customWidth="1"/>
    <col min="195" max="195" width="29.75" bestFit="1" customWidth="1"/>
    <col min="196" max="196" width="24.375" bestFit="1" customWidth="1"/>
    <col min="197" max="197" width="27.625" bestFit="1" customWidth="1"/>
    <col min="198" max="198" width="24.375" bestFit="1" customWidth="1"/>
    <col min="199" max="199" width="27.625" bestFit="1" customWidth="1"/>
    <col min="200" max="200" width="14.75" bestFit="1" customWidth="1"/>
    <col min="201" max="201" width="18.25" bestFit="1" customWidth="1"/>
    <col min="202" max="202" width="15.375" bestFit="1" customWidth="1"/>
    <col min="203" max="203" width="18.75" bestFit="1" customWidth="1"/>
    <col min="204" max="204" width="14.75" bestFit="1" customWidth="1"/>
    <col min="205" max="205" width="18.25" bestFit="1" customWidth="1"/>
    <col min="206" max="206" width="14.25" bestFit="1" customWidth="1"/>
    <col min="207" max="207" width="17.75" bestFit="1" customWidth="1"/>
    <col min="208" max="208" width="14.75" bestFit="1" customWidth="1"/>
    <col min="209" max="209" width="18.25" bestFit="1" customWidth="1"/>
    <col min="210" max="210" width="13.375" bestFit="1" customWidth="1"/>
    <col min="211" max="211" width="16.75" bestFit="1" customWidth="1"/>
    <col min="212" max="212" width="13.375" bestFit="1" customWidth="1"/>
    <col min="213" max="213" width="16.75" bestFit="1" customWidth="1"/>
    <col min="214" max="214" width="16.5" bestFit="1" customWidth="1"/>
    <col min="215" max="215" width="19.875" bestFit="1" customWidth="1"/>
    <col min="216" max="216" width="13.625" bestFit="1" customWidth="1"/>
    <col min="217" max="217" width="17" bestFit="1" customWidth="1"/>
    <col min="218" max="218" width="13.625" bestFit="1" customWidth="1"/>
    <col min="219" max="219" width="17" bestFit="1" customWidth="1"/>
    <col min="220" max="220" width="12" bestFit="1" customWidth="1"/>
    <col min="221" max="221" width="15.25" bestFit="1" customWidth="1"/>
    <col min="222" max="222" width="15.5" bestFit="1" customWidth="1"/>
    <col min="223" max="223" width="18.875" bestFit="1" customWidth="1"/>
    <col min="224" max="224" width="14.75" bestFit="1" customWidth="1"/>
    <col min="225" max="225" width="18.25" bestFit="1" customWidth="1"/>
    <col min="226" max="226" width="15.125" bestFit="1" customWidth="1"/>
    <col min="227" max="227" width="18.5" bestFit="1" customWidth="1"/>
    <col min="228" max="228" width="16.625" bestFit="1" customWidth="1"/>
    <col min="229" max="229" width="20" bestFit="1" customWidth="1"/>
    <col min="230" max="230" width="11.375" bestFit="1" customWidth="1"/>
    <col min="231" max="231" width="14.625" bestFit="1" customWidth="1"/>
    <col min="232" max="232" width="26.5" bestFit="1" customWidth="1"/>
    <col min="233" max="233" width="29.875" bestFit="1" customWidth="1"/>
    <col min="234" max="234" width="12.375" bestFit="1" customWidth="1"/>
    <col min="235" max="235" width="15.625" bestFit="1" customWidth="1"/>
    <col min="236" max="236" width="12.75" bestFit="1" customWidth="1"/>
    <col min="237" max="237" width="16.125" bestFit="1" customWidth="1"/>
    <col min="238" max="238" width="28.5" bestFit="1" customWidth="1"/>
    <col min="239" max="239" width="31.875" bestFit="1" customWidth="1"/>
    <col min="240" max="240" width="13.25" bestFit="1" customWidth="1"/>
    <col min="241" max="241" width="16.625" bestFit="1" customWidth="1"/>
    <col min="242" max="242" width="13.5" bestFit="1" customWidth="1"/>
    <col min="243" max="243" width="16.875" bestFit="1" customWidth="1"/>
    <col min="244" max="244" width="30.375" bestFit="1" customWidth="1"/>
    <col min="245" max="245" width="33.625" bestFit="1" customWidth="1"/>
    <col min="246" max="246" width="25.625" bestFit="1" customWidth="1"/>
    <col min="247" max="247" width="29" bestFit="1" customWidth="1"/>
    <col min="248" max="248" width="16.75" bestFit="1" customWidth="1"/>
    <col min="249" max="249" width="20.125" bestFit="1" customWidth="1"/>
    <col min="250" max="250" width="28.125" bestFit="1" customWidth="1"/>
    <col min="251" max="251" width="31.5" bestFit="1" customWidth="1"/>
    <col min="252" max="252" width="29.25" bestFit="1" customWidth="1"/>
    <col min="253" max="253" width="32.625" bestFit="1" customWidth="1"/>
    <col min="254" max="254" width="30.5" bestFit="1" customWidth="1"/>
    <col min="255" max="255" width="33.75" bestFit="1" customWidth="1"/>
    <col min="256" max="256" width="12.125" bestFit="1" customWidth="1"/>
    <col min="257" max="257" width="15.375" bestFit="1" customWidth="1"/>
    <col min="258" max="258" width="24.5" bestFit="1" customWidth="1"/>
    <col min="259" max="259" width="27.75" bestFit="1" customWidth="1"/>
    <col min="260" max="260" width="19.25" bestFit="1" customWidth="1"/>
    <col min="261" max="261" width="22.625" bestFit="1" customWidth="1"/>
    <col min="262" max="262" width="17.875" bestFit="1" customWidth="1"/>
    <col min="263" max="263" width="21.125" bestFit="1" customWidth="1"/>
    <col min="264" max="264" width="12.125" bestFit="1" customWidth="1"/>
    <col min="265" max="265" width="15.375" bestFit="1" customWidth="1"/>
    <col min="266" max="266" width="22.25" bestFit="1" customWidth="1"/>
    <col min="267" max="267" width="25.625" bestFit="1" customWidth="1"/>
    <col min="268" max="268" width="15.75" bestFit="1" customWidth="1"/>
    <col min="269" max="269" width="19.125" bestFit="1" customWidth="1"/>
    <col min="270" max="270" width="9.75" bestFit="1" customWidth="1"/>
    <col min="271" max="271" width="13" bestFit="1" customWidth="1"/>
    <col min="272" max="272" width="12.375" bestFit="1" customWidth="1"/>
    <col min="273" max="273" width="15.625" bestFit="1" customWidth="1"/>
    <col min="274" max="274" width="14.375" bestFit="1" customWidth="1"/>
    <col min="275" max="275" width="17.875" bestFit="1" customWidth="1"/>
    <col min="276" max="276" width="30.875" bestFit="1" customWidth="1"/>
    <col min="277" max="277" width="34.25" bestFit="1" customWidth="1"/>
    <col min="278" max="278" width="15.625" bestFit="1" customWidth="1"/>
    <col min="279" max="279" width="19" bestFit="1" customWidth="1"/>
    <col min="280" max="280" width="12" bestFit="1" customWidth="1"/>
    <col min="281" max="281" width="15.25" bestFit="1" customWidth="1"/>
    <col min="282" max="282" width="16.75" bestFit="1" customWidth="1"/>
    <col min="283" max="283" width="20.125" bestFit="1" customWidth="1"/>
    <col min="284" max="284" width="26" bestFit="1" customWidth="1"/>
    <col min="285" max="285" width="29.375" bestFit="1" customWidth="1"/>
    <col min="286" max="286" width="25" bestFit="1" customWidth="1"/>
    <col min="287" max="287" width="28.375" bestFit="1" customWidth="1"/>
    <col min="288" max="288" width="24.375" bestFit="1" customWidth="1"/>
    <col min="289" max="289" width="27.625" bestFit="1" customWidth="1"/>
    <col min="290" max="290" width="26.125" bestFit="1" customWidth="1"/>
    <col min="291" max="291" width="29.5" bestFit="1" customWidth="1"/>
    <col min="292" max="292" width="25.5" bestFit="1" customWidth="1"/>
    <col min="293" max="293" width="28.875" bestFit="1" customWidth="1"/>
    <col min="294" max="294" width="15.625" bestFit="1" customWidth="1"/>
    <col min="295" max="295" width="19" bestFit="1" customWidth="1"/>
    <col min="296" max="296" width="13.125" bestFit="1" customWidth="1"/>
    <col min="297" max="297" width="16.5" bestFit="1" customWidth="1"/>
    <col min="298" max="298" width="16.625" bestFit="1" customWidth="1"/>
    <col min="299" max="299" width="20" bestFit="1" customWidth="1"/>
    <col min="300" max="300" width="15.5" bestFit="1" customWidth="1"/>
    <col min="301" max="301" width="18.875" bestFit="1" customWidth="1"/>
    <col min="302" max="302" width="13" bestFit="1" customWidth="1"/>
    <col min="303" max="303" width="16.375" bestFit="1" customWidth="1"/>
    <col min="304" max="304" width="10" bestFit="1" customWidth="1"/>
    <col min="305" max="305" width="13.375" bestFit="1" customWidth="1"/>
    <col min="306" max="306" width="30.5" bestFit="1" customWidth="1"/>
    <col min="307" max="307" width="33.75" bestFit="1" customWidth="1"/>
    <col min="308" max="308" width="15.375" bestFit="1" customWidth="1"/>
    <col min="309" max="309" width="18.75" bestFit="1" customWidth="1"/>
    <col min="310" max="310" width="13.875" bestFit="1" customWidth="1"/>
    <col min="311" max="311" width="17.25" bestFit="1" customWidth="1"/>
    <col min="312" max="312" width="13" bestFit="1" customWidth="1"/>
    <col min="313" max="313" width="16.375" bestFit="1" customWidth="1"/>
    <col min="314" max="314" width="25.125" bestFit="1" customWidth="1"/>
    <col min="315" max="315" width="28.5" bestFit="1" customWidth="1"/>
    <col min="316" max="316" width="16.625" bestFit="1" customWidth="1"/>
    <col min="317" max="317" width="20" bestFit="1" customWidth="1"/>
    <col min="318" max="318" width="13.875" bestFit="1" customWidth="1"/>
    <col min="319" max="319" width="17.25" bestFit="1" customWidth="1"/>
    <col min="320" max="320" width="26.75" bestFit="1" customWidth="1"/>
    <col min="321" max="321" width="30.25" bestFit="1" customWidth="1"/>
    <col min="322" max="322" width="13.125" bestFit="1" customWidth="1"/>
    <col min="323" max="323" width="16.5" bestFit="1" customWidth="1"/>
    <col min="324" max="324" width="17.25" bestFit="1" customWidth="1"/>
    <col min="325" max="325" width="20.625" bestFit="1" customWidth="1"/>
    <col min="326" max="326" width="9.625" bestFit="1" customWidth="1"/>
    <col min="327" max="327" width="12.875" bestFit="1" customWidth="1"/>
    <col min="328" max="328" width="30.25" bestFit="1" customWidth="1"/>
    <col min="329" max="329" width="33.5" bestFit="1" customWidth="1"/>
    <col min="330" max="330" width="24.625" bestFit="1" customWidth="1"/>
    <col min="331" max="331" width="27.875" bestFit="1" customWidth="1"/>
    <col min="332" max="332" width="25.25" bestFit="1" customWidth="1"/>
    <col min="333" max="333" width="28.625" bestFit="1" customWidth="1"/>
    <col min="334" max="334" width="22.375" bestFit="1" customWidth="1"/>
    <col min="335" max="335" width="25.875" bestFit="1" customWidth="1"/>
    <col min="336" max="336" width="11.125" bestFit="1" customWidth="1"/>
    <col min="337" max="337" width="14.5" bestFit="1" customWidth="1"/>
    <col min="338" max="338" width="11.5" bestFit="1" customWidth="1"/>
    <col min="339" max="339" width="14.75" bestFit="1" customWidth="1"/>
    <col min="340" max="340" width="11.625" bestFit="1" customWidth="1"/>
    <col min="341" max="341" width="14.875" bestFit="1" customWidth="1"/>
    <col min="342" max="342" width="17.625" bestFit="1" customWidth="1"/>
    <col min="343" max="343" width="20.875" bestFit="1" customWidth="1"/>
    <col min="344" max="344" width="16.75" bestFit="1" customWidth="1"/>
    <col min="345" max="345" width="20.125" bestFit="1" customWidth="1"/>
    <col min="346" max="346" width="10.25" bestFit="1" customWidth="1"/>
    <col min="347" max="347" width="13.625" bestFit="1" customWidth="1"/>
    <col min="348" max="348" width="11.625" bestFit="1" customWidth="1"/>
    <col min="349" max="349" width="14.875" bestFit="1" customWidth="1"/>
    <col min="350" max="350" width="11.875" bestFit="1" customWidth="1"/>
    <col min="351" max="351" width="15.125" bestFit="1" customWidth="1"/>
    <col min="352" max="352" width="12" bestFit="1" customWidth="1"/>
    <col min="353" max="353" width="15.25" bestFit="1" customWidth="1"/>
    <col min="354" max="354" width="12.25" bestFit="1" customWidth="1"/>
    <col min="355" max="355" width="15.5" bestFit="1" customWidth="1"/>
    <col min="356" max="356" width="27" bestFit="1" customWidth="1"/>
    <col min="357" max="357" width="30.5" bestFit="1" customWidth="1"/>
    <col min="358" max="358" width="13.25" bestFit="1" customWidth="1"/>
    <col min="359" max="359" width="16.625" bestFit="1" customWidth="1"/>
    <col min="360" max="360" width="25.5" bestFit="1" customWidth="1"/>
    <col min="361" max="361" width="28.875" bestFit="1" customWidth="1"/>
    <col min="362" max="362" width="16.125" bestFit="1" customWidth="1"/>
    <col min="363" max="363" width="19.5" bestFit="1" customWidth="1"/>
    <col min="364" max="364" width="11.75" bestFit="1" customWidth="1"/>
    <col min="365" max="365" width="15" bestFit="1" customWidth="1"/>
    <col min="366" max="366" width="9" bestFit="1" customWidth="1"/>
    <col min="367" max="367" width="12.25" bestFit="1" customWidth="1"/>
    <col min="368" max="368" width="21" bestFit="1" customWidth="1"/>
    <col min="369" max="369" width="24.375" bestFit="1" customWidth="1"/>
    <col min="370" max="370" width="16.875" bestFit="1" customWidth="1"/>
    <col min="371" max="371" width="20.25" bestFit="1" customWidth="1"/>
    <col min="372" max="372" width="9.625" bestFit="1" customWidth="1"/>
    <col min="373" max="373" width="12.875" bestFit="1" customWidth="1"/>
    <col min="374" max="374" width="21.125" bestFit="1" customWidth="1"/>
    <col min="375" max="375" width="24.5" bestFit="1" customWidth="1"/>
    <col min="376" max="376" width="11.875" bestFit="1" customWidth="1"/>
    <col min="377" max="377" width="15.125" bestFit="1" customWidth="1"/>
    <col min="378" max="378" width="16.375" bestFit="1" customWidth="1"/>
    <col min="379" max="379" width="19.75" bestFit="1" customWidth="1"/>
    <col min="380" max="380" width="14.625" bestFit="1" customWidth="1"/>
    <col min="381" max="381" width="18.125" bestFit="1" customWidth="1"/>
    <col min="382" max="382" width="17.375" bestFit="1" customWidth="1"/>
    <col min="383" max="383" width="20.75" bestFit="1" customWidth="1"/>
    <col min="384" max="384" width="13.25" bestFit="1" customWidth="1"/>
    <col min="385" max="385" width="16.625" bestFit="1" customWidth="1"/>
    <col min="386" max="386" width="13" bestFit="1" customWidth="1"/>
    <col min="387" max="387" width="16.375" bestFit="1" customWidth="1"/>
    <col min="388" max="388" width="22.875" bestFit="1" customWidth="1"/>
    <col min="389" max="389" width="26.375" bestFit="1" customWidth="1"/>
    <col min="390" max="390" width="12.625" bestFit="1" customWidth="1"/>
    <col min="391" max="391" width="16" bestFit="1" customWidth="1"/>
    <col min="392" max="392" width="27" bestFit="1" customWidth="1"/>
    <col min="393" max="393" width="30.5" bestFit="1" customWidth="1"/>
    <col min="394" max="394" width="15.75" bestFit="1" customWidth="1"/>
    <col min="395" max="395" width="9.375" bestFit="1" customWidth="1"/>
    <col min="396" max="396" width="19.125" bestFit="1" customWidth="1"/>
    <col min="397" max="397" width="10.5" bestFit="1" customWidth="1"/>
    <col min="398" max="398" width="13.875" bestFit="1" customWidth="1"/>
    <col min="399" max="399" width="10.5" bestFit="1" customWidth="1"/>
    <col min="400" max="400" width="9.375" bestFit="1" customWidth="1"/>
    <col min="401" max="401" width="13.875" bestFit="1" customWidth="1"/>
    <col min="402" max="402" width="18.75" bestFit="1" customWidth="1"/>
    <col min="403" max="403" width="22.25" bestFit="1" customWidth="1"/>
    <col min="404" max="404" width="26" bestFit="1" customWidth="1"/>
    <col min="405" max="405" width="29.375" bestFit="1" customWidth="1"/>
    <col min="406" max="406" width="12.375" bestFit="1" customWidth="1"/>
    <col min="407" max="407" width="15.625" bestFit="1" customWidth="1"/>
    <col min="408" max="408" width="15.125" bestFit="1" customWidth="1"/>
    <col min="409" max="409" width="18.5" bestFit="1" customWidth="1"/>
    <col min="410" max="410" width="15.625" bestFit="1" customWidth="1"/>
    <col min="411" max="411" width="19" bestFit="1" customWidth="1"/>
    <col min="412" max="412" width="15.125" bestFit="1" customWidth="1"/>
    <col min="413" max="413" width="18.5" bestFit="1" customWidth="1"/>
    <col min="414" max="414" width="14.75" bestFit="1" customWidth="1"/>
    <col min="415" max="415" width="18.25" bestFit="1" customWidth="1"/>
    <col min="416" max="416" width="16.625" bestFit="1" customWidth="1"/>
    <col min="417" max="417" width="20" bestFit="1" customWidth="1"/>
    <col min="418" max="418" width="13" bestFit="1" customWidth="1"/>
    <col min="419" max="419" width="16.375" bestFit="1" customWidth="1"/>
    <col min="420" max="420" width="15.625" bestFit="1" customWidth="1"/>
    <col min="421" max="421" width="19" bestFit="1" customWidth="1"/>
    <col min="422" max="422" width="26.375" bestFit="1" customWidth="1"/>
    <col min="423" max="423" width="29.75" bestFit="1" customWidth="1"/>
    <col min="424" max="424" width="14.5" bestFit="1" customWidth="1"/>
    <col min="425" max="425" width="18" bestFit="1" customWidth="1"/>
    <col min="426" max="426" width="21.875" bestFit="1" customWidth="1"/>
    <col min="427" max="427" width="25.25" bestFit="1" customWidth="1"/>
    <col min="428" max="428" width="11.75" bestFit="1" customWidth="1"/>
    <col min="429" max="429" width="15" bestFit="1" customWidth="1"/>
    <col min="430" max="430" width="17.25" bestFit="1" customWidth="1"/>
    <col min="431" max="431" width="20.625" bestFit="1" customWidth="1"/>
    <col min="432" max="432" width="17.375" bestFit="1" customWidth="1"/>
    <col min="433" max="433" width="20.75" bestFit="1" customWidth="1"/>
    <col min="434" max="434" width="12.375" bestFit="1" customWidth="1"/>
    <col min="435" max="435" width="15.625" bestFit="1" customWidth="1"/>
    <col min="436" max="436" width="11.375" bestFit="1" customWidth="1"/>
    <col min="437" max="437" width="14.625" bestFit="1" customWidth="1"/>
    <col min="438" max="438" width="23" bestFit="1" customWidth="1"/>
    <col min="439" max="439" width="26.5" bestFit="1" customWidth="1"/>
    <col min="440" max="440" width="19" bestFit="1" customWidth="1"/>
    <col min="441" max="441" width="22.5" bestFit="1" customWidth="1"/>
    <col min="442" max="442" width="27.375" bestFit="1" customWidth="1"/>
    <col min="443" max="443" width="30.875" bestFit="1" customWidth="1"/>
    <col min="444" max="444" width="12.875" bestFit="1" customWidth="1"/>
    <col min="445" max="445" width="16.25" bestFit="1" customWidth="1"/>
    <col min="446" max="446" width="11.375" bestFit="1" customWidth="1"/>
    <col min="447" max="447" width="14.625" bestFit="1" customWidth="1"/>
    <col min="448" max="448" width="29" bestFit="1" customWidth="1"/>
    <col min="449" max="449" width="32.375" bestFit="1" customWidth="1"/>
    <col min="450" max="450" width="25.375" bestFit="1" customWidth="1"/>
    <col min="451" max="451" width="28.75" bestFit="1" customWidth="1"/>
    <col min="452" max="452" width="9.75" bestFit="1" customWidth="1"/>
    <col min="453" max="453" width="13" bestFit="1" customWidth="1"/>
    <col min="454" max="454" width="13.375" bestFit="1" customWidth="1"/>
    <col min="455" max="455" width="16.75" bestFit="1" customWidth="1"/>
    <col min="456" max="456" width="15.125" bestFit="1" customWidth="1"/>
    <col min="457" max="457" width="18.5" bestFit="1" customWidth="1"/>
    <col min="458" max="458" width="15.5" bestFit="1" customWidth="1"/>
    <col min="459" max="459" width="18.875" bestFit="1" customWidth="1"/>
    <col min="460" max="460" width="26.125" bestFit="1" customWidth="1"/>
    <col min="461" max="461" width="29.5" bestFit="1" customWidth="1"/>
    <col min="462" max="462" width="11.875" bestFit="1" customWidth="1"/>
    <col min="463" max="463" width="15.125" bestFit="1" customWidth="1"/>
    <col min="464" max="464" width="19.875" bestFit="1" customWidth="1"/>
    <col min="465" max="465" width="23.25" bestFit="1" customWidth="1"/>
    <col min="466" max="466" width="16.5" bestFit="1" customWidth="1"/>
    <col min="467" max="467" width="19.875" bestFit="1" customWidth="1"/>
    <col min="468" max="468" width="16.25" bestFit="1" customWidth="1"/>
    <col min="469" max="469" width="19.625" bestFit="1" customWidth="1"/>
    <col min="470" max="470" width="15.25" bestFit="1" customWidth="1"/>
    <col min="471" max="471" width="18.625" bestFit="1" customWidth="1"/>
    <col min="472" max="472" width="13.625" bestFit="1" customWidth="1"/>
    <col min="473" max="473" width="17" bestFit="1" customWidth="1"/>
    <col min="474" max="474" width="13" bestFit="1" customWidth="1"/>
    <col min="475" max="475" width="16.375" bestFit="1" customWidth="1"/>
    <col min="476" max="476" width="15" bestFit="1" customWidth="1"/>
    <col min="477" max="477" width="18.375" bestFit="1" customWidth="1"/>
    <col min="478" max="478" width="16.625" bestFit="1" customWidth="1"/>
    <col min="479" max="479" width="20" bestFit="1" customWidth="1"/>
    <col min="480" max="480" width="14.125" bestFit="1" customWidth="1"/>
    <col min="481" max="481" width="17.625" bestFit="1" customWidth="1"/>
    <col min="482" max="482" width="26.5" bestFit="1" customWidth="1"/>
    <col min="483" max="483" width="29.875" bestFit="1" customWidth="1"/>
    <col min="484" max="484" width="28.75" bestFit="1" customWidth="1"/>
    <col min="485" max="485" width="32.125" bestFit="1" customWidth="1"/>
    <col min="486" max="486" width="10.75" bestFit="1" customWidth="1"/>
    <col min="487" max="487" width="14.125" bestFit="1" customWidth="1"/>
    <col min="488" max="488" width="14" bestFit="1" customWidth="1"/>
    <col min="489" max="489" width="17.5" bestFit="1" customWidth="1"/>
    <col min="490" max="490" width="13.5" bestFit="1" customWidth="1"/>
    <col min="491" max="491" width="16.875" bestFit="1" customWidth="1"/>
    <col min="492" max="492" width="26.25" bestFit="1" customWidth="1"/>
    <col min="493" max="493" width="29.625" bestFit="1" customWidth="1"/>
    <col min="494" max="494" width="26.125" bestFit="1" customWidth="1"/>
    <col min="495" max="495" width="29.5" bestFit="1" customWidth="1"/>
    <col min="496" max="496" width="17.125" bestFit="1" customWidth="1"/>
    <col min="497" max="497" width="20.5" bestFit="1" customWidth="1"/>
    <col min="498" max="498" width="14.625" bestFit="1" customWidth="1"/>
    <col min="499" max="499" width="18.125" bestFit="1" customWidth="1"/>
    <col min="500" max="500" width="30.125" bestFit="1" customWidth="1"/>
    <col min="501" max="501" width="33.375" bestFit="1" customWidth="1"/>
    <col min="502" max="502" width="15.375" bestFit="1" customWidth="1"/>
    <col min="503" max="503" width="18.75" bestFit="1" customWidth="1"/>
    <col min="504" max="504" width="11.375" bestFit="1" customWidth="1"/>
    <col min="505" max="505" width="14.625" bestFit="1" customWidth="1"/>
    <col min="506" max="506" width="25.75" bestFit="1" customWidth="1"/>
    <col min="507" max="507" width="29.125" bestFit="1" customWidth="1"/>
    <col min="508" max="508" width="15.75" bestFit="1" customWidth="1"/>
    <col min="509" max="509" width="19.125" bestFit="1" customWidth="1"/>
    <col min="510" max="510" width="17.875" bestFit="1" customWidth="1"/>
    <col min="511" max="511" width="21.125" bestFit="1" customWidth="1"/>
    <col min="512" max="512" width="12" bestFit="1" customWidth="1"/>
    <col min="513" max="513" width="15.25" bestFit="1" customWidth="1"/>
    <col min="514" max="514" width="10.875" bestFit="1" customWidth="1"/>
    <col min="515" max="515" width="14.25" bestFit="1" customWidth="1"/>
    <col min="516" max="516" width="9.875" bestFit="1" customWidth="1"/>
    <col min="517" max="517" width="13.25" bestFit="1" customWidth="1"/>
    <col min="518" max="518" width="14.25" bestFit="1" customWidth="1"/>
    <col min="519" max="519" width="17.75" bestFit="1" customWidth="1"/>
    <col min="520" max="520" width="11.625" bestFit="1" customWidth="1"/>
    <col min="521" max="521" width="14.875" bestFit="1" customWidth="1"/>
    <col min="522" max="522" width="8.875" bestFit="1" customWidth="1"/>
    <col min="523" max="523" width="12.125" bestFit="1" customWidth="1"/>
    <col min="524" max="524" width="11.625" bestFit="1" customWidth="1"/>
    <col min="525" max="525" width="14.875" bestFit="1" customWidth="1"/>
    <col min="526" max="526" width="13.625" bestFit="1" customWidth="1"/>
    <col min="527" max="527" width="17" bestFit="1" customWidth="1"/>
    <col min="528" max="528" width="12.75" bestFit="1" customWidth="1"/>
    <col min="529" max="529" width="16.125" bestFit="1" customWidth="1"/>
    <col min="530" max="530" width="25.375" bestFit="1" customWidth="1"/>
    <col min="531" max="531" width="28.75" bestFit="1" customWidth="1"/>
    <col min="532" max="532" width="28.375" bestFit="1" customWidth="1"/>
    <col min="533" max="533" width="31.75" bestFit="1" customWidth="1"/>
    <col min="534" max="534" width="18.875" bestFit="1" customWidth="1"/>
    <col min="535" max="535" width="22.375" bestFit="1" customWidth="1"/>
    <col min="536" max="536" width="16.75" bestFit="1" customWidth="1"/>
    <col min="537" max="537" width="20.125" bestFit="1" customWidth="1"/>
    <col min="538" max="538" width="22.125" bestFit="1" customWidth="1"/>
    <col min="539" max="539" width="25.5" bestFit="1" customWidth="1"/>
    <col min="540" max="540" width="12.75" bestFit="1" customWidth="1"/>
    <col min="541" max="541" width="16.125" bestFit="1" customWidth="1"/>
    <col min="542" max="542" width="13" bestFit="1" customWidth="1"/>
    <col min="543" max="543" width="16.375" bestFit="1" customWidth="1"/>
    <col min="544" max="544" width="28.375" bestFit="1" customWidth="1"/>
    <col min="545" max="545" width="31.75" bestFit="1" customWidth="1"/>
    <col min="546" max="546" width="15.125" bestFit="1" customWidth="1"/>
    <col min="547" max="547" width="18.5" bestFit="1" customWidth="1"/>
    <col min="548" max="548" width="14.125" bestFit="1" customWidth="1"/>
    <col min="549" max="549" width="5.75" bestFit="1" customWidth="1"/>
    <col min="550" max="550" width="17.625" bestFit="1" customWidth="1"/>
    <col min="551" max="551" width="11.125" bestFit="1" customWidth="1"/>
    <col min="552" max="552" width="14.5" bestFit="1" customWidth="1"/>
    <col min="553" max="553" width="11.5" bestFit="1" customWidth="1"/>
    <col min="554" max="554" width="9.375" bestFit="1" customWidth="1"/>
    <col min="555" max="555" width="14.75" bestFit="1" customWidth="1"/>
    <col min="556" max="556" width="11.75" bestFit="1" customWidth="1"/>
    <col min="557" max="557" width="15" bestFit="1" customWidth="1"/>
    <col min="558" max="558" width="28.375" bestFit="1" customWidth="1"/>
    <col min="559" max="559" width="31.75" bestFit="1" customWidth="1"/>
    <col min="560" max="560" width="24.375" bestFit="1" customWidth="1"/>
    <col min="561" max="561" width="27.625" bestFit="1" customWidth="1"/>
    <col min="562" max="562" width="15.875" bestFit="1" customWidth="1"/>
    <col min="563" max="563" width="19.25" bestFit="1" customWidth="1"/>
    <col min="564" max="564" width="12.875" bestFit="1" customWidth="1"/>
    <col min="565" max="565" width="16.25" bestFit="1" customWidth="1"/>
    <col min="566" max="566" width="28" bestFit="1" customWidth="1"/>
    <col min="567" max="567" width="31.375" bestFit="1" customWidth="1"/>
    <col min="568" max="568" width="17.125" bestFit="1" customWidth="1"/>
    <col min="569" max="569" width="20.5" bestFit="1" customWidth="1"/>
    <col min="570" max="570" width="13.375" bestFit="1" customWidth="1"/>
    <col min="571" max="571" width="16.75" bestFit="1" customWidth="1"/>
    <col min="572" max="572" width="14" bestFit="1" customWidth="1"/>
    <col min="573" max="573" width="17.5" bestFit="1" customWidth="1"/>
    <col min="574" max="574" width="11" bestFit="1" customWidth="1"/>
    <col min="575" max="575" width="14.375" bestFit="1" customWidth="1"/>
    <col min="576" max="576" width="23.875" bestFit="1" customWidth="1"/>
    <col min="577" max="577" width="27.125" bestFit="1" customWidth="1"/>
    <col min="578" max="578" width="18.75" bestFit="1" customWidth="1"/>
    <col min="579" max="579" width="22.25" bestFit="1" customWidth="1"/>
    <col min="580" max="580" width="12.5" bestFit="1" customWidth="1"/>
    <col min="581" max="581" width="15.875" bestFit="1" customWidth="1"/>
    <col min="582" max="582" width="12.875" bestFit="1" customWidth="1"/>
    <col min="583" max="583" width="16.25" bestFit="1" customWidth="1"/>
    <col min="584" max="584" width="22.25" bestFit="1" customWidth="1"/>
    <col min="585" max="585" width="25.625" bestFit="1" customWidth="1"/>
    <col min="586" max="586" width="27" bestFit="1" customWidth="1"/>
    <col min="587" max="587" width="30.5" bestFit="1" customWidth="1"/>
    <col min="588" max="588" width="15.125" bestFit="1" customWidth="1"/>
    <col min="589" max="589" width="18.5" bestFit="1" customWidth="1"/>
    <col min="590" max="590" width="11.875" bestFit="1" customWidth="1"/>
    <col min="591" max="591" width="15.125" bestFit="1" customWidth="1"/>
    <col min="592" max="592" width="24.625" bestFit="1" customWidth="1"/>
    <col min="593" max="593" width="27.875" bestFit="1" customWidth="1"/>
    <col min="594" max="594" width="29.875" bestFit="1" customWidth="1"/>
    <col min="595" max="595" width="33.25" bestFit="1" customWidth="1"/>
    <col min="596" max="596" width="17.125" bestFit="1" customWidth="1"/>
    <col min="597" max="597" width="20.5" bestFit="1" customWidth="1"/>
    <col min="598" max="598" width="18.875" bestFit="1" customWidth="1"/>
    <col min="599" max="599" width="22.375" bestFit="1" customWidth="1"/>
    <col min="600" max="600" width="18.125" bestFit="1" customWidth="1"/>
    <col min="601" max="601" width="21.375" bestFit="1" customWidth="1"/>
    <col min="602" max="602" width="15.875" bestFit="1" customWidth="1"/>
    <col min="603" max="603" width="19.25" bestFit="1" customWidth="1"/>
    <col min="604" max="604" width="16.375" bestFit="1" customWidth="1"/>
    <col min="605" max="605" width="19.75" bestFit="1" customWidth="1"/>
    <col min="606" max="606" width="12.875" bestFit="1" customWidth="1"/>
    <col min="607" max="607" width="16.25" bestFit="1" customWidth="1"/>
    <col min="608" max="608" width="29.125" bestFit="1" customWidth="1"/>
    <col min="609" max="609" width="32.5" bestFit="1" customWidth="1"/>
    <col min="610" max="610" width="12" bestFit="1" customWidth="1"/>
    <col min="611" max="611" width="15.25" bestFit="1" customWidth="1"/>
    <col min="612" max="612" width="13.625" bestFit="1" customWidth="1"/>
    <col min="613" max="613" width="17" bestFit="1" customWidth="1"/>
    <col min="614" max="614" width="11.125" bestFit="1" customWidth="1"/>
    <col min="615" max="615" width="14.5" bestFit="1" customWidth="1"/>
    <col min="616" max="616" width="25.875" bestFit="1" customWidth="1"/>
    <col min="617" max="617" width="29.25" bestFit="1" customWidth="1"/>
    <col min="618" max="618" width="24.25" bestFit="1" customWidth="1"/>
    <col min="619" max="619" width="27.5" bestFit="1" customWidth="1"/>
    <col min="620" max="620" width="12.125" bestFit="1" customWidth="1"/>
    <col min="621" max="621" width="15.375" bestFit="1" customWidth="1"/>
    <col min="622" max="622" width="23.125" bestFit="1" customWidth="1"/>
    <col min="623" max="623" width="26.625" bestFit="1" customWidth="1"/>
    <col min="624" max="624" width="16" bestFit="1" customWidth="1"/>
    <col min="625" max="625" width="19.375" bestFit="1" customWidth="1"/>
    <col min="626" max="626" width="26" bestFit="1" customWidth="1"/>
    <col min="627" max="627" width="29.375" bestFit="1" customWidth="1"/>
    <col min="628" max="628" width="10.875" bestFit="1" customWidth="1"/>
    <col min="629" max="629" width="14.25" bestFit="1" customWidth="1"/>
    <col min="630" max="630" width="27.75" bestFit="1" customWidth="1"/>
    <col min="631" max="631" width="31.125" bestFit="1" customWidth="1"/>
    <col min="632" max="632" width="16.75" bestFit="1" customWidth="1"/>
    <col min="633" max="633" width="20.125" bestFit="1" customWidth="1"/>
    <col min="634" max="634" width="15.75" bestFit="1" customWidth="1"/>
    <col min="635" max="635" width="19.125" bestFit="1" customWidth="1"/>
    <col min="636" max="636" width="25.5" bestFit="1" customWidth="1"/>
    <col min="637" max="637" width="28.875" bestFit="1" customWidth="1"/>
    <col min="638" max="638" width="12.25" bestFit="1" customWidth="1"/>
    <col min="639" max="639" width="15.5" bestFit="1" customWidth="1"/>
    <col min="640" max="640" width="14.375" bestFit="1" customWidth="1"/>
    <col min="641" max="641" width="17.875" bestFit="1" customWidth="1"/>
    <col min="642" max="642" width="26.75" bestFit="1" customWidth="1"/>
    <col min="643" max="643" width="30.25" bestFit="1" customWidth="1"/>
    <col min="644" max="644" width="24.375" bestFit="1" customWidth="1"/>
    <col min="645" max="645" width="27.625" bestFit="1" customWidth="1"/>
    <col min="646" max="646" width="14.125" bestFit="1" customWidth="1"/>
    <col min="647" max="647" width="17.625" bestFit="1" customWidth="1"/>
    <col min="648" max="648" width="28.625" bestFit="1" customWidth="1"/>
    <col min="649" max="649" width="32" bestFit="1" customWidth="1"/>
    <col min="650" max="650" width="24.5" bestFit="1" customWidth="1"/>
    <col min="651" max="651" width="27.75" bestFit="1" customWidth="1"/>
    <col min="652" max="652" width="15.125" bestFit="1" customWidth="1"/>
    <col min="653" max="653" width="18.5" bestFit="1" customWidth="1"/>
    <col min="654" max="654" width="15.375" bestFit="1" customWidth="1"/>
    <col min="655" max="655" width="18.75" bestFit="1" customWidth="1"/>
    <col min="656" max="656" width="12.25" bestFit="1" customWidth="1"/>
    <col min="657" max="657" width="15.5" bestFit="1" customWidth="1"/>
    <col min="658" max="658" width="14.125" bestFit="1" customWidth="1"/>
    <col min="659" max="659" width="17.625" bestFit="1" customWidth="1"/>
    <col min="660" max="660" width="13.75" bestFit="1" customWidth="1"/>
    <col min="661" max="661" width="17.125" bestFit="1" customWidth="1"/>
    <col min="662" max="662" width="17.75" bestFit="1" customWidth="1"/>
    <col min="663" max="663" width="21" bestFit="1" customWidth="1"/>
    <col min="664" max="664" width="14.375" bestFit="1" customWidth="1"/>
    <col min="665" max="665" width="17.875" bestFit="1" customWidth="1"/>
    <col min="666" max="666" width="13.875" bestFit="1" customWidth="1"/>
    <col min="667" max="667" width="17.25" bestFit="1" customWidth="1"/>
    <col min="668" max="668" width="19" bestFit="1" customWidth="1"/>
    <col min="669" max="669" width="22.5" bestFit="1" customWidth="1"/>
    <col min="670" max="670" width="13.75" bestFit="1" customWidth="1"/>
    <col min="671" max="671" width="17.125" bestFit="1" customWidth="1"/>
    <col min="672" max="672" width="10.75" bestFit="1" customWidth="1"/>
    <col min="673" max="673" width="14.125" bestFit="1" customWidth="1"/>
    <col min="674" max="674" width="21.75" bestFit="1" customWidth="1"/>
    <col min="675" max="675" width="25.125" bestFit="1" customWidth="1"/>
    <col min="676" max="676" width="27.25" bestFit="1" customWidth="1"/>
    <col min="677" max="677" width="30.75" bestFit="1" customWidth="1"/>
    <col min="678" max="678" width="26.5" bestFit="1" customWidth="1"/>
    <col min="679" max="679" width="29.875" bestFit="1" customWidth="1"/>
    <col min="680" max="680" width="14.625" bestFit="1" customWidth="1"/>
    <col min="681" max="681" width="18.125" bestFit="1" customWidth="1"/>
    <col min="682" max="682" width="15.875" bestFit="1" customWidth="1"/>
    <col min="683" max="683" width="19.25" bestFit="1" customWidth="1"/>
    <col min="684" max="684" width="31" bestFit="1" customWidth="1"/>
    <col min="685" max="685" width="34.375" bestFit="1" customWidth="1"/>
    <col min="686" max="686" width="17.125" bestFit="1" customWidth="1"/>
    <col min="687" max="687" width="20.5" bestFit="1" customWidth="1"/>
    <col min="688" max="688" width="13.125" bestFit="1" customWidth="1"/>
    <col min="689" max="689" width="16.5" bestFit="1" customWidth="1"/>
    <col min="690" max="690" width="12.375" bestFit="1" customWidth="1"/>
    <col min="691" max="691" width="15.625" bestFit="1" customWidth="1"/>
    <col min="692" max="692" width="12.625" bestFit="1" customWidth="1"/>
    <col min="693" max="693" width="16" bestFit="1" customWidth="1"/>
    <col min="694" max="694" width="27.25" bestFit="1" customWidth="1"/>
    <col min="695" max="695" width="30.75" bestFit="1" customWidth="1"/>
    <col min="696" max="696" width="13.75" bestFit="1" customWidth="1"/>
    <col min="697" max="697" width="17.125" bestFit="1" customWidth="1"/>
    <col min="698" max="698" width="12.5" bestFit="1" customWidth="1"/>
    <col min="699" max="699" width="15.875" bestFit="1" customWidth="1"/>
    <col min="700" max="700" width="17" bestFit="1" customWidth="1"/>
    <col min="701" max="701" width="20.375" bestFit="1" customWidth="1"/>
    <col min="702" max="702" width="14.625" bestFit="1" customWidth="1"/>
    <col min="703" max="703" width="18.125" bestFit="1" customWidth="1"/>
    <col min="704" max="704" width="15.5" bestFit="1" customWidth="1"/>
    <col min="705" max="705" width="18.875" bestFit="1" customWidth="1"/>
    <col min="706" max="706" width="27.125" bestFit="1" customWidth="1"/>
    <col min="707" max="707" width="30.625" bestFit="1" customWidth="1"/>
    <col min="708" max="708" width="12.75" bestFit="1" customWidth="1"/>
    <col min="709" max="709" width="9.375" bestFit="1" customWidth="1"/>
    <col min="710" max="710" width="16.125" bestFit="1" customWidth="1"/>
    <col min="711" max="711" width="12.75" bestFit="1" customWidth="1"/>
    <col min="712" max="712" width="16.125" bestFit="1" customWidth="1"/>
    <col min="713" max="713" width="18.125" bestFit="1" customWidth="1"/>
    <col min="714" max="714" width="21.375" bestFit="1" customWidth="1"/>
    <col min="715" max="715" width="15.125" bestFit="1" customWidth="1"/>
    <col min="716" max="716" width="18.5" bestFit="1" customWidth="1"/>
    <col min="717" max="717" width="29.375" bestFit="1" customWidth="1"/>
    <col min="718" max="718" width="32.75" bestFit="1" customWidth="1"/>
    <col min="719" max="719" width="30.875" bestFit="1" customWidth="1"/>
    <col min="720" max="720" width="34.25" bestFit="1" customWidth="1"/>
    <col min="721" max="721" width="18.75" bestFit="1" customWidth="1"/>
    <col min="722" max="722" width="22.25" bestFit="1" customWidth="1"/>
    <col min="723" max="723" width="22.625" bestFit="1" customWidth="1"/>
    <col min="724" max="725" width="26.125" bestFit="1" customWidth="1"/>
    <col min="726" max="726" width="29.5" bestFit="1" customWidth="1"/>
    <col min="727" max="727" width="16" bestFit="1" customWidth="1"/>
    <col min="728" max="728" width="19.375" bestFit="1" customWidth="1"/>
    <col min="729" max="729" width="15.125" bestFit="1" customWidth="1"/>
    <col min="730" max="730" width="18.5" bestFit="1" customWidth="1"/>
    <col min="731" max="731" width="21.875" bestFit="1" customWidth="1"/>
    <col min="732" max="732" width="25.25" bestFit="1" customWidth="1"/>
    <col min="733" max="733" width="25.375" bestFit="1" customWidth="1"/>
    <col min="734" max="734" width="28.75" bestFit="1" customWidth="1"/>
    <col min="735" max="735" width="26.375" bestFit="1" customWidth="1"/>
    <col min="736" max="736" width="29.75" bestFit="1" customWidth="1"/>
    <col min="737" max="737" width="22.5" bestFit="1" customWidth="1"/>
    <col min="738" max="738" width="26" bestFit="1" customWidth="1"/>
    <col min="739" max="739" width="24" bestFit="1" customWidth="1"/>
    <col min="740" max="740" width="27.25" bestFit="1" customWidth="1"/>
    <col min="741" max="741" width="10.375" bestFit="1" customWidth="1"/>
    <col min="742" max="742" width="13.75" bestFit="1" customWidth="1"/>
    <col min="743" max="743" width="9.375" bestFit="1" customWidth="1"/>
    <col min="744" max="744" width="11.625" bestFit="1" customWidth="1"/>
    <col min="745" max="745" width="22.375" bestFit="1" customWidth="1"/>
    <col min="746" max="746" width="25.875" bestFit="1" customWidth="1"/>
    <col min="747" max="747" width="24.125" bestFit="1" customWidth="1"/>
    <col min="748" max="748" width="27.375" bestFit="1" customWidth="1"/>
    <col min="749" max="749" width="17.875" bestFit="1" customWidth="1"/>
    <col min="750" max="750" width="21.125" bestFit="1" customWidth="1"/>
    <col min="751" max="751" width="14.25" bestFit="1" customWidth="1"/>
    <col min="752" max="752" width="17.75" bestFit="1" customWidth="1"/>
    <col min="753" max="753" width="11.625" bestFit="1" customWidth="1"/>
    <col min="754" max="754" width="14.875" bestFit="1" customWidth="1"/>
    <col min="755" max="755" width="25.125" bestFit="1" customWidth="1"/>
    <col min="756" max="756" width="28.5" bestFit="1" customWidth="1"/>
    <col min="757" max="757" width="10.75" bestFit="1" customWidth="1"/>
    <col min="758" max="758" width="14.125" bestFit="1" customWidth="1"/>
    <col min="759" max="759" width="26.75" bestFit="1" customWidth="1"/>
    <col min="760" max="760" width="30.25" bestFit="1" customWidth="1"/>
    <col min="761" max="761" width="12.625" bestFit="1" customWidth="1"/>
    <col min="762" max="762" width="16" bestFit="1" customWidth="1"/>
    <col min="763" max="763" width="26.25" bestFit="1" customWidth="1"/>
    <col min="764" max="764" width="29.625" bestFit="1" customWidth="1"/>
    <col min="765" max="765" width="26.25" bestFit="1" customWidth="1"/>
    <col min="766" max="766" width="29.625" bestFit="1" customWidth="1"/>
    <col min="767" max="767" width="18.875" bestFit="1" customWidth="1"/>
    <col min="768" max="768" width="22.375" bestFit="1" customWidth="1"/>
    <col min="769" max="769" width="27" bestFit="1" customWidth="1"/>
    <col min="770" max="770" width="30.5" bestFit="1" customWidth="1"/>
    <col min="771" max="771" width="27.625" bestFit="1" customWidth="1"/>
    <col min="772" max="772" width="31" bestFit="1" customWidth="1"/>
    <col min="773" max="773" width="12.875" bestFit="1" customWidth="1"/>
    <col min="774" max="774" width="16.25" bestFit="1" customWidth="1"/>
    <col min="775" max="775" width="26.875" bestFit="1" customWidth="1"/>
    <col min="776" max="776" width="30.375" bestFit="1" customWidth="1"/>
    <col min="777" max="777" width="17.125" bestFit="1" customWidth="1"/>
    <col min="778" max="778" width="20.5" bestFit="1" customWidth="1"/>
    <col min="779" max="779" width="17.125" bestFit="1" customWidth="1"/>
    <col min="780" max="780" width="20.5" bestFit="1" customWidth="1"/>
    <col min="781" max="781" width="24.75" bestFit="1" customWidth="1"/>
    <col min="782" max="782" width="28" bestFit="1" customWidth="1"/>
    <col min="783" max="783" width="18.5" bestFit="1" customWidth="1"/>
    <col min="784" max="784" width="21.875" bestFit="1" customWidth="1"/>
    <col min="785" max="785" width="16.75" bestFit="1" customWidth="1"/>
    <col min="786" max="786" width="20.125" bestFit="1" customWidth="1"/>
    <col min="787" max="787" width="29.75" bestFit="1" customWidth="1"/>
    <col min="788" max="788" width="33.125" bestFit="1" customWidth="1"/>
    <col min="789" max="789" width="9.625" bestFit="1" customWidth="1"/>
    <col min="790" max="790" width="12.875" bestFit="1" customWidth="1"/>
    <col min="791" max="791" width="14.125" bestFit="1" customWidth="1"/>
    <col min="792" max="792" width="17.625" bestFit="1" customWidth="1"/>
    <col min="793" max="793" width="12.125" bestFit="1" customWidth="1"/>
    <col min="794" max="794" width="15.375" bestFit="1" customWidth="1"/>
    <col min="795" max="795" width="30.375" bestFit="1" customWidth="1"/>
    <col min="796" max="796" width="33.625" bestFit="1" customWidth="1"/>
    <col min="797" max="797" width="24.625" bestFit="1" customWidth="1"/>
    <col min="798" max="798" width="27.875" bestFit="1" customWidth="1"/>
    <col min="799" max="799" width="13" bestFit="1" customWidth="1"/>
    <col min="800" max="800" width="16.375" bestFit="1" customWidth="1"/>
    <col min="801" max="801" width="10.25" bestFit="1" customWidth="1"/>
    <col min="802" max="802" width="13.625" bestFit="1" customWidth="1"/>
    <col min="803" max="803" width="23.375" bestFit="1" customWidth="1"/>
    <col min="804" max="804" width="26.75" bestFit="1" customWidth="1"/>
    <col min="805" max="805" width="14.625" bestFit="1" customWidth="1"/>
    <col min="806" max="806" width="18.125" bestFit="1" customWidth="1"/>
    <col min="807" max="807" width="25.5" bestFit="1" customWidth="1"/>
    <col min="808" max="808" width="28.875" bestFit="1" customWidth="1"/>
    <col min="809" max="809" width="12.375" bestFit="1" customWidth="1"/>
    <col min="810" max="810" width="15.625" bestFit="1" customWidth="1"/>
    <col min="811" max="811" width="12.625" bestFit="1" customWidth="1"/>
    <col min="812" max="812" width="16" bestFit="1" customWidth="1"/>
    <col min="813" max="813" width="12.875" bestFit="1" customWidth="1"/>
    <col min="814" max="814" width="16.25" bestFit="1" customWidth="1"/>
    <col min="815" max="815" width="26" bestFit="1" customWidth="1"/>
    <col min="816" max="816" width="29.375" bestFit="1" customWidth="1"/>
    <col min="817" max="817" width="15.75" bestFit="1" customWidth="1"/>
    <col min="818" max="818" width="19.125" bestFit="1" customWidth="1"/>
    <col min="819" max="819" width="14.625" bestFit="1" customWidth="1"/>
    <col min="820" max="820" width="18.125" bestFit="1" customWidth="1"/>
    <col min="821" max="821" width="15.875" bestFit="1" customWidth="1"/>
    <col min="822" max="822" width="19.25" bestFit="1" customWidth="1"/>
    <col min="823" max="823" width="11.75" bestFit="1" customWidth="1"/>
    <col min="824" max="824" width="15" bestFit="1" customWidth="1"/>
    <col min="825" max="825" width="14.75" bestFit="1" customWidth="1"/>
    <col min="826" max="826" width="18.25" bestFit="1" customWidth="1"/>
    <col min="827" max="827" width="14.75" bestFit="1" customWidth="1"/>
    <col min="828" max="828" width="18.25" bestFit="1" customWidth="1"/>
    <col min="829" max="829" width="11" bestFit="1" customWidth="1"/>
    <col min="830" max="830" width="14.375" bestFit="1" customWidth="1"/>
    <col min="831" max="831" width="15.875" bestFit="1" customWidth="1"/>
    <col min="832" max="832" width="9.375" bestFit="1" customWidth="1"/>
    <col min="833" max="833" width="19.25" bestFit="1" customWidth="1"/>
    <col min="834" max="834" width="12.875" bestFit="1" customWidth="1"/>
    <col min="835" max="835" width="16.25" bestFit="1" customWidth="1"/>
    <col min="836" max="836" width="13.125" bestFit="1" customWidth="1"/>
    <col min="837" max="837" width="16.5" bestFit="1" customWidth="1"/>
    <col min="838" max="838" width="31.125" bestFit="1" customWidth="1"/>
    <col min="839" max="839" width="34.625" bestFit="1" customWidth="1"/>
    <col min="840" max="840" width="30.5" bestFit="1" customWidth="1"/>
    <col min="841" max="841" width="33.75" bestFit="1" customWidth="1"/>
    <col min="842" max="842" width="27.625" bestFit="1" customWidth="1"/>
    <col min="843" max="843" width="31" bestFit="1" customWidth="1"/>
    <col min="844" max="844" width="32.375" bestFit="1" customWidth="1"/>
    <col min="845" max="845" width="35.75" bestFit="1" customWidth="1"/>
    <col min="846" max="846" width="27.125" bestFit="1" customWidth="1"/>
    <col min="847" max="847" width="30.625" bestFit="1" customWidth="1"/>
    <col min="848" max="848" width="19" bestFit="1" customWidth="1"/>
    <col min="849" max="849" width="22.5" bestFit="1" customWidth="1"/>
    <col min="850" max="850" width="15.75" bestFit="1" customWidth="1"/>
    <col min="851" max="851" width="19.125" bestFit="1" customWidth="1"/>
    <col min="852" max="852" width="13.375" bestFit="1" customWidth="1"/>
    <col min="853" max="853" width="16.75" bestFit="1" customWidth="1"/>
    <col min="854" max="854" width="17.625" bestFit="1" customWidth="1"/>
    <col min="855" max="855" width="20.875" bestFit="1" customWidth="1"/>
    <col min="856" max="856" width="14.5" bestFit="1" customWidth="1"/>
    <col min="857" max="857" width="18" bestFit="1" customWidth="1"/>
    <col min="858" max="858" width="15" bestFit="1" customWidth="1"/>
    <col min="859" max="859" width="18.375" bestFit="1" customWidth="1"/>
    <col min="860" max="860" width="10.875" bestFit="1" customWidth="1"/>
    <col min="861" max="861" width="14.25" bestFit="1" customWidth="1"/>
    <col min="862" max="862" width="22.5" bestFit="1" customWidth="1"/>
    <col min="863" max="863" width="26" bestFit="1" customWidth="1"/>
    <col min="864" max="864" width="28.375" bestFit="1" customWidth="1"/>
    <col min="865" max="865" width="31.75" bestFit="1" customWidth="1"/>
    <col min="866" max="866" width="24.5" bestFit="1" customWidth="1"/>
    <col min="867" max="867" width="27.75" bestFit="1" customWidth="1"/>
    <col min="868" max="868" width="25.125" bestFit="1" customWidth="1"/>
    <col min="869" max="869" width="28.5" bestFit="1" customWidth="1"/>
    <col min="870" max="870" width="15.75" bestFit="1" customWidth="1"/>
    <col min="871" max="871" width="19.125" bestFit="1" customWidth="1"/>
    <col min="872" max="872" width="14" bestFit="1" customWidth="1"/>
    <col min="873" max="873" width="17.5" bestFit="1" customWidth="1"/>
    <col min="874" max="874" width="13.625" bestFit="1" customWidth="1"/>
    <col min="875" max="875" width="17" bestFit="1" customWidth="1"/>
    <col min="876" max="876" width="13.5" bestFit="1" customWidth="1"/>
    <col min="877" max="877" width="16.875" bestFit="1" customWidth="1"/>
    <col min="878" max="878" width="12.375" bestFit="1" customWidth="1"/>
    <col min="879" max="879" width="15.625" bestFit="1" customWidth="1"/>
    <col min="880" max="880" width="14.75" bestFit="1" customWidth="1"/>
    <col min="881" max="881" width="18.25" bestFit="1" customWidth="1"/>
    <col min="882" max="882" width="26.25" bestFit="1" customWidth="1"/>
    <col min="883" max="883" width="29.625" bestFit="1" customWidth="1"/>
    <col min="884" max="884" width="15.125" bestFit="1" customWidth="1"/>
    <col min="885" max="885" width="18.5" bestFit="1" customWidth="1"/>
    <col min="886" max="886" width="15.25" bestFit="1" customWidth="1"/>
    <col min="887" max="887" width="18.625" bestFit="1" customWidth="1"/>
    <col min="888" max="888" width="14.375" bestFit="1" customWidth="1"/>
    <col min="889" max="889" width="17.875" bestFit="1" customWidth="1"/>
    <col min="890" max="890" width="11.875" bestFit="1" customWidth="1"/>
    <col min="891" max="891" width="15.125" bestFit="1" customWidth="1"/>
    <col min="892" max="892" width="10.875" bestFit="1" customWidth="1"/>
    <col min="893" max="893" width="14.25" bestFit="1" customWidth="1"/>
    <col min="894" max="894" width="23.125" bestFit="1" customWidth="1"/>
    <col min="895" max="895" width="26.625" bestFit="1" customWidth="1"/>
    <col min="896" max="896" width="25" bestFit="1" customWidth="1"/>
    <col min="897" max="897" width="28.375" bestFit="1" customWidth="1"/>
    <col min="898" max="898" width="27.75" bestFit="1" customWidth="1"/>
    <col min="899" max="899" width="31.125" bestFit="1" customWidth="1"/>
    <col min="900" max="900" width="10.375" bestFit="1" customWidth="1"/>
    <col min="901" max="901" width="13.75" bestFit="1" customWidth="1"/>
    <col min="902" max="902" width="12.5" bestFit="1" customWidth="1"/>
    <col min="903" max="903" width="15.875" bestFit="1" customWidth="1"/>
    <col min="904" max="904" width="16.125" bestFit="1" customWidth="1"/>
    <col min="905" max="905" width="19.5" bestFit="1" customWidth="1"/>
    <col min="906" max="906" width="9.25" bestFit="1" customWidth="1"/>
    <col min="907" max="907" width="12.5" bestFit="1" customWidth="1"/>
    <col min="908" max="908" width="10.125" bestFit="1" customWidth="1"/>
    <col min="909" max="909" width="13.5" bestFit="1" customWidth="1"/>
    <col min="910" max="910" width="9.5" bestFit="1" customWidth="1"/>
    <col min="911" max="911" width="12.75" bestFit="1" customWidth="1"/>
    <col min="912" max="912" width="9.75" bestFit="1" customWidth="1"/>
    <col min="913" max="913" width="13" bestFit="1" customWidth="1"/>
    <col min="914" max="914" width="9.75" bestFit="1" customWidth="1"/>
    <col min="915" max="915" width="13" bestFit="1" customWidth="1"/>
    <col min="916" max="916" width="12.875" bestFit="1" customWidth="1"/>
    <col min="917" max="917" width="16.25" bestFit="1" customWidth="1"/>
    <col min="918" max="918" width="13.875" bestFit="1" customWidth="1"/>
    <col min="919" max="919" width="17.25" bestFit="1" customWidth="1"/>
    <col min="920" max="920" width="26.25" bestFit="1" customWidth="1"/>
    <col min="921" max="921" width="29.625" bestFit="1" customWidth="1"/>
    <col min="922" max="922" width="13.625" bestFit="1" customWidth="1"/>
    <col min="923" max="923" width="17" bestFit="1" customWidth="1"/>
    <col min="924" max="924" width="15.125" bestFit="1" customWidth="1"/>
    <col min="925" max="925" width="18.5" bestFit="1" customWidth="1"/>
    <col min="926" max="926" width="10.375" bestFit="1" customWidth="1"/>
    <col min="927" max="927" width="13.75" bestFit="1" customWidth="1"/>
    <col min="928" max="928" width="15" bestFit="1" customWidth="1"/>
    <col min="929" max="929" width="18.375" bestFit="1" customWidth="1"/>
    <col min="930" max="930" width="15" bestFit="1" customWidth="1"/>
    <col min="931" max="931" width="18.375" bestFit="1" customWidth="1"/>
    <col min="932" max="932" width="14.625" bestFit="1" customWidth="1"/>
    <col min="933" max="933" width="18.125" bestFit="1" customWidth="1"/>
    <col min="934" max="934" width="11.75" bestFit="1" customWidth="1"/>
    <col min="935" max="935" width="15" bestFit="1" customWidth="1"/>
    <col min="936" max="936" width="25" bestFit="1" customWidth="1"/>
    <col min="937" max="937" width="28.375" bestFit="1" customWidth="1"/>
    <col min="938" max="938" width="13.25" bestFit="1" customWidth="1"/>
    <col min="939" max="939" width="16.625" bestFit="1" customWidth="1"/>
    <col min="940" max="940" width="14.375" bestFit="1" customWidth="1"/>
    <col min="941" max="941" width="17.875" bestFit="1" customWidth="1"/>
    <col min="942" max="942" width="13.5" bestFit="1" customWidth="1"/>
    <col min="943" max="943" width="16.875" bestFit="1" customWidth="1"/>
    <col min="944" max="944" width="17" bestFit="1" customWidth="1"/>
    <col min="945" max="945" width="20.375" bestFit="1" customWidth="1"/>
    <col min="946" max="946" width="17.75" bestFit="1" customWidth="1"/>
    <col min="947" max="947" width="21" bestFit="1" customWidth="1"/>
    <col min="948" max="948" width="21.25" bestFit="1" customWidth="1"/>
    <col min="949" max="949" width="24.625" bestFit="1" customWidth="1"/>
    <col min="950" max="950" width="21.25" bestFit="1" customWidth="1"/>
    <col min="951" max="951" width="24.625" bestFit="1" customWidth="1"/>
    <col min="952" max="952" width="16" bestFit="1" customWidth="1"/>
    <col min="953" max="953" width="19.375" bestFit="1" customWidth="1"/>
    <col min="954" max="954" width="14" bestFit="1" customWidth="1"/>
    <col min="955" max="955" width="17.5" bestFit="1" customWidth="1"/>
    <col min="956" max="956" width="8.875" bestFit="1" customWidth="1"/>
    <col min="957" max="957" width="12.125" bestFit="1" customWidth="1"/>
    <col min="958" max="958" width="9.375" bestFit="1" customWidth="1"/>
    <col min="959" max="959" width="12.375" bestFit="1" customWidth="1"/>
    <col min="960" max="960" width="20.5" bestFit="1" customWidth="1"/>
    <col min="961" max="961" width="23.875" bestFit="1" customWidth="1"/>
    <col min="962" max="962" width="24.25" bestFit="1" customWidth="1"/>
    <col min="963" max="963" width="27.5" bestFit="1" customWidth="1"/>
    <col min="964" max="964" width="10.625" bestFit="1" customWidth="1"/>
    <col min="965" max="965" width="14" bestFit="1" customWidth="1"/>
    <col min="966" max="966" width="17.25" bestFit="1" customWidth="1"/>
    <col min="967" max="967" width="20.625" bestFit="1" customWidth="1"/>
    <col min="968" max="968" width="14.375" bestFit="1" customWidth="1"/>
    <col min="969" max="969" width="17.875" bestFit="1" customWidth="1"/>
    <col min="970" max="970" width="29.375" bestFit="1" customWidth="1"/>
    <col min="971" max="971" width="32.75" bestFit="1" customWidth="1"/>
    <col min="972" max="972" width="15.875" bestFit="1" customWidth="1"/>
    <col min="973" max="973" width="19.25" bestFit="1" customWidth="1"/>
    <col min="974" max="974" width="23.875" bestFit="1" customWidth="1"/>
    <col min="975" max="975" width="27.125" bestFit="1" customWidth="1"/>
    <col min="976" max="976" width="16" bestFit="1" customWidth="1"/>
    <col min="977" max="977" width="19.375" bestFit="1" customWidth="1"/>
    <col min="978" max="978" width="10.375" bestFit="1" customWidth="1"/>
    <col min="979" max="979" width="13.75" bestFit="1" customWidth="1"/>
    <col min="980" max="980" width="13.25" bestFit="1" customWidth="1"/>
    <col min="981" max="981" width="16.625" bestFit="1" customWidth="1"/>
    <col min="982" max="982" width="25.375" bestFit="1" customWidth="1"/>
    <col min="983" max="983" width="28.75" bestFit="1" customWidth="1"/>
    <col min="984" max="984" width="13.5" bestFit="1" customWidth="1"/>
    <col min="985" max="985" width="16.875" bestFit="1" customWidth="1"/>
    <col min="986" max="986" width="16" bestFit="1" customWidth="1"/>
    <col min="987" max="987" width="19.375" bestFit="1" customWidth="1"/>
    <col min="988" max="988" width="26.625" bestFit="1" customWidth="1"/>
    <col min="989" max="989" width="30.125" bestFit="1" customWidth="1"/>
    <col min="990" max="990" width="13.75" bestFit="1" customWidth="1"/>
    <col min="991" max="991" width="17.125" bestFit="1" customWidth="1"/>
    <col min="992" max="992" width="16.125" bestFit="1" customWidth="1"/>
    <col min="993" max="993" width="19.5" bestFit="1" customWidth="1"/>
    <col min="994" max="994" width="10.625" bestFit="1" customWidth="1"/>
    <col min="995" max="995" width="14" bestFit="1" customWidth="1"/>
    <col min="996" max="996" width="26.375" bestFit="1" customWidth="1"/>
    <col min="997" max="997" width="29.75" bestFit="1" customWidth="1"/>
    <col min="998" max="998" width="24.375" bestFit="1" customWidth="1"/>
    <col min="999" max="999" width="27.625" bestFit="1" customWidth="1"/>
    <col min="1000" max="1000" width="12.125" bestFit="1" customWidth="1"/>
    <col min="1001" max="1001" width="15.375" bestFit="1" customWidth="1"/>
    <col min="1002" max="1002" width="15.125" bestFit="1" customWidth="1"/>
    <col min="1003" max="1003" width="18.5" bestFit="1" customWidth="1"/>
    <col min="1004" max="1004" width="25.125" bestFit="1" customWidth="1"/>
    <col min="1005" max="1005" width="28.5" bestFit="1" customWidth="1"/>
    <col min="1006" max="1006" width="22.25" bestFit="1" customWidth="1"/>
    <col min="1007" max="1007" width="25.625" bestFit="1" customWidth="1"/>
    <col min="1008" max="1008" width="14.375" bestFit="1" customWidth="1"/>
    <col min="1009" max="1009" width="17.875" bestFit="1" customWidth="1"/>
    <col min="1010" max="1010" width="14.5" bestFit="1" customWidth="1"/>
    <col min="1011" max="1011" width="18" bestFit="1" customWidth="1"/>
    <col min="1012" max="1012" width="24" bestFit="1" customWidth="1"/>
    <col min="1013" max="1013" width="27.25" bestFit="1" customWidth="1"/>
    <col min="1014" max="1014" width="12.875" bestFit="1" customWidth="1"/>
    <col min="1015" max="1015" width="16.25" bestFit="1" customWidth="1"/>
    <col min="1016" max="1016" width="12.25" bestFit="1" customWidth="1"/>
    <col min="1017" max="1017" width="15.5" bestFit="1" customWidth="1"/>
    <col min="1018" max="1018" width="11" bestFit="1" customWidth="1"/>
    <col min="1019" max="1019" width="14.375" bestFit="1" customWidth="1"/>
    <col min="1020" max="1020" width="10.625" bestFit="1" customWidth="1"/>
    <col min="1021" max="1021" width="14" bestFit="1" customWidth="1"/>
    <col min="1022" max="1022" width="10.875" bestFit="1" customWidth="1"/>
    <col min="1023" max="1023" width="14.25" bestFit="1" customWidth="1"/>
    <col min="1024" max="1024" width="11.75" bestFit="1" customWidth="1"/>
    <col min="1025" max="1025" width="15" bestFit="1" customWidth="1"/>
    <col min="1026" max="1026" width="10.625" bestFit="1" customWidth="1"/>
    <col min="1027" max="1027" width="14" bestFit="1" customWidth="1"/>
    <col min="1028" max="1028" width="27.25" bestFit="1" customWidth="1"/>
    <col min="1029" max="1029" width="30.75" bestFit="1" customWidth="1"/>
    <col min="1030" max="1030" width="21.375" bestFit="1" customWidth="1"/>
    <col min="1031" max="1031" width="24.75" bestFit="1" customWidth="1"/>
    <col min="1032" max="1032" width="21.25" bestFit="1" customWidth="1"/>
    <col min="1033" max="1033" width="24.625" bestFit="1" customWidth="1"/>
    <col min="1034" max="1034" width="19.375" bestFit="1" customWidth="1"/>
    <col min="1035" max="1035" width="22.75" bestFit="1" customWidth="1"/>
    <col min="1036" max="1036" width="11.375" bestFit="1" customWidth="1"/>
    <col min="1037" max="1038" width="14.625" bestFit="1" customWidth="1"/>
    <col min="1039" max="1039" width="18.125" bestFit="1" customWidth="1"/>
    <col min="1040" max="1040" width="13.25" bestFit="1" customWidth="1"/>
    <col min="1041" max="1041" width="16.625" bestFit="1" customWidth="1"/>
    <col min="1042" max="1042" width="16.375" bestFit="1" customWidth="1"/>
    <col min="1043" max="1043" width="19.75" bestFit="1" customWidth="1"/>
    <col min="1044" max="1044" width="26.875" bestFit="1" customWidth="1"/>
    <col min="1045" max="1045" width="30.375" bestFit="1" customWidth="1"/>
    <col min="1046" max="1046" width="22.75" bestFit="1" customWidth="1"/>
    <col min="1047" max="1047" width="26.25" bestFit="1" customWidth="1"/>
    <col min="1048" max="1048" width="26.625" bestFit="1" customWidth="1"/>
    <col min="1049" max="1049" width="30.125" bestFit="1" customWidth="1"/>
    <col min="1050" max="1050" width="25.5" bestFit="1" customWidth="1"/>
    <col min="1051" max="1051" width="28.875" bestFit="1" customWidth="1"/>
    <col min="1052" max="1052" width="24.375" bestFit="1" customWidth="1"/>
    <col min="1053" max="1053" width="27.625" bestFit="1" customWidth="1"/>
    <col min="1054" max="1054" width="25.25" bestFit="1" customWidth="1"/>
    <col min="1055" max="1055" width="28.625" bestFit="1" customWidth="1"/>
    <col min="1056" max="1056" width="13.5" bestFit="1" customWidth="1"/>
    <col min="1057" max="1057" width="16.875" bestFit="1" customWidth="1"/>
    <col min="1058" max="1058" width="13.75" bestFit="1" customWidth="1"/>
    <col min="1059" max="1059" width="17.125" bestFit="1" customWidth="1"/>
    <col min="1060" max="1060" width="13.75" bestFit="1" customWidth="1"/>
    <col min="1061" max="1061" width="17.125" bestFit="1" customWidth="1"/>
    <col min="1062" max="1062" width="14" bestFit="1" customWidth="1"/>
    <col min="1063" max="1063" width="17.5" bestFit="1" customWidth="1"/>
    <col min="1064" max="1064" width="26.5" bestFit="1" customWidth="1"/>
    <col min="1065" max="1065" width="29.875" bestFit="1" customWidth="1"/>
    <col min="1066" max="1066" width="28" bestFit="1" customWidth="1"/>
    <col min="1067" max="1067" width="31.375" bestFit="1" customWidth="1"/>
    <col min="1068" max="1068" width="18.375" bestFit="1" customWidth="1"/>
    <col min="1069" max="1069" width="21.75" bestFit="1" customWidth="1"/>
    <col min="1070" max="1070" width="16.5" bestFit="1" customWidth="1"/>
    <col min="1071" max="1071" width="19.875" bestFit="1" customWidth="1"/>
    <col min="1072" max="1072" width="14.375" bestFit="1" customWidth="1"/>
    <col min="1073" max="1073" width="17.875" bestFit="1" customWidth="1"/>
    <col min="1074" max="1074" width="16.875" bestFit="1" customWidth="1"/>
    <col min="1075" max="1075" width="20.25" bestFit="1" customWidth="1"/>
    <col min="1076" max="1076" width="21.75" bestFit="1" customWidth="1"/>
    <col min="1077" max="1077" width="25.125" bestFit="1" customWidth="1"/>
    <col min="1078" max="1078" width="16.125" bestFit="1" customWidth="1"/>
    <col min="1079" max="1079" width="19.5" bestFit="1" customWidth="1"/>
    <col min="1080" max="1080" width="14.25" bestFit="1" customWidth="1"/>
    <col min="1081" max="1081" width="17.75" bestFit="1" customWidth="1"/>
    <col min="1082" max="1082" width="24.125" bestFit="1" customWidth="1"/>
    <col min="1083" max="1083" width="27.375" bestFit="1" customWidth="1"/>
    <col min="1084" max="1084" width="18.125" bestFit="1" customWidth="1"/>
    <col min="1085" max="1085" width="21.375" bestFit="1" customWidth="1"/>
    <col min="1086" max="1086" width="14.75" bestFit="1" customWidth="1"/>
    <col min="1087" max="1087" width="18.25" bestFit="1" customWidth="1"/>
    <col min="1088" max="1088" width="17.875" bestFit="1" customWidth="1"/>
    <col min="1089" max="1089" width="21.125" bestFit="1" customWidth="1"/>
    <col min="1090" max="1090" width="10.5" bestFit="1" customWidth="1"/>
    <col min="1091" max="1091" width="13.875" bestFit="1" customWidth="1"/>
    <col min="1092" max="1092" width="13.5" bestFit="1" customWidth="1"/>
    <col min="1093" max="1093" width="16.875" bestFit="1" customWidth="1"/>
    <col min="1094" max="1094" width="12.125" bestFit="1" customWidth="1"/>
    <col min="1095" max="1095" width="15.375" bestFit="1" customWidth="1"/>
    <col min="1096" max="1096" width="12.75" bestFit="1" customWidth="1"/>
    <col min="1097" max="1097" width="16.125" bestFit="1" customWidth="1"/>
    <col min="1098" max="1098" width="13" bestFit="1" customWidth="1"/>
    <col min="1099" max="1099" width="16.375" bestFit="1" customWidth="1"/>
    <col min="1100" max="1100" width="11.75" bestFit="1" customWidth="1"/>
    <col min="1101" max="1101" width="15" bestFit="1" customWidth="1"/>
    <col min="1102" max="1102" width="28.75" bestFit="1" customWidth="1"/>
    <col min="1103" max="1103" width="32.125" bestFit="1" customWidth="1"/>
    <col min="1104" max="1104" width="14.375" bestFit="1" customWidth="1"/>
    <col min="1105" max="1105" width="17.875" bestFit="1" customWidth="1"/>
    <col min="1106" max="1106" width="11.875" bestFit="1" customWidth="1"/>
    <col min="1107" max="1107" width="15.125" bestFit="1" customWidth="1"/>
    <col min="1108" max="1108" width="19.375" bestFit="1" customWidth="1"/>
    <col min="1109" max="1109" width="22.75" bestFit="1" customWidth="1"/>
    <col min="1110" max="1110" width="16.75" bestFit="1" customWidth="1"/>
    <col min="1111" max="1111" width="20.125" bestFit="1" customWidth="1"/>
    <col min="1112" max="1112" width="26.625" bestFit="1" customWidth="1"/>
    <col min="1113" max="1113" width="30.125" bestFit="1" customWidth="1"/>
    <col min="1114" max="1114" width="17.125" bestFit="1" customWidth="1"/>
    <col min="1115" max="1115" width="20.5" bestFit="1" customWidth="1"/>
    <col min="1116" max="1116" width="30.875" bestFit="1" customWidth="1"/>
    <col min="1117" max="1117" width="34.25" bestFit="1" customWidth="1"/>
    <col min="1118" max="1118" width="13.25" bestFit="1" customWidth="1"/>
    <col min="1119" max="1119" width="16.625" bestFit="1" customWidth="1"/>
    <col min="1120" max="1120" width="21.875" bestFit="1" customWidth="1"/>
    <col min="1121" max="1121" width="25.25" bestFit="1" customWidth="1"/>
    <col min="1122" max="1122" width="13.75" bestFit="1" customWidth="1"/>
    <col min="1123" max="1123" width="17.125" bestFit="1" customWidth="1"/>
    <col min="1124" max="1124" width="30.5" bestFit="1" customWidth="1"/>
    <col min="1125" max="1125" width="33.75" bestFit="1" customWidth="1"/>
    <col min="1126" max="1126" width="15.75" bestFit="1" customWidth="1"/>
    <col min="1127" max="1127" width="19.125" bestFit="1" customWidth="1"/>
    <col min="1128" max="1128" width="11" bestFit="1" customWidth="1"/>
    <col min="1129" max="1129" width="14.375" bestFit="1" customWidth="1"/>
    <col min="1130" max="1130" width="24.5" bestFit="1" customWidth="1"/>
    <col min="1131" max="1131" width="27.75" bestFit="1" customWidth="1"/>
    <col min="1132" max="1132" width="16.125" bestFit="1" customWidth="1"/>
    <col min="1133" max="1133" width="19.5" bestFit="1" customWidth="1"/>
    <col min="1134" max="1134" width="12.875" bestFit="1" customWidth="1"/>
    <col min="1135" max="1135" width="16.25" bestFit="1" customWidth="1"/>
    <col min="1136" max="1136" width="12.875" bestFit="1" customWidth="1"/>
    <col min="1137" max="1137" width="16.25" bestFit="1" customWidth="1"/>
    <col min="1138" max="1138" width="13.375" bestFit="1" customWidth="1"/>
    <col min="1139" max="1139" width="16.75" bestFit="1" customWidth="1"/>
    <col min="1140" max="1140" width="12.75" bestFit="1" customWidth="1"/>
    <col min="1141" max="1141" width="16.125" bestFit="1" customWidth="1"/>
    <col min="1142" max="1142" width="22.75" bestFit="1" customWidth="1"/>
    <col min="1143" max="1143" width="26.25" bestFit="1" customWidth="1"/>
    <col min="1144" max="1144" width="10.625" bestFit="1" customWidth="1"/>
    <col min="1145" max="1145" width="14" bestFit="1" customWidth="1"/>
    <col min="1146" max="1146" width="23.625" bestFit="1" customWidth="1"/>
    <col min="1147" max="1147" width="27" bestFit="1" customWidth="1"/>
    <col min="1148" max="1148" width="26.5" bestFit="1" customWidth="1"/>
    <col min="1149" max="1149" width="29.875" bestFit="1" customWidth="1"/>
    <col min="1150" max="1150" width="30.125" bestFit="1" customWidth="1"/>
    <col min="1151" max="1151" width="33.375" bestFit="1" customWidth="1"/>
    <col min="1152" max="1152" width="18.375" bestFit="1" customWidth="1"/>
    <col min="1153" max="1153" width="21.75" bestFit="1" customWidth="1"/>
    <col min="1154" max="1154" width="13.375" bestFit="1" customWidth="1"/>
    <col min="1155" max="1155" width="16.75" bestFit="1" customWidth="1"/>
    <col min="1156" max="1156" width="32.875" bestFit="1" customWidth="1"/>
    <col min="1157" max="1157" width="36.25" bestFit="1" customWidth="1"/>
    <col min="1158" max="1158" width="20.5" bestFit="1" customWidth="1"/>
    <col min="1159" max="1159" width="23.875" bestFit="1" customWidth="1"/>
    <col min="1160" max="1160" width="14.5" bestFit="1" customWidth="1"/>
    <col min="1161" max="1161" width="18" bestFit="1" customWidth="1"/>
    <col min="1162" max="1162" width="24.75" bestFit="1" customWidth="1"/>
    <col min="1163" max="1163" width="28" bestFit="1" customWidth="1"/>
    <col min="1164" max="1164" width="27.625" bestFit="1" customWidth="1"/>
    <col min="1165" max="1165" width="31" bestFit="1" customWidth="1"/>
    <col min="1166" max="1166" width="24.25" bestFit="1" customWidth="1"/>
    <col min="1167" max="1167" width="27.5" bestFit="1" customWidth="1"/>
    <col min="1168" max="1168" width="14.625" bestFit="1" customWidth="1"/>
    <col min="1169" max="1169" width="18.125" bestFit="1" customWidth="1"/>
    <col min="1170" max="1170" width="15.75" bestFit="1" customWidth="1"/>
    <col min="1171" max="1171" width="19.125" bestFit="1" customWidth="1"/>
    <col min="1172" max="1172" width="18.5" bestFit="1" customWidth="1"/>
    <col min="1173" max="1173" width="21.875" bestFit="1" customWidth="1"/>
    <col min="1174" max="1174" width="17" bestFit="1" customWidth="1"/>
    <col min="1175" max="1175" width="20.375" bestFit="1" customWidth="1"/>
    <col min="1176" max="1176" width="13" bestFit="1" customWidth="1"/>
    <col min="1177" max="1177" width="16.375" bestFit="1" customWidth="1"/>
    <col min="1178" max="1178" width="16.25" bestFit="1" customWidth="1"/>
    <col min="1179" max="1179" width="19.625" bestFit="1" customWidth="1"/>
    <col min="1180" max="1180" width="16.5" bestFit="1" customWidth="1"/>
    <col min="1181" max="1181" width="19.875" bestFit="1" customWidth="1"/>
    <col min="1182" max="1182" width="18.125" bestFit="1" customWidth="1"/>
    <col min="1183" max="1183" width="21.375" bestFit="1" customWidth="1"/>
    <col min="1184" max="1184" width="16.875" bestFit="1" customWidth="1"/>
    <col min="1185" max="1185" width="20.25" bestFit="1" customWidth="1"/>
    <col min="1186" max="1186" width="14.375" bestFit="1" customWidth="1"/>
    <col min="1187" max="1187" width="17.875" bestFit="1" customWidth="1"/>
    <col min="1188" max="1188" width="21" bestFit="1" customWidth="1"/>
    <col min="1189" max="1189" width="24.375" bestFit="1" customWidth="1"/>
    <col min="1190" max="1190" width="12.875" bestFit="1" customWidth="1"/>
    <col min="1191" max="1191" width="16.25" bestFit="1" customWidth="1"/>
    <col min="1192" max="1192" width="27.25" bestFit="1" customWidth="1"/>
    <col min="1193" max="1193" width="30.75" bestFit="1" customWidth="1"/>
    <col min="1194" max="1194" width="13.375" bestFit="1" customWidth="1"/>
    <col min="1195" max="1195" width="16.75" bestFit="1" customWidth="1"/>
    <col min="1196" max="1196" width="15.625" bestFit="1" customWidth="1"/>
    <col min="1197" max="1197" width="19" bestFit="1" customWidth="1"/>
    <col min="1198" max="1198" width="26.25" bestFit="1" customWidth="1"/>
    <col min="1199" max="1199" width="29.625" bestFit="1" customWidth="1"/>
    <col min="1200" max="1200" width="14.75" bestFit="1" customWidth="1"/>
    <col min="1201" max="1201" width="18.25" bestFit="1" customWidth="1"/>
    <col min="1202" max="1202" width="13.75" bestFit="1" customWidth="1"/>
    <col min="1203" max="1204" width="17.125" bestFit="1" customWidth="1"/>
    <col min="1205" max="1205" width="20.5" bestFit="1" customWidth="1"/>
    <col min="1206" max="1206" width="23.125" bestFit="1" customWidth="1"/>
    <col min="1207" max="1207" width="26.625" bestFit="1" customWidth="1"/>
    <col min="1208" max="1208" width="18.75" bestFit="1" customWidth="1"/>
    <col min="1209" max="1209" width="22.25" bestFit="1" customWidth="1"/>
    <col min="1210" max="1210" width="13" bestFit="1" customWidth="1"/>
    <col min="1211" max="1211" width="16.375" bestFit="1" customWidth="1"/>
    <col min="1212" max="1212" width="13.25" bestFit="1" customWidth="1"/>
    <col min="1213" max="1213" width="16.625" bestFit="1" customWidth="1"/>
    <col min="1214" max="1214" width="15.875" bestFit="1" customWidth="1"/>
    <col min="1215" max="1215" width="19.25" bestFit="1" customWidth="1"/>
    <col min="1216" max="1216" width="13.25" bestFit="1" customWidth="1"/>
    <col min="1217" max="1217" width="16.625" bestFit="1" customWidth="1"/>
    <col min="1218" max="1218" width="12.5" bestFit="1" customWidth="1"/>
    <col min="1219" max="1219" width="15.875" bestFit="1" customWidth="1"/>
    <col min="1220" max="1220" width="11.375" bestFit="1" customWidth="1"/>
    <col min="1221" max="1221" width="14.625" bestFit="1" customWidth="1"/>
    <col min="1222" max="1222" width="18.375" bestFit="1" customWidth="1"/>
    <col min="1223" max="1223" width="21.75" bestFit="1" customWidth="1"/>
    <col min="1224" max="1224" width="26.375" bestFit="1" customWidth="1"/>
    <col min="1225" max="1225" width="29.75" bestFit="1" customWidth="1"/>
    <col min="1226" max="1226" width="15" bestFit="1" customWidth="1"/>
    <col min="1227" max="1227" width="18.375" bestFit="1" customWidth="1"/>
    <col min="1228" max="1228" width="18" bestFit="1" customWidth="1"/>
    <col min="1229" max="1229" width="21.25" bestFit="1" customWidth="1"/>
    <col min="1230" max="1230" width="12.5" bestFit="1" customWidth="1"/>
    <col min="1231" max="1231" width="15.875" bestFit="1" customWidth="1"/>
    <col min="1232" max="1232" width="12.375" bestFit="1" customWidth="1"/>
    <col min="1233" max="1233" width="15.625" bestFit="1" customWidth="1"/>
    <col min="1234" max="1234" width="10.75" bestFit="1" customWidth="1"/>
    <col min="1235" max="1235" width="14.125" bestFit="1" customWidth="1"/>
    <col min="1236" max="1236" width="13.75" bestFit="1" customWidth="1"/>
    <col min="1237" max="1237" width="17.125" bestFit="1" customWidth="1"/>
    <col min="1238" max="1238" width="25.75" bestFit="1" customWidth="1"/>
    <col min="1239" max="1239" width="29.125" bestFit="1" customWidth="1"/>
    <col min="1240" max="1240" width="11.125" bestFit="1" customWidth="1"/>
    <col min="1241" max="1241" width="14.5" bestFit="1" customWidth="1"/>
    <col min="1242" max="1242" width="12.625" bestFit="1" customWidth="1"/>
    <col min="1243" max="1243" width="16" bestFit="1" customWidth="1"/>
    <col min="1244" max="1244" width="16.25" bestFit="1" customWidth="1"/>
    <col min="1245" max="1245" width="9.375" bestFit="1" customWidth="1"/>
    <col min="1246" max="1246" width="19.625" bestFit="1" customWidth="1"/>
    <col min="1247" max="1247" width="17.125" bestFit="1" customWidth="1"/>
    <col min="1248" max="1248" width="20.5" bestFit="1" customWidth="1"/>
    <col min="1249" max="1249" width="15.875" bestFit="1" customWidth="1"/>
    <col min="1250" max="1250" width="19.25" bestFit="1" customWidth="1"/>
    <col min="1251" max="1251" width="11" bestFit="1" customWidth="1"/>
    <col min="1252" max="1252" width="14.375" bestFit="1" customWidth="1"/>
    <col min="1253" max="1253" width="24.5" bestFit="1" customWidth="1"/>
    <col min="1254" max="1254" width="27.75" bestFit="1" customWidth="1"/>
    <col min="1255" max="1255" width="12.5" bestFit="1" customWidth="1"/>
    <col min="1256" max="1256" width="15.875" bestFit="1" customWidth="1"/>
    <col min="1257" max="1257" width="14.125" bestFit="1" customWidth="1"/>
    <col min="1258" max="1258" width="17.625" bestFit="1" customWidth="1"/>
    <col min="1259" max="1259" width="12" bestFit="1" customWidth="1"/>
    <col min="1260" max="1260" width="15.25" bestFit="1" customWidth="1"/>
    <col min="1261" max="1261" width="9.875" bestFit="1" customWidth="1"/>
    <col min="1262" max="1262" width="13.25" bestFit="1" customWidth="1"/>
    <col min="1263" max="1263" width="27.25" bestFit="1" customWidth="1"/>
    <col min="1264" max="1264" width="30.75" bestFit="1" customWidth="1"/>
    <col min="1265" max="1265" width="27.625" bestFit="1" customWidth="1"/>
    <col min="1266" max="1266" width="31" bestFit="1" customWidth="1"/>
    <col min="1267" max="1267" width="14.25" bestFit="1" customWidth="1"/>
    <col min="1268" max="1268" width="17.75" bestFit="1" customWidth="1"/>
    <col min="1269" max="1269" width="26.5" bestFit="1" customWidth="1"/>
    <col min="1270" max="1270" width="29.875" bestFit="1" customWidth="1"/>
    <col min="1271" max="1271" width="25.25" bestFit="1" customWidth="1"/>
    <col min="1272" max="1272" width="28.625" bestFit="1" customWidth="1"/>
    <col min="1273" max="1273" width="11" bestFit="1" customWidth="1"/>
    <col min="1274" max="1274" width="14.375" bestFit="1" customWidth="1"/>
    <col min="1275" max="1275" width="27" bestFit="1" customWidth="1"/>
    <col min="1276" max="1276" width="30.5" bestFit="1" customWidth="1"/>
    <col min="1277" max="1277" width="28.375" bestFit="1" customWidth="1"/>
    <col min="1278" max="1278" width="31.75" bestFit="1" customWidth="1"/>
    <col min="1279" max="1279" width="14.75" bestFit="1" customWidth="1"/>
    <col min="1280" max="1280" width="18.25" bestFit="1" customWidth="1"/>
    <col min="1281" max="1281" width="20.875" bestFit="1" customWidth="1"/>
    <col min="1282" max="1282" width="24.25" bestFit="1" customWidth="1"/>
    <col min="1283" max="1283" width="11.875" bestFit="1" customWidth="1"/>
    <col min="1284" max="1284" width="15.125" bestFit="1" customWidth="1"/>
    <col min="1285" max="1285" width="12.125" bestFit="1" customWidth="1"/>
    <col min="1286" max="1286" width="15.375" bestFit="1" customWidth="1"/>
    <col min="1287" max="1287" width="14.375" bestFit="1" customWidth="1"/>
    <col min="1288" max="1288" width="17.875" bestFit="1" customWidth="1"/>
    <col min="1289" max="1289" width="11.75" bestFit="1" customWidth="1"/>
    <col min="1290" max="1290" width="15" bestFit="1" customWidth="1"/>
    <col min="1291" max="1291" width="12" bestFit="1" customWidth="1"/>
    <col min="1292" max="1292" width="15.25" bestFit="1" customWidth="1"/>
    <col min="1293" max="1293" width="24.375" bestFit="1" customWidth="1"/>
    <col min="1294" max="1294" width="27.625" bestFit="1" customWidth="1"/>
    <col min="1295" max="1295" width="14.75" bestFit="1" customWidth="1"/>
    <col min="1296" max="1296" width="18.25" bestFit="1" customWidth="1"/>
    <col min="1297" max="1297" width="15.875" bestFit="1" customWidth="1"/>
    <col min="1298" max="1298" width="19.25" bestFit="1" customWidth="1"/>
    <col min="1299" max="1299" width="27.75" bestFit="1" customWidth="1"/>
    <col min="1300" max="1300" width="31.125" bestFit="1" customWidth="1"/>
    <col min="1301" max="1301" width="19.25" bestFit="1" customWidth="1"/>
    <col min="1302" max="1302" width="22.625" bestFit="1" customWidth="1"/>
    <col min="1303" max="1303" width="26.875" bestFit="1" customWidth="1"/>
    <col min="1304" max="1304" width="30.375" bestFit="1" customWidth="1"/>
    <col min="1305" max="1305" width="24.125" bestFit="1" customWidth="1"/>
    <col min="1306" max="1306" width="27.375" bestFit="1" customWidth="1"/>
    <col min="1307" max="1307" width="23.875" bestFit="1" customWidth="1"/>
    <col min="1308" max="1308" width="27.125" bestFit="1" customWidth="1"/>
    <col min="1309" max="1309" width="13.375" bestFit="1" customWidth="1"/>
    <col min="1310" max="1310" width="16.75" bestFit="1" customWidth="1"/>
    <col min="1311" max="1311" width="10.875" bestFit="1" customWidth="1"/>
    <col min="1312" max="1312" width="14.25" bestFit="1" customWidth="1"/>
    <col min="1313" max="1313" width="25.25" bestFit="1" customWidth="1"/>
    <col min="1314" max="1314" width="28.625" bestFit="1" customWidth="1"/>
    <col min="1315" max="1315" width="23.625" bestFit="1" customWidth="1"/>
    <col min="1316" max="1316" width="27" bestFit="1" customWidth="1"/>
    <col min="1317" max="1317" width="27.375" bestFit="1" customWidth="1"/>
    <col min="1318" max="1318" width="30.875" bestFit="1" customWidth="1"/>
    <col min="1319" max="1319" width="20.25" bestFit="1" customWidth="1"/>
    <col min="1320" max="1320" width="23.625" bestFit="1" customWidth="1"/>
    <col min="1321" max="1321" width="11.875" bestFit="1" customWidth="1"/>
    <col min="1322" max="1322" width="15.125" bestFit="1" customWidth="1"/>
    <col min="1323" max="1323" width="15.875" bestFit="1" customWidth="1"/>
    <col min="1324" max="1324" width="19.25" bestFit="1" customWidth="1"/>
    <col min="1325" max="1325" width="10.875" bestFit="1" customWidth="1"/>
    <col min="1326" max="1326" width="14.25" bestFit="1" customWidth="1"/>
    <col min="1327" max="1327" width="18.875" bestFit="1" customWidth="1"/>
    <col min="1328" max="1328" width="22.375" bestFit="1" customWidth="1"/>
    <col min="1329" max="1329" width="19.875" bestFit="1" customWidth="1"/>
    <col min="1330" max="1330" width="23.25" bestFit="1" customWidth="1"/>
    <col min="1331" max="1331" width="14.75" bestFit="1" customWidth="1"/>
    <col min="1332" max="1332" width="18.25" bestFit="1" customWidth="1"/>
    <col min="1333" max="1333" width="13.75" bestFit="1" customWidth="1"/>
    <col min="1334" max="1334" width="17.125" bestFit="1" customWidth="1"/>
    <col min="1335" max="1335" width="14" bestFit="1" customWidth="1"/>
    <col min="1336" max="1336" width="17.5" bestFit="1" customWidth="1"/>
    <col min="1337" max="1337" width="30.375" bestFit="1" customWidth="1"/>
    <col min="1338" max="1338" width="33.625" bestFit="1" customWidth="1"/>
    <col min="1339" max="1339" width="31" bestFit="1" customWidth="1"/>
    <col min="1340" max="1340" width="34.375" bestFit="1" customWidth="1"/>
    <col min="1341" max="1341" width="21.875" bestFit="1" customWidth="1"/>
    <col min="1342" max="1342" width="25.25" bestFit="1" customWidth="1"/>
    <col min="1343" max="1343" width="15.625" bestFit="1" customWidth="1"/>
    <col min="1344" max="1344" width="19" bestFit="1" customWidth="1"/>
    <col min="1345" max="1345" width="14.625" bestFit="1" customWidth="1"/>
    <col min="1346" max="1346" width="18.125" bestFit="1" customWidth="1"/>
    <col min="1347" max="1347" width="12" bestFit="1" customWidth="1"/>
    <col min="1348" max="1348" width="15.25" bestFit="1" customWidth="1"/>
    <col min="1349" max="1349" width="11.625" bestFit="1" customWidth="1"/>
    <col min="1350" max="1350" width="14.875" bestFit="1" customWidth="1"/>
    <col min="1351" max="1351" width="15.25" bestFit="1" customWidth="1"/>
    <col min="1352" max="1352" width="18.625" bestFit="1" customWidth="1"/>
    <col min="1353" max="1353" width="13.375" bestFit="1" customWidth="1"/>
    <col min="1354" max="1354" width="16.75" bestFit="1" customWidth="1"/>
    <col min="1355" max="1355" width="26.375" bestFit="1" customWidth="1"/>
    <col min="1356" max="1356" width="29.75" bestFit="1" customWidth="1"/>
    <col min="1357" max="1357" width="17" bestFit="1" customWidth="1"/>
    <col min="1358" max="1358" width="20.375" bestFit="1" customWidth="1"/>
    <col min="1359" max="1359" width="26" bestFit="1" customWidth="1"/>
    <col min="1360" max="1360" width="29.375" bestFit="1" customWidth="1"/>
    <col min="1361" max="1361" width="10.375" bestFit="1" customWidth="1"/>
    <col min="1362" max="1362" width="13.75" bestFit="1" customWidth="1"/>
    <col min="1363" max="1363" width="15.5" bestFit="1" customWidth="1"/>
    <col min="1364" max="1364" width="18.875" bestFit="1" customWidth="1"/>
    <col min="1365" max="1365" width="16.375" bestFit="1" customWidth="1"/>
    <col min="1366" max="1366" width="19.75" bestFit="1" customWidth="1"/>
    <col min="1367" max="1367" width="10.375" bestFit="1" customWidth="1"/>
    <col min="1368" max="1368" width="13.75" bestFit="1" customWidth="1"/>
    <col min="1369" max="1369" width="24.625" bestFit="1" customWidth="1"/>
    <col min="1370" max="1370" width="27.875" bestFit="1" customWidth="1"/>
    <col min="1371" max="1371" width="15.625" bestFit="1" customWidth="1"/>
    <col min="1372" max="1372" width="19" bestFit="1" customWidth="1"/>
    <col min="1373" max="1373" width="12.875" bestFit="1" customWidth="1"/>
    <col min="1374" max="1374" width="16.25" bestFit="1" customWidth="1"/>
    <col min="1375" max="1375" width="27.75" bestFit="1" customWidth="1"/>
    <col min="1376" max="1376" width="31.125" bestFit="1" customWidth="1"/>
    <col min="1377" max="1377" width="18.125" bestFit="1" customWidth="1"/>
    <col min="1378" max="1378" width="21.375" bestFit="1" customWidth="1"/>
    <col min="1379" max="1379" width="15.625" bestFit="1" customWidth="1"/>
    <col min="1380" max="1380" width="19" bestFit="1" customWidth="1"/>
    <col min="1381" max="1381" width="16.875" bestFit="1" customWidth="1"/>
    <col min="1382" max="1382" width="20.25" bestFit="1" customWidth="1"/>
    <col min="1383" max="1383" width="25.875" bestFit="1" customWidth="1"/>
    <col min="1384" max="1384" width="29.25" bestFit="1" customWidth="1"/>
    <col min="1385" max="1385" width="16.25" bestFit="1" customWidth="1"/>
    <col min="1386" max="1386" width="19.625" bestFit="1" customWidth="1"/>
    <col min="1387" max="1387" width="17.875" bestFit="1" customWidth="1"/>
    <col min="1388" max="1388" width="21.125" bestFit="1" customWidth="1"/>
    <col min="1389" max="1389" width="22.5" bestFit="1" customWidth="1"/>
    <col min="1390" max="1390" width="26" bestFit="1" customWidth="1"/>
    <col min="1391" max="1391" width="14" bestFit="1" customWidth="1"/>
    <col min="1392" max="1392" width="17.5" bestFit="1" customWidth="1"/>
    <col min="1393" max="1393" width="33.5" bestFit="1" customWidth="1"/>
    <col min="1394" max="1394" width="36.875" bestFit="1" customWidth="1"/>
    <col min="1395" max="1395" width="22.25" bestFit="1" customWidth="1"/>
    <col min="1396" max="1396" width="25.625" bestFit="1" customWidth="1"/>
    <col min="1397" max="1397" width="10.375" bestFit="1" customWidth="1"/>
    <col min="1398" max="1398" width="13.75" bestFit="1" customWidth="1"/>
    <col min="1399" max="1399" width="17.375" bestFit="1" customWidth="1"/>
    <col min="1400" max="1400" width="20.75" bestFit="1" customWidth="1"/>
    <col min="1401" max="1401" width="26.75" bestFit="1" customWidth="1"/>
    <col min="1402" max="1402" width="30.25" bestFit="1" customWidth="1"/>
    <col min="1403" max="1403" width="11.125" bestFit="1" customWidth="1"/>
    <col min="1404" max="1404" width="14.5" bestFit="1" customWidth="1"/>
    <col min="1405" max="1405" width="12.625" bestFit="1" customWidth="1"/>
    <col min="1406" max="1406" width="16" bestFit="1" customWidth="1"/>
    <col min="1407" max="1407" width="22.125" bestFit="1" customWidth="1"/>
    <col min="1408" max="1408" width="25.5" bestFit="1" customWidth="1"/>
    <col min="1409" max="1409" width="29.375" bestFit="1" customWidth="1"/>
    <col min="1410" max="1410" width="32.75" bestFit="1" customWidth="1"/>
    <col min="1411" max="1411" width="15.375" bestFit="1" customWidth="1"/>
    <col min="1412" max="1412" width="18.75" bestFit="1" customWidth="1"/>
    <col min="1413" max="1413" width="15.5" bestFit="1" customWidth="1"/>
    <col min="1414" max="1414" width="18.875" bestFit="1" customWidth="1"/>
    <col min="1415" max="1415" width="34.5" bestFit="1" customWidth="1"/>
    <col min="1416" max="1416" width="37.875" bestFit="1" customWidth="1"/>
    <col min="1417" max="1417" width="13.125" bestFit="1" customWidth="1"/>
    <col min="1418" max="1418" width="16.5" bestFit="1" customWidth="1"/>
    <col min="1419" max="1419" width="26.625" bestFit="1" customWidth="1"/>
    <col min="1420" max="1420" width="30.125" bestFit="1" customWidth="1"/>
    <col min="1421" max="1421" width="11.125" bestFit="1" customWidth="1"/>
    <col min="1422" max="1422" width="14.5" bestFit="1" customWidth="1"/>
    <col min="1423" max="1423" width="15.875" bestFit="1" customWidth="1"/>
    <col min="1424" max="1424" width="19.25" bestFit="1" customWidth="1"/>
    <col min="1425" max="1425" width="18.25" bestFit="1" customWidth="1"/>
    <col min="1426" max="1426" width="21.625" bestFit="1" customWidth="1"/>
    <col min="1427" max="1427" width="15.75" bestFit="1" customWidth="1"/>
    <col min="1428" max="1428" width="19.125" bestFit="1" customWidth="1"/>
    <col min="1429" max="1429" width="18" bestFit="1" customWidth="1"/>
    <col min="1430" max="1430" width="21.25" bestFit="1" customWidth="1"/>
    <col min="1431" max="1431" width="15.5" bestFit="1" customWidth="1"/>
    <col min="1432" max="1432" width="18.875" bestFit="1" customWidth="1"/>
    <col min="1433" max="1433" width="28.625" bestFit="1" customWidth="1"/>
    <col min="1434" max="1434" width="32" bestFit="1" customWidth="1"/>
    <col min="1435" max="1435" width="16.875" bestFit="1" customWidth="1"/>
    <col min="1436" max="1436" width="9.375" bestFit="1" customWidth="1"/>
    <col min="1437" max="1437" width="20.25" bestFit="1" customWidth="1"/>
    <col min="1438" max="1438" width="31.875" bestFit="1" customWidth="1"/>
    <col min="1439" max="1439" width="35.25" bestFit="1" customWidth="1"/>
    <col min="1440" max="1440" width="15.75" bestFit="1" customWidth="1"/>
    <col min="1441" max="1441" width="19.125" bestFit="1" customWidth="1"/>
    <col min="1442" max="1442" width="11.75" bestFit="1" customWidth="1"/>
    <col min="1443" max="1443" width="15" bestFit="1" customWidth="1"/>
    <col min="1444" max="1444" width="25" bestFit="1" customWidth="1"/>
    <col min="1445" max="1445" width="28.375" bestFit="1" customWidth="1"/>
    <col min="1446" max="1446" width="15.75" bestFit="1" customWidth="1"/>
    <col min="1447" max="1447" width="19.125" bestFit="1" customWidth="1"/>
    <col min="1448" max="1448" width="15" bestFit="1" customWidth="1"/>
    <col min="1449" max="1449" width="18.375" bestFit="1" customWidth="1"/>
    <col min="1450" max="1450" width="31.25" bestFit="1" customWidth="1"/>
    <col min="1451" max="1451" width="34.75" bestFit="1" customWidth="1"/>
    <col min="1452" max="1452" width="28.875" bestFit="1" customWidth="1"/>
    <col min="1453" max="1453" width="32.25" bestFit="1" customWidth="1"/>
    <col min="1454" max="1454" width="31" bestFit="1" customWidth="1"/>
    <col min="1455" max="1455" width="34.375" bestFit="1" customWidth="1"/>
    <col min="1456" max="1456" width="28.125" bestFit="1" customWidth="1"/>
    <col min="1457" max="1457" width="31.5" bestFit="1" customWidth="1"/>
    <col min="1458" max="1458" width="17.875" bestFit="1" customWidth="1"/>
    <col min="1459" max="1459" width="21.125" bestFit="1" customWidth="1"/>
    <col min="1460" max="1460" width="18.5" bestFit="1" customWidth="1"/>
    <col min="1461" max="1461" width="21.875" bestFit="1" customWidth="1"/>
    <col min="1462" max="1462" width="20.75" bestFit="1" customWidth="1"/>
    <col min="1463" max="1463" width="24.125" bestFit="1" customWidth="1"/>
    <col min="1464" max="1464" width="20.375" bestFit="1" customWidth="1"/>
    <col min="1465" max="1465" width="23.75" bestFit="1" customWidth="1"/>
    <col min="1466" max="1466" width="16.625" bestFit="1" customWidth="1"/>
    <col min="1467" max="1467" width="20" bestFit="1" customWidth="1"/>
    <col min="1468" max="1468" width="16.5" bestFit="1" customWidth="1"/>
    <col min="1469" max="1469" width="19.875" bestFit="1" customWidth="1"/>
    <col min="1470" max="1470" width="26.875" bestFit="1" customWidth="1"/>
    <col min="1471" max="1471" width="30.375" bestFit="1" customWidth="1"/>
    <col min="1472" max="1472" width="26.5" bestFit="1" customWidth="1"/>
    <col min="1473" max="1473" width="29.875" bestFit="1" customWidth="1"/>
    <col min="1474" max="1474" width="18.125" bestFit="1" customWidth="1"/>
    <col min="1475" max="1475" width="21.375" bestFit="1" customWidth="1"/>
    <col min="1476" max="1476" width="17.875" bestFit="1" customWidth="1"/>
    <col min="1477" max="1477" width="21.125" bestFit="1" customWidth="1"/>
    <col min="1478" max="1478" width="12.375" bestFit="1" customWidth="1"/>
    <col min="1479" max="1479" width="15.625" bestFit="1" customWidth="1"/>
    <col min="1480" max="1480" width="28" bestFit="1" customWidth="1"/>
    <col min="1481" max="1481" width="31.375" bestFit="1" customWidth="1"/>
    <col min="1482" max="1482" width="15" bestFit="1" customWidth="1"/>
    <col min="1483" max="1483" width="18.375" bestFit="1" customWidth="1"/>
    <col min="1484" max="1484" width="12.25" bestFit="1" customWidth="1"/>
    <col min="1485" max="1485" width="15.5" bestFit="1" customWidth="1"/>
    <col min="1486" max="1486" width="11.5" bestFit="1" customWidth="1"/>
    <col min="1487" max="1487" width="14.75" bestFit="1" customWidth="1"/>
    <col min="1488" max="1488" width="12.5" bestFit="1" customWidth="1"/>
    <col min="1489" max="1489" width="15.875" bestFit="1" customWidth="1"/>
    <col min="1490" max="1490" width="22" bestFit="1" customWidth="1"/>
    <col min="1491" max="1491" width="25.375" bestFit="1" customWidth="1"/>
    <col min="1492" max="1492" width="13.375" bestFit="1" customWidth="1"/>
    <col min="1493" max="1493" width="16.75" bestFit="1" customWidth="1"/>
    <col min="1494" max="1494" width="13.875" bestFit="1" customWidth="1"/>
    <col min="1495" max="1495" width="17.25" bestFit="1" customWidth="1"/>
    <col min="1496" max="1496" width="9.5" bestFit="1" customWidth="1"/>
    <col min="1497" max="1497" width="12.75" bestFit="1" customWidth="1"/>
    <col min="1498" max="1498" width="25.375" bestFit="1" customWidth="1"/>
    <col min="1499" max="1499" width="28.75" bestFit="1" customWidth="1"/>
    <col min="1500" max="1500" width="20.125" bestFit="1" customWidth="1"/>
    <col min="1501" max="1501" width="23.5" bestFit="1" customWidth="1"/>
    <col min="1502" max="1502" width="13.875" bestFit="1" customWidth="1"/>
    <col min="1503" max="1503" width="17.25" bestFit="1" customWidth="1"/>
    <col min="1504" max="1504" width="16.375" bestFit="1" customWidth="1"/>
    <col min="1505" max="1505" width="19.75" bestFit="1" customWidth="1"/>
    <col min="1506" max="1506" width="22.25" bestFit="1" customWidth="1"/>
    <col min="1507" max="1507" width="25.625" bestFit="1" customWidth="1"/>
    <col min="1508" max="1508" width="16.125" bestFit="1" customWidth="1"/>
    <col min="1509" max="1509" width="19.5" bestFit="1" customWidth="1"/>
    <col min="1510" max="1510" width="14.625" bestFit="1" customWidth="1"/>
    <col min="1511" max="1511" width="18.125" bestFit="1" customWidth="1"/>
    <col min="1512" max="1512" width="13" bestFit="1" customWidth="1"/>
    <col min="1513" max="1513" width="16.375" bestFit="1" customWidth="1"/>
    <col min="1514" max="1514" width="13" bestFit="1" customWidth="1"/>
    <col min="1515" max="1515" width="16.375" bestFit="1" customWidth="1"/>
    <col min="1516" max="1516" width="27.125" bestFit="1" customWidth="1"/>
    <col min="1517" max="1517" width="30.625" bestFit="1" customWidth="1"/>
    <col min="1518" max="1518" width="26" bestFit="1" customWidth="1"/>
    <col min="1519" max="1519" width="29.375" bestFit="1" customWidth="1"/>
    <col min="1520" max="1520" width="17.25" bestFit="1" customWidth="1"/>
    <col min="1521" max="1521" width="20.625" bestFit="1" customWidth="1"/>
    <col min="1522" max="1522" width="17.125" bestFit="1" customWidth="1"/>
    <col min="1523" max="1523" width="20.5" bestFit="1" customWidth="1"/>
    <col min="1524" max="1524" width="12.875" bestFit="1" customWidth="1"/>
    <col min="1525" max="1525" width="16.25" bestFit="1" customWidth="1"/>
    <col min="1526" max="1526" width="28.125" bestFit="1" customWidth="1"/>
    <col min="1527" max="1527" width="31.5" bestFit="1" customWidth="1"/>
    <col min="1528" max="1528" width="14.625" bestFit="1" customWidth="1"/>
    <col min="1529" max="1529" width="18.125" bestFit="1" customWidth="1"/>
    <col min="1530" max="1530" width="16.75" bestFit="1" customWidth="1"/>
    <col min="1531" max="1531" width="20.125" bestFit="1" customWidth="1"/>
    <col min="1532" max="1532" width="17.25" bestFit="1" customWidth="1"/>
    <col min="1533" max="1533" width="20.625" bestFit="1" customWidth="1"/>
    <col min="1534" max="1534" width="16.75" bestFit="1" customWidth="1"/>
    <col min="1535" max="1535" width="20.125" bestFit="1" customWidth="1"/>
    <col min="1536" max="1536" width="14.5" bestFit="1" customWidth="1"/>
    <col min="1537" max="1537" width="18" bestFit="1" customWidth="1"/>
    <col min="1538" max="1538" width="22" bestFit="1" customWidth="1"/>
    <col min="1539" max="1539" width="25.375" bestFit="1" customWidth="1"/>
    <col min="1540" max="1540" width="26.75" bestFit="1" customWidth="1"/>
    <col min="1541" max="1541" width="30.25" bestFit="1" customWidth="1"/>
    <col min="1542" max="1542" width="27.375" bestFit="1" customWidth="1"/>
    <col min="1543" max="1543" width="30.875" bestFit="1" customWidth="1"/>
    <col min="1544" max="1544" width="14.625" bestFit="1" customWidth="1"/>
    <col min="1545" max="1545" width="18.125" bestFit="1" customWidth="1"/>
    <col min="1546" max="1546" width="16.75" bestFit="1" customWidth="1"/>
    <col min="1547" max="1547" width="20.125" bestFit="1" customWidth="1"/>
    <col min="1548" max="1548" width="14" bestFit="1" customWidth="1"/>
    <col min="1549" max="1549" width="17.5" bestFit="1" customWidth="1"/>
    <col min="1550" max="1550" width="28.5" bestFit="1" customWidth="1"/>
    <col min="1551" max="1551" width="31.875" bestFit="1" customWidth="1"/>
    <col min="1552" max="1552" width="16.375" bestFit="1" customWidth="1"/>
    <col min="1553" max="1553" width="19.75" bestFit="1" customWidth="1"/>
    <col min="1554" max="1554" width="18.25" bestFit="1" customWidth="1"/>
    <col min="1555" max="1555" width="21.625" bestFit="1" customWidth="1"/>
    <col min="1556" max="1556" width="15" bestFit="1" customWidth="1"/>
    <col min="1557" max="1557" width="18.375" bestFit="1" customWidth="1"/>
    <col min="1558" max="1558" width="12" bestFit="1" customWidth="1"/>
    <col min="1559" max="1559" width="15.25" bestFit="1" customWidth="1"/>
    <col min="1560" max="1560" width="25" bestFit="1" customWidth="1"/>
    <col min="1561" max="1561" width="28.375" bestFit="1" customWidth="1"/>
    <col min="1562" max="1562" width="26.75" bestFit="1" customWidth="1"/>
    <col min="1563" max="1563" width="30.25" bestFit="1" customWidth="1"/>
    <col min="1564" max="1564" width="29.875" bestFit="1" customWidth="1"/>
    <col min="1565" max="1565" width="33.25" bestFit="1" customWidth="1"/>
    <col min="1566" max="1566" width="15.5" bestFit="1" customWidth="1"/>
    <col min="1567" max="1567" width="18.875" bestFit="1" customWidth="1"/>
    <col min="1568" max="1568" width="13.75" bestFit="1" customWidth="1"/>
    <col min="1569" max="1569" width="17.125" bestFit="1" customWidth="1"/>
    <col min="1570" max="1570" width="16.125" bestFit="1" customWidth="1"/>
    <col min="1571" max="1571" width="19.5" bestFit="1" customWidth="1"/>
    <col min="1572" max="1572" width="10.625" bestFit="1" customWidth="1"/>
    <col min="1573" max="1573" width="14" bestFit="1" customWidth="1"/>
    <col min="1574" max="1574" width="28.25" bestFit="1" customWidth="1"/>
    <col min="1575" max="1575" width="31.625" bestFit="1" customWidth="1"/>
    <col min="1576" max="1576" width="24.75" bestFit="1" customWidth="1"/>
    <col min="1577" max="1577" width="28" bestFit="1" customWidth="1"/>
    <col min="1578" max="1578" width="14.625" bestFit="1" customWidth="1"/>
    <col min="1579" max="1579" width="18.125" bestFit="1" customWidth="1"/>
    <col min="1580" max="1580" width="19.375" bestFit="1" customWidth="1"/>
    <col min="1581" max="1581" width="22.75" bestFit="1" customWidth="1"/>
    <col min="1582" max="1582" width="19.25" bestFit="1" customWidth="1"/>
    <col min="1583" max="1583" width="22.625" bestFit="1" customWidth="1"/>
    <col min="1584" max="1584" width="12" bestFit="1" customWidth="1"/>
    <col min="1585" max="1585" width="15.25" bestFit="1" customWidth="1"/>
    <col min="1586" max="1586" width="14.25" bestFit="1" customWidth="1"/>
    <col min="1587" max="1587" width="17.75" bestFit="1" customWidth="1"/>
    <col min="1588" max="1588" width="12.875" bestFit="1" customWidth="1"/>
    <col min="1589" max="1589" width="16.25" bestFit="1" customWidth="1"/>
    <col min="1590" max="1590" width="14.75" bestFit="1" customWidth="1"/>
    <col min="1591" max="1591" width="18.25" bestFit="1" customWidth="1"/>
    <col min="1592" max="1592" width="16.25" bestFit="1" customWidth="1"/>
    <col min="1593" max="1593" width="19.625" bestFit="1" customWidth="1"/>
    <col min="1594" max="1594" width="13.75" bestFit="1" customWidth="1"/>
    <col min="1595" max="1595" width="17.125" bestFit="1" customWidth="1"/>
    <col min="1596" max="1596" width="23.875" bestFit="1" customWidth="1"/>
    <col min="1597" max="1597" width="27.125" bestFit="1" customWidth="1"/>
    <col min="1598" max="1598" width="26.75" bestFit="1" customWidth="1"/>
    <col min="1599" max="1599" width="30.25" bestFit="1" customWidth="1"/>
    <col min="1600" max="1600" width="22.5" bestFit="1" customWidth="1"/>
    <col min="1601" max="1601" width="26" bestFit="1" customWidth="1"/>
    <col min="1602" max="1602" width="25.625" bestFit="1" customWidth="1"/>
    <col min="1603" max="1603" width="29" bestFit="1" customWidth="1"/>
    <col min="1604" max="1604" width="26.75" bestFit="1" customWidth="1"/>
    <col min="1605" max="1605" width="30.25" bestFit="1" customWidth="1"/>
    <col min="1606" max="1606" width="25" bestFit="1" customWidth="1"/>
    <col min="1607" max="1607" width="28.375" bestFit="1" customWidth="1"/>
    <col min="1608" max="1608" width="14.125" bestFit="1" customWidth="1"/>
    <col min="1609" max="1609" width="17.625" bestFit="1" customWidth="1"/>
    <col min="1610" max="1610" width="16.125" bestFit="1" customWidth="1"/>
    <col min="1611" max="1611" width="19.5" bestFit="1" customWidth="1"/>
    <col min="1612" max="1612" width="12.25" bestFit="1" customWidth="1"/>
    <col min="1613" max="1613" width="15.5" bestFit="1" customWidth="1"/>
    <col min="1614" max="1614" width="11.125" bestFit="1" customWidth="1"/>
    <col min="1615" max="1615" width="14.5" bestFit="1" customWidth="1"/>
    <col min="1616" max="1616" width="14.625" bestFit="1" customWidth="1"/>
    <col min="1617" max="1617" width="18.125" bestFit="1" customWidth="1"/>
    <col min="1618" max="1618" width="13.125" bestFit="1" customWidth="1"/>
    <col min="1619" max="1619" width="16.5" bestFit="1" customWidth="1"/>
    <col min="1620" max="1620" width="16.125" bestFit="1" customWidth="1"/>
    <col min="1621" max="1621" width="19.5" bestFit="1" customWidth="1"/>
    <col min="1622" max="1622" width="13.5" bestFit="1" customWidth="1"/>
    <col min="1623" max="1623" width="16.875" bestFit="1" customWidth="1"/>
    <col min="1624" max="1624" width="14.75" bestFit="1" customWidth="1"/>
    <col min="1625" max="1625" width="18.25" bestFit="1" customWidth="1"/>
    <col min="1626" max="1626" width="15.25" bestFit="1" customWidth="1"/>
    <col min="1627" max="1627" width="18.625" bestFit="1" customWidth="1"/>
    <col min="1628" max="1628" width="14.25" bestFit="1" customWidth="1"/>
    <col min="1629" max="1629" width="17.75" bestFit="1" customWidth="1"/>
    <col min="1630" max="1630" width="14.125" bestFit="1" customWidth="1"/>
    <col min="1631" max="1631" width="17.625" bestFit="1" customWidth="1"/>
    <col min="1632" max="1632" width="12.25" bestFit="1" customWidth="1"/>
    <col min="1633" max="1633" width="15.5" bestFit="1" customWidth="1"/>
    <col min="1634" max="1634" width="15.625" bestFit="1" customWidth="1"/>
    <col min="1635" max="1635" width="19" bestFit="1" customWidth="1"/>
    <col min="1636" max="1636" width="13.5" bestFit="1" customWidth="1"/>
    <col min="1637" max="1637" width="16.875" bestFit="1" customWidth="1"/>
    <col min="1638" max="1638" width="14.125" bestFit="1" customWidth="1"/>
    <col min="1639" max="1639" width="17.625" bestFit="1" customWidth="1"/>
    <col min="1640" max="1640" width="15.375" bestFit="1" customWidth="1"/>
    <col min="1641" max="1641" width="18.75" bestFit="1" customWidth="1"/>
    <col min="1642" max="1642" width="14" bestFit="1" customWidth="1"/>
    <col min="1643" max="1643" width="17.5" bestFit="1" customWidth="1"/>
    <col min="1644" max="1644" width="10" bestFit="1" customWidth="1"/>
    <col min="1645" max="1645" width="13.375" bestFit="1" customWidth="1"/>
    <col min="1646" max="1646" width="15.125" bestFit="1" customWidth="1"/>
    <col min="1647" max="1647" width="18.5" bestFit="1" customWidth="1"/>
    <col min="1648" max="1648" width="13.5" bestFit="1" customWidth="1"/>
    <col min="1649" max="1649" width="16.875" bestFit="1" customWidth="1"/>
    <col min="1650" max="1650" width="25.5" bestFit="1" customWidth="1"/>
    <col min="1651" max="1651" width="28.875" bestFit="1" customWidth="1"/>
    <col min="1652" max="1652" width="15.125" bestFit="1" customWidth="1"/>
    <col min="1653" max="1653" width="18.5" bestFit="1" customWidth="1"/>
    <col min="1654" max="1654" width="16.25" bestFit="1" customWidth="1"/>
    <col min="1655" max="1655" width="19.625" bestFit="1" customWidth="1"/>
    <col min="1656" max="1656" width="27.75" bestFit="1" customWidth="1"/>
    <col min="1657" max="1657" width="31.125" bestFit="1" customWidth="1"/>
    <col min="1658" max="1658" width="28.125" bestFit="1" customWidth="1"/>
    <col min="1659" max="1659" width="31.5" bestFit="1" customWidth="1"/>
    <col min="1660" max="1660" width="12.5" bestFit="1" customWidth="1"/>
    <col min="1661" max="1661" width="15.875" bestFit="1" customWidth="1"/>
    <col min="1662" max="1662" width="15.375" bestFit="1" customWidth="1"/>
    <col min="1663" max="1663" width="18.75" bestFit="1" customWidth="1"/>
    <col min="1664" max="1664" width="21.75" bestFit="1" customWidth="1"/>
    <col min="1665" max="1665" width="25.125" bestFit="1" customWidth="1"/>
    <col min="1666" max="1666" width="18.125" bestFit="1" customWidth="1"/>
    <col min="1667" max="1667" width="21.375" bestFit="1" customWidth="1"/>
    <col min="1668" max="1668" width="12.625" bestFit="1" customWidth="1"/>
    <col min="1669" max="1669" width="16" bestFit="1" customWidth="1"/>
    <col min="1670" max="1670" width="12.875" bestFit="1" customWidth="1"/>
    <col min="1671" max="1671" width="9.375" bestFit="1" customWidth="1"/>
    <col min="1672" max="1672" width="16.25" bestFit="1" customWidth="1"/>
    <col min="1673" max="1673" width="17.875" bestFit="1" customWidth="1"/>
    <col min="1674" max="1674" width="21.125" bestFit="1" customWidth="1"/>
    <col min="1675" max="1675" width="11.375" bestFit="1" customWidth="1"/>
    <col min="1676" max="1676" width="14.625" bestFit="1" customWidth="1"/>
    <col min="1677" max="1677" width="14.5" bestFit="1" customWidth="1"/>
    <col min="1678" max="1678" width="18" bestFit="1" customWidth="1"/>
    <col min="1679" max="1679" width="17.625" bestFit="1" customWidth="1"/>
    <col min="1680" max="1680" width="20.875" bestFit="1" customWidth="1"/>
    <col min="1681" max="1681" width="15.625" bestFit="1" customWidth="1"/>
    <col min="1682" max="1682" width="19" bestFit="1" customWidth="1"/>
    <col min="1683" max="1683" width="25.25" bestFit="1" customWidth="1"/>
    <col min="1684" max="1684" width="28.625" bestFit="1" customWidth="1"/>
    <col min="1685" max="1685" width="14.25" bestFit="1" customWidth="1"/>
    <col min="1686" max="1686" width="17.75" bestFit="1" customWidth="1"/>
    <col min="1687" max="1687" width="28.25" bestFit="1" customWidth="1"/>
    <col min="1688" max="1688" width="31.625" bestFit="1" customWidth="1"/>
    <col min="1689" max="1689" width="12.25" bestFit="1" customWidth="1"/>
    <col min="1690" max="1690" width="15.5" bestFit="1" customWidth="1"/>
    <col min="1691" max="1691" width="26.5" bestFit="1" customWidth="1"/>
    <col min="1692" max="1692" width="29.875" bestFit="1" customWidth="1"/>
    <col min="1693" max="1693" width="27.125" bestFit="1" customWidth="1"/>
    <col min="1694" max="1694" width="30.625" bestFit="1" customWidth="1"/>
    <col min="1695" max="1695" width="24" bestFit="1" customWidth="1"/>
    <col min="1696" max="1696" width="27.25" bestFit="1" customWidth="1"/>
    <col min="1697" max="1697" width="26.875" bestFit="1" customWidth="1"/>
    <col min="1698" max="1698" width="30.375" bestFit="1" customWidth="1"/>
    <col min="1699" max="1699" width="21.125" bestFit="1" customWidth="1"/>
    <col min="1700" max="1700" width="24.5" bestFit="1" customWidth="1"/>
    <col min="1701" max="1701" width="11.125" bestFit="1" customWidth="1"/>
    <col min="1702" max="1702" width="14.5" bestFit="1" customWidth="1"/>
    <col min="1703" max="1703" width="11.75" bestFit="1" customWidth="1"/>
    <col min="1704" max="1704" width="9.375" bestFit="1" customWidth="1"/>
    <col min="1705" max="1705" width="15" bestFit="1" customWidth="1"/>
    <col min="1706" max="1706" width="28" bestFit="1" customWidth="1"/>
    <col min="1707" max="1707" width="31.375" bestFit="1" customWidth="1"/>
    <col min="1708" max="1708" width="30.5" bestFit="1" customWidth="1"/>
    <col min="1709" max="1709" width="33.75" bestFit="1" customWidth="1"/>
    <col min="1710" max="1710" width="26.625" bestFit="1" customWidth="1"/>
    <col min="1711" max="1711" width="30.125" bestFit="1" customWidth="1"/>
    <col min="1712" max="1712" width="24.75" bestFit="1" customWidth="1"/>
    <col min="1713" max="1713" width="28" bestFit="1" customWidth="1"/>
    <col min="1714" max="1714" width="13.625" bestFit="1" customWidth="1"/>
    <col min="1715" max="1715" width="17" bestFit="1" customWidth="1"/>
    <col min="1716" max="1716" width="13.875" bestFit="1" customWidth="1"/>
    <col min="1717" max="1717" width="17.25" bestFit="1" customWidth="1"/>
    <col min="1718" max="1718" width="18" bestFit="1" customWidth="1"/>
    <col min="1719" max="1719" width="21.25" bestFit="1" customWidth="1"/>
    <col min="1720" max="1720" width="12.75" bestFit="1" customWidth="1"/>
    <col min="1721" max="1721" width="16.125" bestFit="1" customWidth="1"/>
    <col min="1722" max="1722" width="26.75" bestFit="1" customWidth="1"/>
    <col min="1723" max="1723" width="30.25" bestFit="1" customWidth="1"/>
    <col min="1724" max="1724" width="27.875" bestFit="1" customWidth="1"/>
    <col min="1725" max="1725" width="31.25" bestFit="1" customWidth="1"/>
    <col min="1726" max="1726" width="15.125" bestFit="1" customWidth="1"/>
    <col min="1727" max="1727" width="18.5" bestFit="1" customWidth="1"/>
    <col min="1728" max="1728" width="18.125" bestFit="1" customWidth="1"/>
    <col min="1729" max="1729" width="21.375" bestFit="1" customWidth="1"/>
    <col min="1730" max="1730" width="15.25" bestFit="1" customWidth="1"/>
    <col min="1731" max="1731" width="18.625" bestFit="1" customWidth="1"/>
    <col min="1732" max="1732" width="17.25" bestFit="1" customWidth="1"/>
    <col min="1733" max="1733" width="20.625" bestFit="1" customWidth="1"/>
    <col min="1734" max="1734" width="19.75" bestFit="1" customWidth="1"/>
    <col min="1735" max="1735" width="23.125" bestFit="1" customWidth="1"/>
    <col min="1736" max="1736" width="25.625" bestFit="1" customWidth="1"/>
    <col min="1737" max="1737" width="29" bestFit="1" customWidth="1"/>
    <col min="1738" max="1738" width="15" bestFit="1" customWidth="1"/>
    <col min="1739" max="1739" width="18.375" bestFit="1" customWidth="1"/>
    <col min="1740" max="1740" width="9.875" bestFit="1" customWidth="1"/>
    <col min="1741" max="1741" width="13.25" bestFit="1" customWidth="1"/>
    <col min="1742" max="1742" width="23.625" bestFit="1" customWidth="1"/>
    <col min="1743" max="1743" width="27" bestFit="1" customWidth="1"/>
    <col min="1744" max="1744" width="22.25" bestFit="1" customWidth="1"/>
    <col min="1745" max="1745" width="25.625" bestFit="1" customWidth="1"/>
    <col min="1746" max="1746" width="27.75" bestFit="1" customWidth="1"/>
    <col min="1747" max="1747" width="31.125" bestFit="1" customWidth="1"/>
    <col min="1748" max="1748" width="25.25" bestFit="1" customWidth="1"/>
    <col min="1749" max="1749" width="28.625" bestFit="1" customWidth="1"/>
    <col min="1750" max="1750" width="25.375" bestFit="1" customWidth="1"/>
    <col min="1751" max="1751" width="28.75" bestFit="1" customWidth="1"/>
    <col min="1752" max="1752" width="24.875" bestFit="1" customWidth="1"/>
    <col min="1753" max="1753" width="28.125" bestFit="1" customWidth="1"/>
    <col min="1754" max="1754" width="25.375" bestFit="1" customWidth="1"/>
    <col min="1755" max="1755" width="28.75" bestFit="1" customWidth="1"/>
    <col min="1756" max="1756" width="13.75" bestFit="1" customWidth="1"/>
    <col min="1757" max="1757" width="17.125" bestFit="1" customWidth="1"/>
    <col min="1758" max="1758" width="14.75" bestFit="1" customWidth="1"/>
    <col min="1759" max="1759" width="18.25" bestFit="1" customWidth="1"/>
    <col min="1760" max="1760" width="28.625" bestFit="1" customWidth="1"/>
    <col min="1761" max="1761" width="32" bestFit="1" customWidth="1"/>
    <col min="1762" max="1762" width="11.625" bestFit="1" customWidth="1"/>
    <col min="1763" max="1763" width="14.875" bestFit="1" customWidth="1"/>
    <col min="1764" max="1764" width="27" bestFit="1" customWidth="1"/>
    <col min="1765" max="1765" width="30.5" bestFit="1" customWidth="1"/>
    <col min="1766" max="1766" width="13.5" bestFit="1" customWidth="1"/>
    <col min="1767" max="1767" width="16.875" bestFit="1" customWidth="1"/>
    <col min="1768" max="1768" width="31.375" bestFit="1" customWidth="1"/>
    <col min="1769" max="1769" width="34.875" bestFit="1" customWidth="1"/>
    <col min="1770" max="1770" width="17" bestFit="1" customWidth="1"/>
    <col min="1771" max="1771" width="20.375" bestFit="1" customWidth="1"/>
    <col min="1772" max="1772" width="14.25" bestFit="1" customWidth="1"/>
    <col min="1773" max="1773" width="17.75" bestFit="1" customWidth="1"/>
    <col min="1774" max="1774" width="25.375" bestFit="1" customWidth="1"/>
    <col min="1775" max="1775" width="28.75" bestFit="1" customWidth="1"/>
    <col min="1776" max="1776" width="12.125" bestFit="1" customWidth="1"/>
    <col min="1777" max="1777" width="15.375" bestFit="1" customWidth="1"/>
    <col min="1778" max="1778" width="12.75" bestFit="1" customWidth="1"/>
    <col min="1779" max="1779" width="16.125" bestFit="1" customWidth="1"/>
    <col min="1780" max="1780" width="26.625" bestFit="1" customWidth="1"/>
    <col min="1781" max="1781" width="30.125" bestFit="1" customWidth="1"/>
    <col min="1782" max="1782" width="25.375" bestFit="1" customWidth="1"/>
    <col min="1783" max="1783" width="28.75" bestFit="1" customWidth="1"/>
    <col min="1784" max="1784" width="12.875" bestFit="1" customWidth="1"/>
    <col min="1785" max="1785" width="16.25" bestFit="1" customWidth="1"/>
    <col min="1786" max="1786" width="22.75" bestFit="1" customWidth="1"/>
    <col min="1787" max="1787" width="26.25" bestFit="1" customWidth="1"/>
    <col min="1788" max="1788" width="25.5" bestFit="1" customWidth="1"/>
    <col min="1789" max="1789" width="28.875" bestFit="1" customWidth="1"/>
    <col min="1790" max="1790" width="33.5" bestFit="1" customWidth="1"/>
    <col min="1791" max="1791" width="36.875" bestFit="1" customWidth="1"/>
    <col min="1792" max="1792" width="12.875" bestFit="1" customWidth="1"/>
    <col min="1793" max="1793" width="16.25" bestFit="1" customWidth="1"/>
    <col min="1794" max="1794" width="12.25" bestFit="1" customWidth="1"/>
    <col min="1795" max="1795" width="15.5" bestFit="1" customWidth="1"/>
    <col min="1796" max="1796" width="28.125" bestFit="1" customWidth="1"/>
    <col min="1797" max="1797" width="31.5" bestFit="1" customWidth="1"/>
    <col min="1798" max="1798" width="27.75" bestFit="1" customWidth="1"/>
    <col min="1799" max="1799" width="31.125" bestFit="1" customWidth="1"/>
    <col min="1800" max="1800" width="15.125" bestFit="1" customWidth="1"/>
    <col min="1801" max="1801" width="18.5" bestFit="1" customWidth="1"/>
    <col min="1802" max="1802" width="12.875" bestFit="1" customWidth="1"/>
    <col min="1803" max="1803" width="16.25" bestFit="1" customWidth="1"/>
    <col min="1804" max="1804" width="13.875" bestFit="1" customWidth="1"/>
    <col min="1805" max="1805" width="17.25" bestFit="1" customWidth="1"/>
    <col min="1806" max="1806" width="11.75" bestFit="1" customWidth="1"/>
    <col min="1807" max="1807" width="15" bestFit="1" customWidth="1"/>
    <col min="1808" max="1808" width="15.5" bestFit="1" customWidth="1"/>
    <col min="1809" max="1809" width="18.875" bestFit="1" customWidth="1"/>
    <col min="1810" max="1810" width="24.625" bestFit="1" customWidth="1"/>
    <col min="1811" max="1811" width="27.875" bestFit="1" customWidth="1"/>
    <col min="1812" max="1812" width="26.5" bestFit="1" customWidth="1"/>
    <col min="1813" max="1813" width="29.875" bestFit="1" customWidth="1"/>
    <col min="1814" max="1814" width="21.5" bestFit="1" customWidth="1"/>
    <col min="1815" max="1815" width="24.875" bestFit="1" customWidth="1"/>
    <col min="1816" max="1816" width="17.125" bestFit="1" customWidth="1"/>
    <col min="1817" max="1817" width="20.5" bestFit="1" customWidth="1"/>
    <col min="1818" max="1818" width="11" bestFit="1" customWidth="1"/>
    <col min="1819" max="1819" width="14.375" bestFit="1" customWidth="1"/>
    <col min="1820" max="1820" width="25.25" bestFit="1" customWidth="1"/>
    <col min="1821" max="1821" width="28.625" bestFit="1" customWidth="1"/>
    <col min="1822" max="1822" width="12.375" bestFit="1" customWidth="1"/>
    <col min="1823" max="1823" width="15.625" bestFit="1" customWidth="1"/>
    <col min="1824" max="1824" width="12.625" bestFit="1" customWidth="1"/>
    <col min="1825" max="1825" width="16" bestFit="1" customWidth="1"/>
    <col min="1826" max="1826" width="17.375" bestFit="1" customWidth="1"/>
    <col min="1827" max="1827" width="20.75" bestFit="1" customWidth="1"/>
    <col min="1828" max="1828" width="17.375" bestFit="1" customWidth="1"/>
    <col min="1829" max="1829" width="20.75" bestFit="1" customWidth="1"/>
    <col min="1830" max="1830" width="13.125" bestFit="1" customWidth="1"/>
    <col min="1831" max="1831" width="16.5" bestFit="1" customWidth="1"/>
    <col min="1832" max="1832" width="17" bestFit="1" customWidth="1"/>
    <col min="1833" max="1833" width="20.375" bestFit="1" customWidth="1"/>
    <col min="1834" max="1834" width="13.875" bestFit="1" customWidth="1"/>
    <col min="1835" max="1835" width="17.25" bestFit="1" customWidth="1"/>
    <col min="1836" max="1836" width="12.75" bestFit="1" customWidth="1"/>
    <col min="1837" max="1837" width="16.125" bestFit="1" customWidth="1"/>
    <col min="1838" max="1838" width="17.875" bestFit="1" customWidth="1"/>
    <col min="1839" max="1839" width="21.125" bestFit="1" customWidth="1"/>
    <col min="1840" max="1840" width="13.875" bestFit="1" customWidth="1"/>
    <col min="1841" max="1841" width="17.25" bestFit="1" customWidth="1"/>
    <col min="1842" max="1842" width="13.625" bestFit="1" customWidth="1"/>
    <col min="1843" max="1843" width="17" bestFit="1" customWidth="1"/>
    <col min="1844" max="1844" width="11.625" bestFit="1" customWidth="1"/>
    <col min="1845" max="1845" width="14.875" bestFit="1" customWidth="1"/>
    <col min="1846" max="1846" width="11.125" bestFit="1" customWidth="1"/>
    <col min="1847" max="1847" width="14.5" bestFit="1" customWidth="1"/>
    <col min="1848" max="1848" width="15.875" bestFit="1" customWidth="1"/>
    <col min="1849" max="1849" width="19.25" bestFit="1" customWidth="1"/>
    <col min="1850" max="1850" width="14.5" bestFit="1" customWidth="1"/>
    <col min="1851" max="1851" width="18" bestFit="1" customWidth="1"/>
    <col min="1852" max="1852" width="29.75" bestFit="1" customWidth="1"/>
    <col min="1853" max="1853" width="33.125" bestFit="1" customWidth="1"/>
    <col min="1854" max="1854" width="11.375" bestFit="1" customWidth="1"/>
    <col min="1855" max="1855" width="9.375" bestFit="1" customWidth="1"/>
    <col min="1856" max="1856" width="14.625" bestFit="1" customWidth="1"/>
    <col min="1857" max="1857" width="25.625" bestFit="1" customWidth="1"/>
    <col min="1858" max="1858" width="29" bestFit="1" customWidth="1"/>
    <col min="1859" max="1859" width="25.25" bestFit="1" customWidth="1"/>
    <col min="1860" max="1860" width="28.625" bestFit="1" customWidth="1"/>
    <col min="1861" max="1861" width="29.625" bestFit="1" customWidth="1"/>
    <col min="1862" max="1862" width="33" bestFit="1" customWidth="1"/>
    <col min="1863" max="1863" width="32.75" bestFit="1" customWidth="1"/>
    <col min="1864" max="1864" width="36.125" bestFit="1" customWidth="1"/>
    <col min="1865" max="1865" width="25.125" bestFit="1" customWidth="1"/>
    <col min="1866" max="1866" width="28.5" bestFit="1" customWidth="1"/>
    <col min="1867" max="1867" width="27.75" bestFit="1" customWidth="1"/>
    <col min="1868" max="1868" width="31.125" bestFit="1" customWidth="1"/>
    <col min="1869" max="1869" width="14.625" bestFit="1" customWidth="1"/>
    <col min="1870" max="1870" width="18.125" bestFit="1" customWidth="1"/>
    <col min="1871" max="1871" width="15.25" bestFit="1" customWidth="1"/>
    <col min="1872" max="1872" width="18.625" bestFit="1" customWidth="1"/>
    <col min="1873" max="1873" width="12.875" bestFit="1" customWidth="1"/>
    <col min="1874" max="1874" width="16.25" bestFit="1" customWidth="1"/>
    <col min="1875" max="1875" width="18.625" bestFit="1" customWidth="1"/>
    <col min="1876" max="1876" width="9.375" bestFit="1" customWidth="1"/>
    <col min="1877" max="1877" width="22.125" bestFit="1" customWidth="1"/>
    <col min="1878" max="1878" width="13.125" bestFit="1" customWidth="1"/>
    <col min="1879" max="1879" width="16.5" bestFit="1" customWidth="1"/>
    <col min="1880" max="1880" width="13.375" bestFit="1" customWidth="1"/>
    <col min="1881" max="1881" width="16.75" bestFit="1" customWidth="1"/>
    <col min="1882" max="1882" width="28.875" bestFit="1" customWidth="1"/>
    <col min="1883" max="1883" width="32.25" bestFit="1" customWidth="1"/>
    <col min="1884" max="1884" width="31.125" bestFit="1" customWidth="1"/>
    <col min="1885" max="1885" width="34.625" bestFit="1" customWidth="1"/>
    <col min="1886" max="1886" width="27.375" bestFit="1" customWidth="1"/>
    <col min="1887" max="1887" width="30.875" bestFit="1" customWidth="1"/>
    <col min="1888" max="1888" width="27.875" bestFit="1" customWidth="1"/>
    <col min="1889" max="1889" width="31.25" bestFit="1" customWidth="1"/>
    <col min="1890" max="1890" width="27" bestFit="1" customWidth="1"/>
    <col min="1891" max="1891" width="30.5" bestFit="1" customWidth="1"/>
    <col min="1892" max="1892" width="25.875" bestFit="1" customWidth="1"/>
    <col min="1893" max="1893" width="29.25" bestFit="1" customWidth="1"/>
    <col min="1894" max="1894" width="15.5" bestFit="1" customWidth="1"/>
    <col min="1895" max="1895" width="18.875" bestFit="1" customWidth="1"/>
    <col min="1896" max="1896" width="17.75" bestFit="1" customWidth="1"/>
    <col min="1897" max="1897" width="21" bestFit="1" customWidth="1"/>
    <col min="1898" max="1898" width="16.625" bestFit="1" customWidth="1"/>
    <col min="1899" max="1899" width="20" bestFit="1" customWidth="1"/>
    <col min="1900" max="1900" width="16.125" bestFit="1" customWidth="1"/>
    <col min="1901" max="1901" width="19.5" bestFit="1" customWidth="1"/>
    <col min="1902" max="1902" width="15.875" bestFit="1" customWidth="1"/>
    <col min="1903" max="1903" width="19.25" bestFit="1" customWidth="1"/>
    <col min="1904" max="1904" width="17.125" bestFit="1" customWidth="1"/>
    <col min="1905" max="1905" width="20.5" bestFit="1" customWidth="1"/>
    <col min="1906" max="1906" width="14.625" bestFit="1" customWidth="1"/>
    <col min="1907" max="1907" width="18.125" bestFit="1" customWidth="1"/>
    <col min="1908" max="1908" width="12" bestFit="1" customWidth="1"/>
    <col min="1909" max="1909" width="15.25" bestFit="1" customWidth="1"/>
    <col min="1910" max="1910" width="24.75" bestFit="1" customWidth="1"/>
    <col min="1911" max="1911" width="28" bestFit="1" customWidth="1"/>
    <col min="1912" max="1912" width="25.125" bestFit="1" customWidth="1"/>
    <col min="1913" max="1913" width="28.5" bestFit="1" customWidth="1"/>
    <col min="1914" max="1914" width="30.75" bestFit="1" customWidth="1"/>
    <col min="1915" max="1915" width="34" bestFit="1" customWidth="1"/>
    <col min="1916" max="1916" width="26.375" bestFit="1" customWidth="1"/>
    <col min="1917" max="1917" width="29.75" bestFit="1" customWidth="1"/>
    <col min="1918" max="1918" width="15.375" bestFit="1" customWidth="1"/>
    <col min="1919" max="1919" width="18.75" bestFit="1" customWidth="1"/>
    <col min="1920" max="1920" width="26.25" bestFit="1" customWidth="1"/>
    <col min="1921" max="1921" width="29.625" bestFit="1" customWidth="1"/>
    <col min="1922" max="1922" width="14.75" bestFit="1" customWidth="1"/>
    <col min="1923" max="1923" width="18.25" bestFit="1" customWidth="1"/>
    <col min="1924" max="1924" width="11" bestFit="1" customWidth="1"/>
    <col min="1925" max="1925" width="14.375" bestFit="1" customWidth="1"/>
    <col min="1926" max="1926" width="25.125" bestFit="1" customWidth="1"/>
    <col min="1927" max="1927" width="28.5" bestFit="1" customWidth="1"/>
    <col min="1928" max="1928" width="11.875" bestFit="1" customWidth="1"/>
    <col min="1929" max="1929" width="15.125" bestFit="1" customWidth="1"/>
    <col min="1930" max="1930" width="13.75" bestFit="1" customWidth="1"/>
    <col min="1931" max="1931" width="17.125" bestFit="1" customWidth="1"/>
    <col min="1932" max="1932" width="12.125" bestFit="1" customWidth="1"/>
    <col min="1933" max="1933" width="15.375" bestFit="1" customWidth="1"/>
    <col min="1934" max="1934" width="28.375" bestFit="1" customWidth="1"/>
    <col min="1935" max="1935" width="31.75" bestFit="1" customWidth="1"/>
    <col min="1936" max="1936" width="22.625" bestFit="1" customWidth="1"/>
    <col min="1937" max="1937" width="26.125" bestFit="1" customWidth="1"/>
    <col min="1938" max="1938" width="24.375" bestFit="1" customWidth="1"/>
    <col min="1939" max="1939" width="27.625" bestFit="1" customWidth="1"/>
    <col min="1940" max="1940" width="23.625" bestFit="1" customWidth="1"/>
    <col min="1941" max="1941" width="27" bestFit="1" customWidth="1"/>
    <col min="1942" max="1942" width="15.375" bestFit="1" customWidth="1"/>
    <col min="1943" max="1943" width="18.75" bestFit="1" customWidth="1"/>
    <col min="1944" max="1944" width="15.375" bestFit="1" customWidth="1"/>
    <col min="1945" max="1945" width="18.75" bestFit="1" customWidth="1"/>
    <col min="1946" max="1946" width="20.875" bestFit="1" customWidth="1"/>
    <col min="1947" max="1947" width="24.25" bestFit="1" customWidth="1"/>
    <col min="1948" max="1948" width="11.125" bestFit="1" customWidth="1"/>
    <col min="1949" max="1949" width="14.5" bestFit="1" customWidth="1"/>
    <col min="1950" max="1950" width="16.625" bestFit="1" customWidth="1"/>
    <col min="1951" max="1951" width="20" bestFit="1" customWidth="1"/>
    <col min="1952" max="1952" width="11.5" bestFit="1" customWidth="1"/>
    <col min="1953" max="1953" width="14.75" bestFit="1" customWidth="1"/>
    <col min="1954" max="1954" width="11.75" bestFit="1" customWidth="1"/>
    <col min="1955" max="1955" width="9.375" bestFit="1" customWidth="1"/>
    <col min="1956" max="1956" width="15" bestFit="1" customWidth="1"/>
    <col min="1957" max="1957" width="26.625" bestFit="1" customWidth="1"/>
    <col min="1958" max="1958" width="30.125" bestFit="1" customWidth="1"/>
    <col min="1959" max="1959" width="21.875" bestFit="1" customWidth="1"/>
    <col min="1960" max="1960" width="25.25" bestFit="1" customWidth="1"/>
    <col min="1961" max="1961" width="26.375" bestFit="1" customWidth="1"/>
    <col min="1962" max="1962" width="29.75" bestFit="1" customWidth="1"/>
    <col min="1963" max="1963" width="13.25" bestFit="1" customWidth="1"/>
    <col min="1964" max="1964" width="16.625" bestFit="1" customWidth="1"/>
    <col min="1965" max="1965" width="11.25" bestFit="1" customWidth="1"/>
  </cols>
  <sheetData>
    <row r="3" spans="1:6" x14ac:dyDescent="0.25">
      <c r="A3" s="8" t="s">
        <v>6</v>
      </c>
      <c r="B3" t="s">
        <v>2068</v>
      </c>
    </row>
    <row r="5" spans="1:6" x14ac:dyDescent="0.25">
      <c r="A5" s="8" t="s">
        <v>2070</v>
      </c>
      <c r="B5" s="8" t="s">
        <v>2069</v>
      </c>
    </row>
    <row r="6" spans="1:6" x14ac:dyDescent="0.25">
      <c r="A6" s="8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5">
      <c r="A7" s="9" t="s">
        <v>2035</v>
      </c>
      <c r="B7">
        <v>11</v>
      </c>
      <c r="C7">
        <v>60</v>
      </c>
      <c r="D7">
        <v>5</v>
      </c>
      <c r="E7">
        <v>102</v>
      </c>
      <c r="F7">
        <v>178</v>
      </c>
    </row>
    <row r="8" spans="1:6" x14ac:dyDescent="0.25">
      <c r="A8" s="10" t="s">
        <v>2044</v>
      </c>
      <c r="B8">
        <v>1</v>
      </c>
      <c r="C8">
        <v>10</v>
      </c>
      <c r="D8">
        <v>2</v>
      </c>
      <c r="E8">
        <v>21</v>
      </c>
      <c r="F8">
        <v>34</v>
      </c>
    </row>
    <row r="9" spans="1:6" x14ac:dyDescent="0.25">
      <c r="A9" s="10" t="s">
        <v>2051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10" t="s">
        <v>2056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10" t="s">
        <v>2059</v>
      </c>
      <c r="C11">
        <v>9</v>
      </c>
      <c r="E11">
        <v>5</v>
      </c>
      <c r="F11">
        <v>14</v>
      </c>
    </row>
    <row r="12" spans="1:6" x14ac:dyDescent="0.25">
      <c r="A12" s="10" t="s">
        <v>2062</v>
      </c>
      <c r="B12">
        <v>1</v>
      </c>
      <c r="C12">
        <v>5</v>
      </c>
      <c r="D12">
        <v>1</v>
      </c>
      <c r="E12">
        <v>9</v>
      </c>
      <c r="F12">
        <v>16</v>
      </c>
    </row>
    <row r="13" spans="1:6" x14ac:dyDescent="0.25">
      <c r="A13" s="10" t="s">
        <v>2055</v>
      </c>
      <c r="B13">
        <v>3</v>
      </c>
      <c r="C13">
        <v>3</v>
      </c>
      <c r="E13">
        <v>11</v>
      </c>
      <c r="F13">
        <v>17</v>
      </c>
    </row>
    <row r="14" spans="1:6" x14ac:dyDescent="0.25">
      <c r="A14" s="9" t="s">
        <v>2039</v>
      </c>
      <c r="B14">
        <v>4</v>
      </c>
      <c r="C14">
        <v>20</v>
      </c>
      <c r="E14">
        <v>22</v>
      </c>
      <c r="F14">
        <v>46</v>
      </c>
    </row>
    <row r="15" spans="1:6" x14ac:dyDescent="0.25">
      <c r="A15" s="10" t="s">
        <v>2048</v>
      </c>
      <c r="B15">
        <v>4</v>
      </c>
      <c r="C15">
        <v>20</v>
      </c>
      <c r="E15">
        <v>22</v>
      </c>
      <c r="F15">
        <v>46</v>
      </c>
    </row>
    <row r="16" spans="1:6" x14ac:dyDescent="0.25">
      <c r="A16" s="9" t="s">
        <v>2041</v>
      </c>
      <c r="B16">
        <v>1</v>
      </c>
      <c r="C16">
        <v>23</v>
      </c>
      <c r="D16">
        <v>3</v>
      </c>
      <c r="E16">
        <v>21</v>
      </c>
      <c r="F16">
        <v>48</v>
      </c>
    </row>
    <row r="17" spans="1:6" x14ac:dyDescent="0.25">
      <c r="A17" s="10" t="s">
        <v>2065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10" t="s">
        <v>2054</v>
      </c>
      <c r="B18">
        <v>1</v>
      </c>
      <c r="C18">
        <v>15</v>
      </c>
      <c r="D18">
        <v>2</v>
      </c>
      <c r="E18">
        <v>17</v>
      </c>
      <c r="F18">
        <v>35</v>
      </c>
    </row>
    <row r="19" spans="1:6" x14ac:dyDescent="0.25">
      <c r="A19" s="9" t="s">
        <v>2043</v>
      </c>
      <c r="E19">
        <v>4</v>
      </c>
      <c r="F19">
        <v>4</v>
      </c>
    </row>
    <row r="20" spans="1:6" x14ac:dyDescent="0.25">
      <c r="A20" s="10" t="s">
        <v>2067</v>
      </c>
      <c r="E20">
        <v>4</v>
      </c>
      <c r="F20">
        <v>4</v>
      </c>
    </row>
    <row r="21" spans="1:6" x14ac:dyDescent="0.25">
      <c r="A21" s="9" t="s">
        <v>2037</v>
      </c>
      <c r="B21">
        <v>10</v>
      </c>
      <c r="C21">
        <v>66</v>
      </c>
      <c r="E21">
        <v>99</v>
      </c>
      <c r="F21">
        <v>175</v>
      </c>
    </row>
    <row r="22" spans="1:6" x14ac:dyDescent="0.25">
      <c r="A22" s="10" t="s">
        <v>2061</v>
      </c>
      <c r="C22">
        <v>8</v>
      </c>
      <c r="E22">
        <v>10</v>
      </c>
      <c r="F22">
        <v>18</v>
      </c>
    </row>
    <row r="23" spans="1:6" x14ac:dyDescent="0.25">
      <c r="A23" s="10" t="s">
        <v>2046</v>
      </c>
      <c r="B23">
        <v>3</v>
      </c>
      <c r="C23">
        <v>19</v>
      </c>
      <c r="E23">
        <v>23</v>
      </c>
      <c r="F23">
        <v>45</v>
      </c>
    </row>
    <row r="24" spans="1:6" x14ac:dyDescent="0.25">
      <c r="A24" s="10" t="s">
        <v>2058</v>
      </c>
      <c r="B24">
        <v>1</v>
      </c>
      <c r="C24">
        <v>6</v>
      </c>
      <c r="E24">
        <v>10</v>
      </c>
      <c r="F24">
        <v>17</v>
      </c>
    </row>
    <row r="25" spans="1:6" x14ac:dyDescent="0.25">
      <c r="A25" s="10" t="s">
        <v>2064</v>
      </c>
      <c r="C25">
        <v>3</v>
      </c>
      <c r="E25">
        <v>4</v>
      </c>
      <c r="F25">
        <v>7</v>
      </c>
    </row>
    <row r="26" spans="1:6" x14ac:dyDescent="0.25">
      <c r="A26" s="10" t="s">
        <v>2050</v>
      </c>
      <c r="B26">
        <v>6</v>
      </c>
      <c r="C26">
        <v>30</v>
      </c>
      <c r="E26">
        <v>49</v>
      </c>
      <c r="F26">
        <v>85</v>
      </c>
    </row>
    <row r="27" spans="1:6" x14ac:dyDescent="0.25">
      <c r="A27" s="10" t="s">
        <v>2066</v>
      </c>
      <c r="E27">
        <v>3</v>
      </c>
      <c r="F27">
        <v>3</v>
      </c>
    </row>
    <row r="28" spans="1:6" x14ac:dyDescent="0.25">
      <c r="A28" s="9" t="s">
        <v>2038</v>
      </c>
      <c r="B28">
        <v>4</v>
      </c>
      <c r="C28">
        <v>11</v>
      </c>
      <c r="D28">
        <v>1</v>
      </c>
      <c r="E28">
        <v>26</v>
      </c>
      <c r="F28">
        <v>42</v>
      </c>
    </row>
    <row r="29" spans="1:6" x14ac:dyDescent="0.25">
      <c r="A29" s="10" t="s">
        <v>2047</v>
      </c>
      <c r="B29">
        <v>4</v>
      </c>
      <c r="C29">
        <v>11</v>
      </c>
      <c r="D29">
        <v>1</v>
      </c>
      <c r="E29">
        <v>26</v>
      </c>
      <c r="F29">
        <v>42</v>
      </c>
    </row>
    <row r="30" spans="1:6" x14ac:dyDescent="0.25">
      <c r="A30" s="9" t="s">
        <v>2040</v>
      </c>
      <c r="B30">
        <v>2</v>
      </c>
      <c r="C30">
        <v>24</v>
      </c>
      <c r="D30">
        <v>1</v>
      </c>
      <c r="E30">
        <v>40</v>
      </c>
      <c r="F30">
        <v>67</v>
      </c>
    </row>
    <row r="31" spans="1:6" x14ac:dyDescent="0.25">
      <c r="A31" s="10" t="s">
        <v>2049</v>
      </c>
      <c r="B31">
        <v>1</v>
      </c>
      <c r="C31">
        <v>7</v>
      </c>
      <c r="E31">
        <v>9</v>
      </c>
      <c r="F31">
        <v>17</v>
      </c>
    </row>
    <row r="32" spans="1:6" x14ac:dyDescent="0.25">
      <c r="A32" s="10" t="s">
        <v>2052</v>
      </c>
      <c r="B32">
        <v>1</v>
      </c>
      <c r="C32">
        <v>6</v>
      </c>
      <c r="D32">
        <v>1</v>
      </c>
      <c r="E32">
        <v>13</v>
      </c>
      <c r="F32">
        <v>21</v>
      </c>
    </row>
    <row r="33" spans="1:6" x14ac:dyDescent="0.25">
      <c r="A33" s="10" t="s">
        <v>2063</v>
      </c>
      <c r="C33">
        <v>4</v>
      </c>
      <c r="E33">
        <v>4</v>
      </c>
      <c r="F33">
        <v>8</v>
      </c>
    </row>
    <row r="34" spans="1:6" x14ac:dyDescent="0.25">
      <c r="A34" s="10" t="s">
        <v>2053</v>
      </c>
      <c r="C34">
        <v>7</v>
      </c>
      <c r="E34">
        <v>14</v>
      </c>
      <c r="F34">
        <v>21</v>
      </c>
    </row>
    <row r="35" spans="1:6" x14ac:dyDescent="0.25">
      <c r="A35" s="9" t="s">
        <v>2042</v>
      </c>
      <c r="B35">
        <v>2</v>
      </c>
      <c r="C35">
        <v>28</v>
      </c>
      <c r="D35">
        <v>2</v>
      </c>
      <c r="E35">
        <v>64</v>
      </c>
      <c r="F35">
        <v>96</v>
      </c>
    </row>
    <row r="36" spans="1:6" x14ac:dyDescent="0.25">
      <c r="A36" s="10" t="s">
        <v>2060</v>
      </c>
      <c r="C36">
        <v>16</v>
      </c>
      <c r="D36">
        <v>1</v>
      </c>
      <c r="E36">
        <v>28</v>
      </c>
      <c r="F36">
        <v>45</v>
      </c>
    </row>
    <row r="37" spans="1:6" x14ac:dyDescent="0.25">
      <c r="A37" s="10" t="s">
        <v>2057</v>
      </c>
      <c r="B37">
        <v>2</v>
      </c>
      <c r="C37">
        <v>12</v>
      </c>
      <c r="D37">
        <v>1</v>
      </c>
      <c r="E37">
        <v>36</v>
      </c>
      <c r="F37">
        <v>51</v>
      </c>
    </row>
    <row r="38" spans="1:6" x14ac:dyDescent="0.25">
      <c r="A38" s="9" t="s">
        <v>2036</v>
      </c>
      <c r="B38">
        <v>23</v>
      </c>
      <c r="C38">
        <v>132</v>
      </c>
      <c r="D38">
        <v>2</v>
      </c>
      <c r="E38">
        <v>187</v>
      </c>
      <c r="F38">
        <v>344</v>
      </c>
    </row>
    <row r="39" spans="1:6" x14ac:dyDescent="0.25">
      <c r="A39" s="10" t="s">
        <v>2045</v>
      </c>
      <c r="B39">
        <v>23</v>
      </c>
      <c r="C39">
        <v>132</v>
      </c>
      <c r="D39">
        <v>2</v>
      </c>
      <c r="E39">
        <v>187</v>
      </c>
      <c r="F39">
        <v>344</v>
      </c>
    </row>
    <row r="40" spans="1:6" x14ac:dyDescent="0.25">
      <c r="A40" s="9" t="s">
        <v>2034</v>
      </c>
      <c r="B40">
        <v>57</v>
      </c>
      <c r="C40">
        <v>364</v>
      </c>
      <c r="D40">
        <v>14</v>
      </c>
      <c r="E40">
        <v>565</v>
      </c>
      <c r="F4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7EA5-5B18-4D9C-81CE-3149C7D48AFF}">
  <dimension ref="A2:F18"/>
  <sheetViews>
    <sheetView workbookViewId="0">
      <selection activeCell="A4" sqref="A4"/>
    </sheetView>
  </sheetViews>
  <sheetFormatPr defaultRowHeight="15.75" x14ac:dyDescent="0.25"/>
  <cols>
    <col min="1" max="1" width="15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875" bestFit="1" customWidth="1"/>
    <col min="8" max="8" width="3.875" bestFit="1" customWidth="1"/>
    <col min="9" max="9" width="11" bestFit="1" customWidth="1"/>
    <col min="10" max="10" width="16.5" bestFit="1" customWidth="1"/>
    <col min="11" max="11" width="23" bestFit="1" customWidth="1"/>
    <col min="12" max="12" width="16.5" bestFit="1" customWidth="1"/>
    <col min="13" max="13" width="23" bestFit="1" customWidth="1"/>
    <col min="14" max="14" width="16.5" bestFit="1" customWidth="1"/>
    <col min="15" max="15" width="23" bestFit="1" customWidth="1"/>
    <col min="16" max="16" width="21.625" bestFit="1" customWidth="1"/>
    <col min="17" max="17" width="28" bestFit="1" customWidth="1"/>
    <col min="18" max="18" width="8" bestFit="1" customWidth="1"/>
    <col min="19" max="19" width="11.25" bestFit="1" customWidth="1"/>
    <col min="20" max="20" width="6.25" bestFit="1" customWidth="1"/>
    <col min="21" max="21" width="5.75" bestFit="1" customWidth="1"/>
    <col min="22" max="22" width="9.75" bestFit="1" customWidth="1"/>
    <col min="23" max="23" width="10.5" bestFit="1" customWidth="1"/>
    <col min="24" max="24" width="7.25" bestFit="1" customWidth="1"/>
    <col min="25" max="25" width="8" bestFit="1" customWidth="1"/>
    <col min="26" max="26" width="11.25" bestFit="1" customWidth="1"/>
    <col min="27" max="27" width="6.25" bestFit="1" customWidth="1"/>
    <col min="28" max="28" width="5.75" bestFit="1" customWidth="1"/>
    <col min="29" max="29" width="9.75" bestFit="1" customWidth="1"/>
    <col min="30" max="30" width="10.5" bestFit="1" customWidth="1"/>
    <col min="31" max="31" width="7.25" bestFit="1" customWidth="1"/>
    <col min="32" max="32" width="8.125" bestFit="1" customWidth="1"/>
    <col min="33" max="33" width="11.25" bestFit="1" customWidth="1"/>
    <col min="34" max="34" width="4.875" bestFit="1" customWidth="1"/>
    <col min="35" max="35" width="6.25" bestFit="1" customWidth="1"/>
    <col min="36" max="36" width="5.75" bestFit="1" customWidth="1"/>
    <col min="37" max="37" width="9.75" bestFit="1" customWidth="1"/>
    <col min="38" max="38" width="10.5" bestFit="1" customWidth="1"/>
    <col min="39" max="39" width="7.25" bestFit="1" customWidth="1"/>
    <col min="40" max="40" width="8.125" bestFit="1" customWidth="1"/>
    <col min="41" max="41" width="11.25" bestFit="1" customWidth="1"/>
    <col min="42" max="42" width="4.875" bestFit="1" customWidth="1"/>
    <col min="43" max="43" width="6.25" bestFit="1" customWidth="1"/>
    <col min="44" max="44" width="5.75" bestFit="1" customWidth="1"/>
    <col min="45" max="45" width="12.125" bestFit="1" customWidth="1"/>
    <col min="46" max="46" width="9.75" bestFit="1" customWidth="1"/>
    <col min="47" max="47" width="10.5" bestFit="1" customWidth="1"/>
    <col min="48" max="49" width="7.25" bestFit="1" customWidth="1"/>
    <col min="50" max="50" width="11.25" bestFit="1" customWidth="1"/>
    <col min="51" max="51" width="4.875" bestFit="1" customWidth="1"/>
    <col min="52" max="52" width="6.25" bestFit="1" customWidth="1"/>
    <col min="53" max="53" width="9.875" bestFit="1" customWidth="1"/>
    <col min="54" max="54" width="5.75" bestFit="1" customWidth="1"/>
    <col min="55" max="55" width="12.125" bestFit="1" customWidth="1"/>
    <col min="56" max="56" width="9.75" bestFit="1" customWidth="1"/>
    <col min="57" max="57" width="10.5" bestFit="1" customWidth="1"/>
    <col min="58" max="58" width="7.25" bestFit="1" customWidth="1"/>
    <col min="59" max="59" width="8" bestFit="1" customWidth="1"/>
    <col min="60" max="60" width="11" bestFit="1" customWidth="1"/>
    <col min="61" max="61" width="4.375" bestFit="1" customWidth="1"/>
    <col min="62" max="62" width="4" bestFit="1" customWidth="1"/>
    <col min="63" max="63" width="8.125" bestFit="1" customWidth="1"/>
    <col min="64" max="64" width="4.125" bestFit="1" customWidth="1"/>
    <col min="65" max="65" width="3.875" bestFit="1" customWidth="1"/>
    <col min="66" max="66" width="4.375" bestFit="1" customWidth="1"/>
    <col min="67" max="67" width="4" bestFit="1" customWidth="1"/>
    <col min="68" max="68" width="4.625" bestFit="1" customWidth="1"/>
    <col min="69" max="69" width="3.75" bestFit="1" customWidth="1"/>
    <col min="70" max="70" width="3.125" bestFit="1" customWidth="1"/>
    <col min="71" max="71" width="4.25" bestFit="1" customWidth="1"/>
    <col min="72" max="72" width="4" bestFit="1" customWidth="1"/>
    <col min="73" max="73" width="3.875" bestFit="1" customWidth="1"/>
    <col min="74" max="74" width="4.375" bestFit="1" customWidth="1"/>
    <col min="75" max="75" width="4" bestFit="1" customWidth="1"/>
    <col min="76" max="76" width="7.25" bestFit="1" customWidth="1"/>
    <col min="77" max="77" width="4.875" bestFit="1" customWidth="1"/>
    <col min="78" max="78" width="3.875" bestFit="1" customWidth="1"/>
    <col min="79" max="79" width="4.375" bestFit="1" customWidth="1"/>
    <col min="80" max="80" width="4" bestFit="1" customWidth="1"/>
    <col min="81" max="81" width="4.625" bestFit="1" customWidth="1"/>
    <col min="82" max="82" width="3.75" bestFit="1" customWidth="1"/>
    <col min="83" max="83" width="3.125" bestFit="1" customWidth="1"/>
    <col min="84" max="84" width="4.25" bestFit="1" customWidth="1"/>
    <col min="85" max="85" width="4" bestFit="1" customWidth="1"/>
    <col min="86" max="86" width="3.875" bestFit="1" customWidth="1"/>
    <col min="87" max="87" width="4.375" bestFit="1" customWidth="1"/>
    <col min="88" max="88" width="4" bestFit="1" customWidth="1"/>
    <col min="89" max="89" width="8" bestFit="1" customWidth="1"/>
    <col min="90" max="90" width="11" bestFit="1" customWidth="1"/>
  </cols>
  <sheetData>
    <row r="2" spans="1:6" x14ac:dyDescent="0.25">
      <c r="A2" s="8" t="s">
        <v>0</v>
      </c>
      <c r="B2" t="s">
        <v>2068</v>
      </c>
    </row>
    <row r="4" spans="1:6" x14ac:dyDescent="0.25">
      <c r="A4" s="8" t="s">
        <v>2071</v>
      </c>
      <c r="B4" s="8" t="s">
        <v>2069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9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9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9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9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9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9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9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9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9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9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9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9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AE27-864B-4E4B-AF57-577AA24FC92C}">
  <dimension ref="A2:F15"/>
  <sheetViews>
    <sheetView workbookViewId="0">
      <selection activeCell="A4" sqref="A4"/>
    </sheetView>
  </sheetViews>
  <sheetFormatPr defaultRowHeight="15.75" x14ac:dyDescent="0.25"/>
  <cols>
    <col min="1" max="1" width="15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5.625" bestFit="1" customWidth="1"/>
    <col min="9" max="9" width="11" bestFit="1" customWidth="1"/>
    <col min="10" max="10" width="20.625" bestFit="1" customWidth="1"/>
    <col min="11" max="11" width="16" bestFit="1" customWidth="1"/>
    <col min="12" max="13" width="11.875" bestFit="1" customWidth="1"/>
    <col min="14" max="15" width="10.875" bestFit="1" customWidth="1"/>
    <col min="16" max="17" width="11.875" bestFit="1" customWidth="1"/>
    <col min="18" max="18" width="9.875" bestFit="1" customWidth="1"/>
    <col min="19" max="19" width="10.875" bestFit="1" customWidth="1"/>
    <col min="20" max="29" width="11.875" bestFit="1" customWidth="1"/>
    <col min="30" max="30" width="4.875" bestFit="1" customWidth="1"/>
    <col min="31" max="38" width="11.875" bestFit="1" customWidth="1"/>
    <col min="39" max="39" width="10.875" bestFit="1" customWidth="1"/>
    <col min="40" max="40" width="2.875" bestFit="1" customWidth="1"/>
    <col min="41" max="43" width="11.875" bestFit="1" customWidth="1"/>
    <col min="44" max="44" width="10.875" bestFit="1" customWidth="1"/>
    <col min="45" max="45" width="11.875" bestFit="1" customWidth="1"/>
    <col min="46" max="46" width="4.875" bestFit="1" customWidth="1"/>
    <col min="47" max="50" width="11.875" bestFit="1" customWidth="1"/>
    <col min="51" max="51" width="6.875" bestFit="1" customWidth="1"/>
    <col min="52" max="54" width="11.875" bestFit="1" customWidth="1"/>
    <col min="55" max="55" width="5.875" bestFit="1" customWidth="1"/>
    <col min="56" max="56" width="10.875" bestFit="1" customWidth="1"/>
    <col min="57" max="58" width="11.875" bestFit="1" customWidth="1"/>
    <col min="59" max="59" width="13.375" bestFit="1" customWidth="1"/>
    <col min="60" max="60" width="7.375" bestFit="1" customWidth="1"/>
    <col min="61" max="65" width="1.875" bestFit="1" customWidth="1"/>
    <col min="66" max="69" width="11.875" bestFit="1" customWidth="1"/>
    <col min="70" max="70" width="4.875" bestFit="1" customWidth="1"/>
    <col min="71" max="71" width="11.875" bestFit="1" customWidth="1"/>
    <col min="72" max="72" width="9.875" bestFit="1" customWidth="1"/>
    <col min="73" max="73" width="11.875" bestFit="1" customWidth="1"/>
    <col min="74" max="74" width="10.875" bestFit="1" customWidth="1"/>
    <col min="75" max="78" width="11.875" bestFit="1" customWidth="1"/>
    <col min="79" max="79" width="2.875" bestFit="1" customWidth="1"/>
    <col min="80" max="91" width="11.875" bestFit="1" customWidth="1"/>
    <col min="92" max="92" width="10.875" bestFit="1" customWidth="1"/>
    <col min="93" max="93" width="2.875" bestFit="1" customWidth="1"/>
    <col min="94" max="123" width="11.875" bestFit="1" customWidth="1"/>
    <col min="124" max="124" width="10.875" bestFit="1" customWidth="1"/>
    <col min="125" max="127" width="11.875" bestFit="1" customWidth="1"/>
    <col min="128" max="128" width="6.875" bestFit="1" customWidth="1"/>
    <col min="129" max="138" width="11.875" bestFit="1" customWidth="1"/>
    <col min="139" max="139" width="2.875" bestFit="1" customWidth="1"/>
    <col min="140" max="142" width="11.875" bestFit="1" customWidth="1"/>
    <col min="143" max="143" width="4.875" bestFit="1" customWidth="1"/>
    <col min="144" max="144" width="10.875" bestFit="1" customWidth="1"/>
    <col min="145" max="161" width="11.875" bestFit="1" customWidth="1"/>
    <col min="162" max="162" width="10.875" bestFit="1" customWidth="1"/>
    <col min="163" max="166" width="11.875" bestFit="1" customWidth="1"/>
    <col min="167" max="167" width="7.875" bestFit="1" customWidth="1"/>
    <col min="168" max="169" width="11.875" bestFit="1" customWidth="1"/>
    <col min="170" max="170" width="10.875" bestFit="1" customWidth="1"/>
    <col min="171" max="177" width="11.875" bestFit="1" customWidth="1"/>
    <col min="178" max="178" width="5.875" bestFit="1" customWidth="1"/>
    <col min="179" max="181" width="11.875" bestFit="1" customWidth="1"/>
    <col min="182" max="182" width="10.875" bestFit="1" customWidth="1"/>
    <col min="183" max="184" width="11.875" bestFit="1" customWidth="1"/>
    <col min="185" max="185" width="4.875" bestFit="1" customWidth="1"/>
    <col min="186" max="189" width="11.875" bestFit="1" customWidth="1"/>
    <col min="190" max="190" width="10.875" bestFit="1" customWidth="1"/>
    <col min="191" max="192" width="11.875" bestFit="1" customWidth="1"/>
    <col min="193" max="193" width="6.875" bestFit="1" customWidth="1"/>
    <col min="194" max="196" width="11.875" bestFit="1" customWidth="1"/>
    <col min="197" max="197" width="10.875" bestFit="1" customWidth="1"/>
    <col min="198" max="203" width="11.875" bestFit="1" customWidth="1"/>
    <col min="204" max="204" width="5.875" bestFit="1" customWidth="1"/>
    <col min="205" max="209" width="11.875" bestFit="1" customWidth="1"/>
    <col min="210" max="210" width="10.875" bestFit="1" customWidth="1"/>
    <col min="211" max="211" width="11.875" bestFit="1" customWidth="1"/>
    <col min="212" max="212" width="10.875" bestFit="1" customWidth="1"/>
    <col min="213" max="213" width="11.875" bestFit="1" customWidth="1"/>
    <col min="214" max="214" width="4.875" bestFit="1" customWidth="1"/>
    <col min="215" max="216" width="11.875" bestFit="1" customWidth="1"/>
    <col min="217" max="217" width="4.875" bestFit="1" customWidth="1"/>
    <col min="218" max="221" width="11.875" bestFit="1" customWidth="1"/>
    <col min="222" max="222" width="6.875" bestFit="1" customWidth="1"/>
    <col min="223" max="249" width="11.875" bestFit="1" customWidth="1"/>
    <col min="250" max="250" width="4.875" bestFit="1" customWidth="1"/>
    <col min="251" max="254" width="11.875" bestFit="1" customWidth="1"/>
    <col min="255" max="255" width="10.875" bestFit="1" customWidth="1"/>
    <col min="256" max="258" width="11.875" bestFit="1" customWidth="1"/>
    <col min="259" max="259" width="4.875" bestFit="1" customWidth="1"/>
    <col min="260" max="260" width="11.875" bestFit="1" customWidth="1"/>
    <col min="261" max="261" width="10.875" bestFit="1" customWidth="1"/>
    <col min="262" max="262" width="5.875" bestFit="1" customWidth="1"/>
    <col min="263" max="265" width="11.875" bestFit="1" customWidth="1"/>
    <col min="266" max="266" width="6.875" bestFit="1" customWidth="1"/>
    <col min="267" max="268" width="11.875" bestFit="1" customWidth="1"/>
    <col min="269" max="269" width="2.875" bestFit="1" customWidth="1"/>
    <col min="270" max="271" width="11.875" bestFit="1" customWidth="1"/>
    <col min="272" max="272" width="10.875" bestFit="1" customWidth="1"/>
    <col min="273" max="274" width="11.875" bestFit="1" customWidth="1"/>
    <col min="275" max="275" width="9.875" bestFit="1" customWidth="1"/>
    <col min="276" max="282" width="11.875" bestFit="1" customWidth="1"/>
    <col min="283" max="283" width="8.875" bestFit="1" customWidth="1"/>
    <col min="284" max="304" width="11.875" bestFit="1" customWidth="1"/>
    <col min="305" max="305" width="10.875" bestFit="1" customWidth="1"/>
    <col min="306" max="306" width="11.875" bestFit="1" customWidth="1"/>
    <col min="307" max="307" width="10.875" bestFit="1" customWidth="1"/>
    <col min="308" max="310" width="11.875" bestFit="1" customWidth="1"/>
    <col min="311" max="311" width="6.875" bestFit="1" customWidth="1"/>
    <col min="312" max="313" width="11.875" bestFit="1" customWidth="1"/>
    <col min="314" max="314" width="10.875" bestFit="1" customWidth="1"/>
    <col min="315" max="317" width="11.875" bestFit="1" customWidth="1"/>
    <col min="318" max="318" width="8.875" bestFit="1" customWidth="1"/>
    <col min="319" max="322" width="11.875" bestFit="1" customWidth="1"/>
    <col min="323" max="323" width="10.875" bestFit="1" customWidth="1"/>
    <col min="324" max="327" width="11.875" bestFit="1" customWidth="1"/>
    <col min="328" max="328" width="2.875" bestFit="1" customWidth="1"/>
    <col min="329" max="329" width="11.875" bestFit="1" customWidth="1"/>
    <col min="330" max="330" width="7.875" bestFit="1" customWidth="1"/>
    <col min="331" max="331" width="11.875" bestFit="1" customWidth="1"/>
    <col min="332" max="332" width="7.875" bestFit="1" customWidth="1"/>
    <col min="333" max="333" width="11.875" bestFit="1" customWidth="1"/>
    <col min="334" max="334" width="10.875" bestFit="1" customWidth="1"/>
    <col min="335" max="338" width="11.875" bestFit="1" customWidth="1"/>
    <col min="339" max="339" width="6.875" bestFit="1" customWidth="1"/>
    <col min="340" max="340" width="11.875" bestFit="1" customWidth="1"/>
    <col min="341" max="341" width="6.875" bestFit="1" customWidth="1"/>
    <col min="342" max="342" width="11.875" bestFit="1" customWidth="1"/>
    <col min="343" max="343" width="2.875" bestFit="1" customWidth="1"/>
    <col min="344" max="348" width="11.875" bestFit="1" customWidth="1"/>
    <col min="349" max="349" width="10.875" bestFit="1" customWidth="1"/>
    <col min="350" max="350" width="4.875" bestFit="1" customWidth="1"/>
    <col min="351" max="359" width="11.875" bestFit="1" customWidth="1"/>
    <col min="360" max="360" width="8.875" bestFit="1" customWidth="1"/>
    <col min="361" max="363" width="11.875" bestFit="1" customWidth="1"/>
    <col min="364" max="364" width="6.875" bestFit="1" customWidth="1"/>
    <col min="365" max="366" width="11.875" bestFit="1" customWidth="1"/>
    <col min="367" max="367" width="4.875" bestFit="1" customWidth="1"/>
    <col min="368" max="370" width="11.875" bestFit="1" customWidth="1"/>
    <col min="371" max="371" width="10.875" bestFit="1" customWidth="1"/>
    <col min="372" max="373" width="6.875" bestFit="1" customWidth="1"/>
    <col min="374" max="377" width="11.875" bestFit="1" customWidth="1"/>
    <col min="378" max="379" width="5.875" bestFit="1" customWidth="1"/>
    <col min="380" max="385" width="11.875" bestFit="1" customWidth="1"/>
    <col min="386" max="386" width="5.875" bestFit="1" customWidth="1"/>
    <col min="387" max="388" width="11.875" bestFit="1" customWidth="1"/>
    <col min="389" max="389" width="10.875" bestFit="1" customWidth="1"/>
    <col min="390" max="390" width="11.875" bestFit="1" customWidth="1"/>
    <col min="391" max="391" width="6.875" bestFit="1" customWidth="1"/>
    <col min="392" max="392" width="11.875" bestFit="1" customWidth="1"/>
    <col min="393" max="393" width="5.875" bestFit="1" customWidth="1"/>
    <col min="394" max="394" width="10.875" bestFit="1" customWidth="1"/>
    <col min="395" max="400" width="11.875" bestFit="1" customWidth="1"/>
    <col min="401" max="401" width="10.875" bestFit="1" customWidth="1"/>
    <col min="402" max="403" width="11.875" bestFit="1" customWidth="1"/>
    <col min="404" max="404" width="6.875" bestFit="1" customWidth="1"/>
    <col min="405" max="405" width="5.875" bestFit="1" customWidth="1"/>
    <col min="406" max="409" width="11.875" bestFit="1" customWidth="1"/>
    <col min="410" max="410" width="7.25" bestFit="1" customWidth="1"/>
    <col min="411" max="411" width="10.5" bestFit="1" customWidth="1"/>
    <col min="412" max="417" width="11.875" bestFit="1" customWidth="1"/>
    <col min="418" max="418" width="10.875" bestFit="1" customWidth="1"/>
    <col min="419" max="425" width="11.875" bestFit="1" customWidth="1"/>
    <col min="426" max="426" width="8.75" bestFit="1" customWidth="1"/>
    <col min="427" max="431" width="11.875" bestFit="1" customWidth="1"/>
    <col min="432" max="432" width="2.875" bestFit="1" customWidth="1"/>
    <col min="433" max="436" width="11.875" bestFit="1" customWidth="1"/>
    <col min="437" max="437" width="5.875" bestFit="1" customWidth="1"/>
    <col min="438" max="439" width="10.875" bestFit="1" customWidth="1"/>
    <col min="440" max="445" width="11.875" bestFit="1" customWidth="1"/>
    <col min="446" max="446" width="10.875" bestFit="1" customWidth="1"/>
    <col min="447" max="451" width="11.875" bestFit="1" customWidth="1"/>
    <col min="452" max="452" width="9.875" bestFit="1" customWidth="1"/>
    <col min="453" max="464" width="11.875" bestFit="1" customWidth="1"/>
    <col min="465" max="465" width="10.875" bestFit="1" customWidth="1"/>
    <col min="466" max="481" width="11.875" bestFit="1" customWidth="1"/>
    <col min="482" max="482" width="10.875" bestFit="1" customWidth="1"/>
    <col min="483" max="487" width="11.875" bestFit="1" customWidth="1"/>
    <col min="488" max="488" width="10.875" bestFit="1" customWidth="1"/>
    <col min="489" max="489" width="2.875" bestFit="1" customWidth="1"/>
    <col min="490" max="491" width="11.875" bestFit="1" customWidth="1"/>
    <col min="492" max="492" width="10.875" bestFit="1" customWidth="1"/>
    <col min="493" max="494" width="11.875" bestFit="1" customWidth="1"/>
    <col min="495" max="495" width="10.875" bestFit="1" customWidth="1"/>
    <col min="496" max="498" width="11.875" bestFit="1" customWidth="1"/>
    <col min="499" max="499" width="2.875" bestFit="1" customWidth="1"/>
    <col min="500" max="507" width="11.875" bestFit="1" customWidth="1"/>
    <col min="508" max="508" width="10.875" bestFit="1" customWidth="1"/>
    <col min="509" max="509" width="2.875" bestFit="1" customWidth="1"/>
    <col min="510" max="514" width="11.875" bestFit="1" customWidth="1"/>
    <col min="515" max="515" width="10.875" bestFit="1" customWidth="1"/>
    <col min="516" max="516" width="2.875" bestFit="1" customWidth="1"/>
    <col min="517" max="517" width="8.875" bestFit="1" customWidth="1"/>
    <col min="518" max="518" width="5.875" bestFit="1" customWidth="1"/>
    <col min="519" max="525" width="11.875" bestFit="1" customWidth="1"/>
    <col min="526" max="526" width="10.875" bestFit="1" customWidth="1"/>
    <col min="527" max="529" width="11.875" bestFit="1" customWidth="1"/>
    <col min="530" max="530" width="6.875" bestFit="1" customWidth="1"/>
    <col min="531" max="564" width="11.875" bestFit="1" customWidth="1"/>
    <col min="565" max="565" width="10.875" bestFit="1" customWidth="1"/>
    <col min="566" max="568" width="11.875" bestFit="1" customWidth="1"/>
    <col min="569" max="569" width="2.875" bestFit="1" customWidth="1"/>
    <col min="570" max="580" width="11.875" bestFit="1" customWidth="1"/>
    <col min="581" max="581" width="6.875" bestFit="1" customWidth="1"/>
    <col min="582" max="582" width="11.875" bestFit="1" customWidth="1"/>
    <col min="583" max="583" width="10.875" bestFit="1" customWidth="1"/>
    <col min="584" max="585" width="11.875" bestFit="1" customWidth="1"/>
    <col min="586" max="586" width="9.875" bestFit="1" customWidth="1"/>
    <col min="587" max="594" width="11.875" bestFit="1" customWidth="1"/>
    <col min="595" max="595" width="2.875" bestFit="1" customWidth="1"/>
    <col min="596" max="596" width="11.875" bestFit="1" customWidth="1"/>
    <col min="597" max="597" width="10.875" bestFit="1" customWidth="1"/>
    <col min="598" max="598" width="11.875" bestFit="1" customWidth="1"/>
    <col min="599" max="599" width="10.875" bestFit="1" customWidth="1"/>
    <col min="600" max="609" width="11.875" bestFit="1" customWidth="1"/>
    <col min="610" max="610" width="10.875" bestFit="1" customWidth="1"/>
    <col min="611" max="627" width="11.875" bestFit="1" customWidth="1"/>
    <col min="628" max="628" width="10.875" bestFit="1" customWidth="1"/>
    <col min="629" max="631" width="11.875" bestFit="1" customWidth="1"/>
    <col min="632" max="632" width="10.875" bestFit="1" customWidth="1"/>
    <col min="633" max="634" width="11.875" bestFit="1" customWidth="1"/>
    <col min="635" max="635" width="10.875" bestFit="1" customWidth="1"/>
    <col min="636" max="658" width="11.875" bestFit="1" customWidth="1"/>
    <col min="659" max="659" width="5.875" bestFit="1" customWidth="1"/>
    <col min="660" max="663" width="11.875" bestFit="1" customWidth="1"/>
    <col min="664" max="664" width="4.875" bestFit="1" customWidth="1"/>
    <col min="665" max="665" width="11.875" bestFit="1" customWidth="1"/>
    <col min="666" max="666" width="9.875" bestFit="1" customWidth="1"/>
    <col min="667" max="681" width="11.875" bestFit="1" customWidth="1"/>
    <col min="682" max="682" width="9.875" bestFit="1" customWidth="1"/>
    <col min="683" max="689" width="11.875" bestFit="1" customWidth="1"/>
    <col min="690" max="690" width="10.875" bestFit="1" customWidth="1"/>
    <col min="691" max="701" width="11.875" bestFit="1" customWidth="1"/>
    <col min="702" max="702" width="10.875" bestFit="1" customWidth="1"/>
    <col min="703" max="703" width="11.875" bestFit="1" customWidth="1"/>
    <col min="704" max="704" width="7.875" bestFit="1" customWidth="1"/>
    <col min="705" max="721" width="11.875" bestFit="1" customWidth="1"/>
    <col min="722" max="722" width="6.875" bestFit="1" customWidth="1"/>
    <col min="723" max="730" width="11.875" bestFit="1" customWidth="1"/>
    <col min="731" max="731" width="10.875" bestFit="1" customWidth="1"/>
    <col min="732" max="734" width="11.875" bestFit="1" customWidth="1"/>
    <col min="735" max="735" width="10.875" bestFit="1" customWidth="1"/>
    <col min="736" max="740" width="11.875" bestFit="1" customWidth="1"/>
    <col min="741" max="741" width="5.875" bestFit="1" customWidth="1"/>
    <col min="742" max="742" width="11.875" bestFit="1" customWidth="1"/>
    <col min="743" max="743" width="2.875" bestFit="1" customWidth="1"/>
    <col min="744" max="760" width="11.875" bestFit="1" customWidth="1"/>
    <col min="761" max="761" width="10.875" bestFit="1" customWidth="1"/>
    <col min="762" max="768" width="11.875" bestFit="1" customWidth="1"/>
    <col min="769" max="769" width="6.875" bestFit="1" customWidth="1"/>
    <col min="770" max="782" width="11.875" bestFit="1" customWidth="1"/>
    <col min="783" max="783" width="5.875" bestFit="1" customWidth="1"/>
    <col min="784" max="791" width="11.875" bestFit="1" customWidth="1"/>
    <col min="792" max="792" width="10.875" bestFit="1" customWidth="1"/>
    <col min="793" max="793" width="11.875" bestFit="1" customWidth="1"/>
    <col min="794" max="794" width="5.875" bestFit="1" customWidth="1"/>
    <col min="795" max="797" width="11.875" bestFit="1" customWidth="1"/>
    <col min="798" max="798" width="10.875" bestFit="1" customWidth="1"/>
    <col min="799" max="799" width="9.875" bestFit="1" customWidth="1"/>
    <col min="800" max="800" width="10.875" bestFit="1" customWidth="1"/>
    <col min="801" max="801" width="11.875" bestFit="1" customWidth="1"/>
    <col min="802" max="802" width="10.875" bestFit="1" customWidth="1"/>
    <col min="803" max="809" width="11.875" bestFit="1" customWidth="1"/>
    <col min="810" max="810" width="9.875" bestFit="1" customWidth="1"/>
    <col min="811" max="811" width="2.875" bestFit="1" customWidth="1"/>
    <col min="812" max="833" width="11.875" bestFit="1" customWidth="1"/>
    <col min="834" max="834" width="5.875" bestFit="1" customWidth="1"/>
    <col min="835" max="836" width="11.875" bestFit="1" customWidth="1"/>
    <col min="837" max="837" width="10.875" bestFit="1" customWidth="1"/>
    <col min="838" max="839" width="11.875" bestFit="1" customWidth="1"/>
    <col min="840" max="840" width="10.875" bestFit="1" customWidth="1"/>
    <col min="841" max="848" width="11.875" bestFit="1" customWidth="1"/>
    <col min="849" max="849" width="10.875" bestFit="1" customWidth="1"/>
    <col min="850" max="852" width="11.875" bestFit="1" customWidth="1"/>
    <col min="853" max="853" width="10.875" bestFit="1" customWidth="1"/>
    <col min="854" max="854" width="11.875" bestFit="1" customWidth="1"/>
    <col min="855" max="855" width="8.875" bestFit="1" customWidth="1"/>
    <col min="856" max="859" width="11.875" bestFit="1" customWidth="1"/>
    <col min="860" max="860" width="5.875" bestFit="1" customWidth="1"/>
    <col min="861" max="861" width="11.875" bestFit="1" customWidth="1"/>
    <col min="862" max="862" width="5.875" bestFit="1" customWidth="1"/>
    <col min="863" max="866" width="11.875" bestFit="1" customWidth="1"/>
    <col min="867" max="867" width="10.875" bestFit="1" customWidth="1"/>
    <col min="868" max="870" width="11.875" bestFit="1" customWidth="1"/>
    <col min="871" max="871" width="10.875" bestFit="1" customWidth="1"/>
    <col min="872" max="878" width="11.875" bestFit="1" customWidth="1"/>
    <col min="879" max="879" width="7.875" bestFit="1" customWidth="1"/>
    <col min="880" max="880" width="5.875" bestFit="1" customWidth="1"/>
    <col min="881" max="884" width="11.875" bestFit="1" customWidth="1"/>
    <col min="885" max="885" width="2.875" bestFit="1" customWidth="1"/>
    <col min="886" max="892" width="11.875" bestFit="1" customWidth="1"/>
    <col min="893" max="893" width="10.875" bestFit="1" customWidth="1"/>
    <col min="894" max="895" width="11.875" bestFit="1" customWidth="1"/>
    <col min="896" max="896" width="5.875" bestFit="1" customWidth="1"/>
    <col min="897" max="902" width="11.875" bestFit="1" customWidth="1"/>
    <col min="903" max="903" width="9.875" bestFit="1" customWidth="1"/>
    <col min="904" max="910" width="11.875" bestFit="1" customWidth="1"/>
    <col min="911" max="911" width="10.875" bestFit="1" customWidth="1"/>
    <col min="912" max="924" width="11.875" bestFit="1" customWidth="1"/>
    <col min="925" max="925" width="10.875" bestFit="1" customWidth="1"/>
    <col min="926" max="927" width="11.875" bestFit="1" customWidth="1"/>
    <col min="928" max="928" width="5.875" bestFit="1" customWidth="1"/>
    <col min="929" max="943" width="11.875" bestFit="1" customWidth="1"/>
    <col min="944" max="944" width="8.875" bestFit="1" customWidth="1"/>
    <col min="945" max="950" width="11.875" bestFit="1" customWidth="1"/>
    <col min="951" max="951" width="8.875" bestFit="1" customWidth="1"/>
    <col min="952" max="958" width="11.875" bestFit="1" customWidth="1"/>
    <col min="959" max="959" width="8.875" bestFit="1" customWidth="1"/>
    <col min="960" max="966" width="11.875" bestFit="1" customWidth="1"/>
    <col min="967" max="968" width="10.875" bestFit="1" customWidth="1"/>
    <col min="969" max="971" width="11.875" bestFit="1" customWidth="1"/>
    <col min="972" max="972" width="10.875" bestFit="1" customWidth="1"/>
    <col min="973" max="973" width="11.875" bestFit="1" customWidth="1"/>
    <col min="974" max="974" width="9.875" bestFit="1" customWidth="1"/>
    <col min="975" max="975" width="8.875" bestFit="1" customWidth="1"/>
    <col min="976" max="976" width="6.875" bestFit="1" customWidth="1"/>
    <col min="977" max="979" width="11.875" bestFit="1" customWidth="1"/>
    <col min="980" max="980" width="10.875" bestFit="1" customWidth="1"/>
    <col min="981" max="990" width="11.875" bestFit="1" customWidth="1"/>
    <col min="991" max="991" width="14.25" bestFit="1" customWidth="1"/>
    <col min="992" max="992" width="11" bestFit="1" customWidth="1"/>
  </cols>
  <sheetData>
    <row r="2" spans="1:6" x14ac:dyDescent="0.25">
      <c r="A2" s="8" t="s">
        <v>0</v>
      </c>
      <c r="B2" t="s">
        <v>2068</v>
      </c>
    </row>
    <row r="4" spans="1:6" x14ac:dyDescent="0.25">
      <c r="A4" s="8" t="s">
        <v>2071</v>
      </c>
      <c r="B4" s="8" t="s">
        <v>2069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9" t="s">
        <v>2039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9" t="s">
        <v>2041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9" t="s">
        <v>2043</v>
      </c>
      <c r="E9">
        <v>4</v>
      </c>
      <c r="F9">
        <v>4</v>
      </c>
    </row>
    <row r="10" spans="1:6" x14ac:dyDescent="0.25">
      <c r="A10" s="9" t="s">
        <v>2037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9" t="s">
        <v>2038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9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9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9" t="s">
        <v>2036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9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C1" zoomScale="73" zoomScaleNormal="73" workbookViewId="0">
      <selection activeCell="V18" sqref="V1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5.875" style="5" customWidth="1"/>
    <col min="16" max="16" width="16" customWidth="1"/>
    <col min="17" max="18" width="17.75" customWidth="1"/>
    <col min="19" max="19" width="21.75" customWidth="1"/>
    <col min="20" max="20" width="19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(E2/D2)*100</f>
        <v>0</v>
      </c>
      <c r="P2" s="7">
        <v>0</v>
      </c>
      <c r="Q2" t="str">
        <f>LEFT(N2, FIND("/", N2)-1)</f>
        <v>food</v>
      </c>
      <c r="R2" t="str">
        <f>MID(N2, FIND("/", N2)+1, LEN(N2)-FIND("/", N2))</f>
        <v>food trucks</v>
      </c>
      <c r="S2" s="11">
        <f>(((J2/60)/60)/24)+DATE(1970,1,1)</f>
        <v>42336.25</v>
      </c>
      <c r="T2" s="12">
        <f>(((K2/60)/60)/24)+DATE(1970,1,1)</f>
        <v>42353.25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(E3/D3)*100</f>
        <v>1040</v>
      </c>
      <c r="P3" s="6">
        <f t="shared" ref="P3:P66" si="1">(E3/G3)</f>
        <v>92.151898734177209</v>
      </c>
      <c r="Q3" t="str">
        <f t="shared" ref="Q3:Q66" si="2">LEFT(N3, FIND("/", N3)-1)</f>
        <v>music</v>
      </c>
      <c r="R3" t="str">
        <f t="shared" ref="R3:R66" si="3">MID(N3, FIND("/", N3)+1, LEN(N3)-FIND("/", N3))</f>
        <v>rock</v>
      </c>
      <c r="S3" s="11">
        <f t="shared" ref="S3:S66" si="4">(((J3/60)/60)/24)+DATE(1970,1,1)</f>
        <v>41870.208333333336</v>
      </c>
      <c r="T3" s="12">
        <f t="shared" ref="T3:T66" si="5">(((K3/60)/60)/24)+DATE(1970,1,1)</f>
        <v>41872.208333333336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131.4787822878229</v>
      </c>
      <c r="P4" s="6">
        <f t="shared" si="1"/>
        <v>100.01614035087719</v>
      </c>
      <c r="Q4" t="str">
        <f t="shared" si="2"/>
        <v>technology</v>
      </c>
      <c r="R4" t="str">
        <f t="shared" si="3"/>
        <v>web</v>
      </c>
      <c r="S4" s="11">
        <f t="shared" si="4"/>
        <v>41595.25</v>
      </c>
      <c r="T4" s="12">
        <f t="shared" si="5"/>
        <v>41597.25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58.976190476190467</v>
      </c>
      <c r="P5" s="6">
        <f t="shared" si="1"/>
        <v>103.20833333333333</v>
      </c>
      <c r="Q5" t="str">
        <f t="shared" si="2"/>
        <v>music</v>
      </c>
      <c r="R5" t="str">
        <f t="shared" si="3"/>
        <v>rock</v>
      </c>
      <c r="S5" s="11">
        <f t="shared" si="4"/>
        <v>43688.208333333328</v>
      </c>
      <c r="T5" s="12">
        <f t="shared" si="5"/>
        <v>43728.208333333328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69.276315789473685</v>
      </c>
      <c r="P6" s="6">
        <f t="shared" si="1"/>
        <v>99.339622641509436</v>
      </c>
      <c r="Q6" t="str">
        <f t="shared" si="2"/>
        <v>theater</v>
      </c>
      <c r="R6" t="str">
        <f t="shared" si="3"/>
        <v>plays</v>
      </c>
      <c r="S6" s="11">
        <f t="shared" si="4"/>
        <v>43485.25</v>
      </c>
      <c r="T6" s="12">
        <f t="shared" si="5"/>
        <v>43489.25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173.61842105263159</v>
      </c>
      <c r="P7" s="6">
        <f t="shared" si="1"/>
        <v>75.833333333333329</v>
      </c>
      <c r="Q7" t="str">
        <f t="shared" si="2"/>
        <v>theater</v>
      </c>
      <c r="R7" t="str">
        <f t="shared" si="3"/>
        <v>plays</v>
      </c>
      <c r="S7" s="11">
        <f t="shared" si="4"/>
        <v>41149.208333333336</v>
      </c>
      <c r="T7" s="12">
        <f t="shared" si="5"/>
        <v>41160.208333333336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20.961538461538463</v>
      </c>
      <c r="P8" s="6">
        <f t="shared" si="1"/>
        <v>60.555555555555557</v>
      </c>
      <c r="Q8" t="str">
        <f t="shared" si="2"/>
        <v>film &amp; video</v>
      </c>
      <c r="R8" t="str">
        <f t="shared" si="3"/>
        <v>documentary</v>
      </c>
      <c r="S8" s="11">
        <f t="shared" si="4"/>
        <v>42991.208333333328</v>
      </c>
      <c r="T8" s="12">
        <f t="shared" si="5"/>
        <v>42992.208333333328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327.57777777777778</v>
      </c>
      <c r="P9" s="6">
        <f t="shared" si="1"/>
        <v>64.93832599118943</v>
      </c>
      <c r="Q9" t="str">
        <f t="shared" si="2"/>
        <v>theater</v>
      </c>
      <c r="R9" t="str">
        <f t="shared" si="3"/>
        <v>plays</v>
      </c>
      <c r="S9" s="11">
        <f t="shared" si="4"/>
        <v>42229.208333333328</v>
      </c>
      <c r="T9" s="12">
        <f t="shared" si="5"/>
        <v>42231.208333333328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19.932788374205266</v>
      </c>
      <c r="P10" s="6">
        <f t="shared" si="1"/>
        <v>30.997175141242938</v>
      </c>
      <c r="Q10" t="str">
        <f t="shared" si="2"/>
        <v>theater</v>
      </c>
      <c r="R10" t="str">
        <f t="shared" si="3"/>
        <v>plays</v>
      </c>
      <c r="S10" s="11">
        <f t="shared" si="4"/>
        <v>40399.208333333336</v>
      </c>
      <c r="T10" s="12">
        <f t="shared" si="5"/>
        <v>40401.208333333336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51.741935483870968</v>
      </c>
      <c r="P11" s="6">
        <f t="shared" si="1"/>
        <v>72.909090909090907</v>
      </c>
      <c r="Q11" t="str">
        <f t="shared" si="2"/>
        <v>music</v>
      </c>
      <c r="R11" t="str">
        <f t="shared" si="3"/>
        <v>electric music</v>
      </c>
      <c r="S11" s="11">
        <f t="shared" si="4"/>
        <v>41536.208333333336</v>
      </c>
      <c r="T11" s="12">
        <f t="shared" si="5"/>
        <v>41585.25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266.11538461538464</v>
      </c>
      <c r="P12" s="6">
        <f t="shared" si="1"/>
        <v>62.9</v>
      </c>
      <c r="Q12" t="str">
        <f t="shared" si="2"/>
        <v>film &amp; video</v>
      </c>
      <c r="R12" t="str">
        <f t="shared" si="3"/>
        <v>drama</v>
      </c>
      <c r="S12" s="11">
        <f t="shared" si="4"/>
        <v>40404.208333333336</v>
      </c>
      <c r="T12" s="12">
        <f t="shared" si="5"/>
        <v>40452.208333333336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48.095238095238095</v>
      </c>
      <c r="P13" s="6">
        <f t="shared" si="1"/>
        <v>112.22222222222223</v>
      </c>
      <c r="Q13" t="str">
        <f t="shared" si="2"/>
        <v>theater</v>
      </c>
      <c r="R13" t="str">
        <f t="shared" si="3"/>
        <v>plays</v>
      </c>
      <c r="S13" s="11">
        <f t="shared" si="4"/>
        <v>40442.208333333336</v>
      </c>
      <c r="T13" s="12">
        <f t="shared" si="5"/>
        <v>40448.208333333336</v>
      </c>
      <c r="V13">
        <f>AVERAGEIF(Crowdfunding!F2:F1001, "successful", Crowdfunding!G2:G1001)</f>
        <v>851.14690265486729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89.349206349206341</v>
      </c>
      <c r="P14" s="6">
        <f t="shared" si="1"/>
        <v>102.34545454545454</v>
      </c>
      <c r="Q14" t="str">
        <f t="shared" si="2"/>
        <v>film &amp; video</v>
      </c>
      <c r="R14" t="str">
        <f t="shared" si="3"/>
        <v>drama</v>
      </c>
      <c r="S14" s="11">
        <f t="shared" si="4"/>
        <v>43760.208333333328</v>
      </c>
      <c r="T14" s="12">
        <f t="shared" si="5"/>
        <v>43768.208333333328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245.11904761904765</v>
      </c>
      <c r="P15" s="6">
        <f t="shared" si="1"/>
        <v>105.05102040816327</v>
      </c>
      <c r="Q15" t="str">
        <f t="shared" si="2"/>
        <v>music</v>
      </c>
      <c r="R15" t="str">
        <f t="shared" si="3"/>
        <v>indie rock</v>
      </c>
      <c r="S15" s="11">
        <f t="shared" si="4"/>
        <v>42532.208333333328</v>
      </c>
      <c r="T15" s="12">
        <f t="shared" si="5"/>
        <v>42544.208333333328</v>
      </c>
      <c r="V15">
        <f>MAX(G2:G1001)</f>
        <v>7295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66.769503546099301</v>
      </c>
      <c r="P16" s="6">
        <f t="shared" si="1"/>
        <v>94.144999999999996</v>
      </c>
      <c r="Q16" t="str">
        <f t="shared" si="2"/>
        <v>music</v>
      </c>
      <c r="R16" t="str">
        <f t="shared" si="3"/>
        <v>indie rock</v>
      </c>
      <c r="S16" s="11">
        <f t="shared" si="4"/>
        <v>40974.25</v>
      </c>
      <c r="T16" s="12">
        <f t="shared" si="5"/>
        <v>41001.208333333336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47.307881773399011</v>
      </c>
      <c r="P17" s="6">
        <f t="shared" si="1"/>
        <v>84.986725663716811</v>
      </c>
      <c r="Q17" t="str">
        <f t="shared" si="2"/>
        <v>technology</v>
      </c>
      <c r="R17" t="str">
        <f t="shared" si="3"/>
        <v>wearables</v>
      </c>
      <c r="S17" s="11">
        <f t="shared" si="4"/>
        <v>43809.25</v>
      </c>
      <c r="T17" s="12">
        <f t="shared" si="5"/>
        <v>43813.25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649.47058823529414</v>
      </c>
      <c r="P18" s="6">
        <f t="shared" si="1"/>
        <v>110.41</v>
      </c>
      <c r="Q18" t="str">
        <f t="shared" si="2"/>
        <v>publishing</v>
      </c>
      <c r="R18" t="str">
        <f t="shared" si="3"/>
        <v>nonfiction</v>
      </c>
      <c r="S18" s="11">
        <f t="shared" si="4"/>
        <v>41661.25</v>
      </c>
      <c r="T18" s="12">
        <f t="shared" si="5"/>
        <v>41683.25</v>
      </c>
      <c r="V18">
        <f>SUMIFS(G2:G1001, F2:F1001, "successful" )</f>
        <v>480898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159.39125295508273</v>
      </c>
      <c r="P19" s="6">
        <f t="shared" si="1"/>
        <v>107.96236989591674</v>
      </c>
      <c r="Q19" t="str">
        <f t="shared" si="2"/>
        <v>film &amp; video</v>
      </c>
      <c r="R19" t="str">
        <f t="shared" si="3"/>
        <v>animation</v>
      </c>
      <c r="S19" s="11">
        <f t="shared" si="4"/>
        <v>40555.25</v>
      </c>
      <c r="T19" s="12">
        <f t="shared" si="5"/>
        <v>40556.25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66.912087912087912</v>
      </c>
      <c r="P20" s="6">
        <f t="shared" si="1"/>
        <v>45.103703703703701</v>
      </c>
      <c r="Q20" t="str">
        <f t="shared" si="2"/>
        <v>theater</v>
      </c>
      <c r="R20" t="str">
        <f t="shared" si="3"/>
        <v>plays</v>
      </c>
      <c r="S20" s="11">
        <f t="shared" si="4"/>
        <v>43351.208333333328</v>
      </c>
      <c r="T20" s="12">
        <f t="shared" si="5"/>
        <v>43359.208333333328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48.529600000000002</v>
      </c>
      <c r="P21" s="6">
        <f t="shared" si="1"/>
        <v>45.001483679525222</v>
      </c>
      <c r="Q21" t="str">
        <f t="shared" si="2"/>
        <v>theater</v>
      </c>
      <c r="R21" t="str">
        <f t="shared" si="3"/>
        <v>plays</v>
      </c>
      <c r="S21" s="11">
        <f t="shared" si="4"/>
        <v>43528.25</v>
      </c>
      <c r="T21" s="12">
        <f t="shared" si="5"/>
        <v>43549.208333333328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112.24279210925646</v>
      </c>
      <c r="P22" s="6">
        <f t="shared" si="1"/>
        <v>105.97134670487107</v>
      </c>
      <c r="Q22" t="str">
        <f t="shared" si="2"/>
        <v>film &amp; video</v>
      </c>
      <c r="R22" t="str">
        <f t="shared" si="3"/>
        <v>drama</v>
      </c>
      <c r="S22" s="11">
        <f t="shared" si="4"/>
        <v>41848.208333333336</v>
      </c>
      <c r="T22" s="12">
        <f t="shared" si="5"/>
        <v>41848.208333333336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40.992553191489364</v>
      </c>
      <c r="P23" s="6">
        <f t="shared" si="1"/>
        <v>69.055555555555557</v>
      </c>
      <c r="Q23" t="str">
        <f t="shared" si="2"/>
        <v>theater</v>
      </c>
      <c r="R23" t="str">
        <f t="shared" si="3"/>
        <v>plays</v>
      </c>
      <c r="S23" s="11">
        <f t="shared" si="4"/>
        <v>40770.208333333336</v>
      </c>
      <c r="T23" s="12">
        <f t="shared" si="5"/>
        <v>40804.208333333336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128.07106598984771</v>
      </c>
      <c r="P24" s="6">
        <f t="shared" si="1"/>
        <v>85.044943820224717</v>
      </c>
      <c r="Q24" t="str">
        <f t="shared" si="2"/>
        <v>theater</v>
      </c>
      <c r="R24" t="str">
        <f t="shared" si="3"/>
        <v>plays</v>
      </c>
      <c r="S24" s="11">
        <f t="shared" si="4"/>
        <v>43193.208333333328</v>
      </c>
      <c r="T24" s="12">
        <f t="shared" si="5"/>
        <v>43208.208333333328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332.04444444444448</v>
      </c>
      <c r="P25" s="6">
        <f t="shared" si="1"/>
        <v>105.22535211267606</v>
      </c>
      <c r="Q25" t="str">
        <f t="shared" si="2"/>
        <v>film &amp; video</v>
      </c>
      <c r="R25" t="str">
        <f t="shared" si="3"/>
        <v>documentary</v>
      </c>
      <c r="S25" s="11">
        <f t="shared" si="4"/>
        <v>43510.25</v>
      </c>
      <c r="T25" s="12">
        <f t="shared" si="5"/>
        <v>43563.208333333328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112.83225108225108</v>
      </c>
      <c r="P26" s="6">
        <f t="shared" si="1"/>
        <v>39.003741114852225</v>
      </c>
      <c r="Q26" t="str">
        <f t="shared" si="2"/>
        <v>technology</v>
      </c>
      <c r="R26" t="str">
        <f t="shared" si="3"/>
        <v>wearables</v>
      </c>
      <c r="S26" s="11">
        <f t="shared" si="4"/>
        <v>41811.208333333336</v>
      </c>
      <c r="T26" s="12">
        <f t="shared" si="5"/>
        <v>41813.208333333336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216.43636363636364</v>
      </c>
      <c r="P27" s="6">
        <f t="shared" si="1"/>
        <v>73.030674846625772</v>
      </c>
      <c r="Q27" t="str">
        <f t="shared" si="2"/>
        <v>games</v>
      </c>
      <c r="R27" t="str">
        <f t="shared" si="3"/>
        <v>video games</v>
      </c>
      <c r="S27" s="11">
        <f t="shared" si="4"/>
        <v>40681.208333333336</v>
      </c>
      <c r="T27" s="12">
        <f t="shared" si="5"/>
        <v>40701.208333333336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48.199069767441863</v>
      </c>
      <c r="P28" s="6">
        <f t="shared" si="1"/>
        <v>35.009459459459457</v>
      </c>
      <c r="Q28" t="str">
        <f t="shared" si="2"/>
        <v>theater</v>
      </c>
      <c r="R28" t="str">
        <f t="shared" si="3"/>
        <v>plays</v>
      </c>
      <c r="S28" s="11">
        <f t="shared" si="4"/>
        <v>43312.208333333328</v>
      </c>
      <c r="T28" s="12">
        <f t="shared" si="5"/>
        <v>43339.208333333328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79.95</v>
      </c>
      <c r="P29" s="6">
        <f t="shared" si="1"/>
        <v>106.6</v>
      </c>
      <c r="Q29" t="str">
        <f t="shared" si="2"/>
        <v>music</v>
      </c>
      <c r="R29" t="str">
        <f t="shared" si="3"/>
        <v>rock</v>
      </c>
      <c r="S29" s="11">
        <f t="shared" si="4"/>
        <v>42280.208333333328</v>
      </c>
      <c r="T29" s="12">
        <f t="shared" si="5"/>
        <v>42288.208333333328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105.22553516819573</v>
      </c>
      <c r="P30" s="6">
        <f t="shared" si="1"/>
        <v>61.997747747747745</v>
      </c>
      <c r="Q30" t="str">
        <f t="shared" si="2"/>
        <v>theater</v>
      </c>
      <c r="R30" t="str">
        <f t="shared" si="3"/>
        <v>plays</v>
      </c>
      <c r="S30" s="11">
        <f t="shared" si="4"/>
        <v>40218.25</v>
      </c>
      <c r="T30" s="12">
        <f t="shared" si="5"/>
        <v>40241.25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328.89978213507629</v>
      </c>
      <c r="P31" s="6">
        <f t="shared" si="1"/>
        <v>94.000622665006233</v>
      </c>
      <c r="Q31" t="str">
        <f t="shared" si="2"/>
        <v>film &amp; video</v>
      </c>
      <c r="R31" t="str">
        <f t="shared" si="3"/>
        <v>shorts</v>
      </c>
      <c r="S31" s="11">
        <f t="shared" si="4"/>
        <v>43301.208333333328</v>
      </c>
      <c r="T31" s="12">
        <f t="shared" si="5"/>
        <v>43341.208333333328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160.61111111111111</v>
      </c>
      <c r="P32" s="6">
        <f t="shared" si="1"/>
        <v>112.05426356589147</v>
      </c>
      <c r="Q32" t="str">
        <f t="shared" si="2"/>
        <v>film &amp; video</v>
      </c>
      <c r="R32" t="str">
        <f t="shared" si="3"/>
        <v>animation</v>
      </c>
      <c r="S32" s="11">
        <f t="shared" si="4"/>
        <v>43609.208333333328</v>
      </c>
      <c r="T32" s="12">
        <f t="shared" si="5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310</v>
      </c>
      <c r="P33" s="6">
        <f t="shared" si="1"/>
        <v>48.008849557522126</v>
      </c>
      <c r="Q33" t="str">
        <f t="shared" si="2"/>
        <v>games</v>
      </c>
      <c r="R33" t="str">
        <f t="shared" si="3"/>
        <v>video games</v>
      </c>
      <c r="S33" s="11">
        <f t="shared" si="4"/>
        <v>42374.25</v>
      </c>
      <c r="T33" s="12">
        <f t="shared" si="5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86.807920792079202</v>
      </c>
      <c r="P34" s="6">
        <f t="shared" si="1"/>
        <v>38.004334633723452</v>
      </c>
      <c r="Q34" t="str">
        <f t="shared" si="2"/>
        <v>film &amp; video</v>
      </c>
      <c r="R34" t="str">
        <f t="shared" si="3"/>
        <v>documentary</v>
      </c>
      <c r="S34" s="11">
        <f t="shared" si="4"/>
        <v>43110.25</v>
      </c>
      <c r="T34" s="12">
        <f t="shared" si="5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377.82071713147411</v>
      </c>
      <c r="P35" s="6">
        <f t="shared" si="1"/>
        <v>35.000184535892231</v>
      </c>
      <c r="Q35" t="str">
        <f t="shared" si="2"/>
        <v>theater</v>
      </c>
      <c r="R35" t="str">
        <f t="shared" si="3"/>
        <v>plays</v>
      </c>
      <c r="S35" s="11">
        <f t="shared" si="4"/>
        <v>41917.208333333336</v>
      </c>
      <c r="T35" s="12">
        <f t="shared" si="5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150.80645161290323</v>
      </c>
      <c r="P36" s="6">
        <f t="shared" si="1"/>
        <v>85</v>
      </c>
      <c r="Q36" t="str">
        <f t="shared" si="2"/>
        <v>film &amp; video</v>
      </c>
      <c r="R36" t="str">
        <f t="shared" si="3"/>
        <v>documentary</v>
      </c>
      <c r="S36" s="11">
        <f t="shared" si="4"/>
        <v>42817.208333333328</v>
      </c>
      <c r="T36" s="12">
        <f t="shared" si="5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150.30119521912351</v>
      </c>
      <c r="P37" s="6">
        <f t="shared" si="1"/>
        <v>95.993893129770996</v>
      </c>
      <c r="Q37" t="str">
        <f t="shared" si="2"/>
        <v>film &amp; video</v>
      </c>
      <c r="R37" t="str">
        <f t="shared" si="3"/>
        <v>drama</v>
      </c>
      <c r="S37" s="11">
        <f t="shared" si="4"/>
        <v>43484.25</v>
      </c>
      <c r="T37" s="12">
        <f t="shared" si="5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157.28571428571431</v>
      </c>
      <c r="P38" s="6">
        <f t="shared" si="1"/>
        <v>68.8125</v>
      </c>
      <c r="Q38" t="str">
        <f t="shared" si="2"/>
        <v>theater</v>
      </c>
      <c r="R38" t="str">
        <f t="shared" si="3"/>
        <v>plays</v>
      </c>
      <c r="S38" s="11">
        <f t="shared" si="4"/>
        <v>40600.25</v>
      </c>
      <c r="T38" s="12">
        <f t="shared" si="5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139.98765432098764</v>
      </c>
      <c r="P39" s="6">
        <f t="shared" si="1"/>
        <v>105.97196261682242</v>
      </c>
      <c r="Q39" t="str">
        <f t="shared" si="2"/>
        <v>publishing</v>
      </c>
      <c r="R39" t="str">
        <f t="shared" si="3"/>
        <v>fiction</v>
      </c>
      <c r="S39" s="11">
        <f t="shared" si="4"/>
        <v>43744.208333333328</v>
      </c>
      <c r="T39" s="12">
        <f t="shared" si="5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325.32258064516128</v>
      </c>
      <c r="P40" s="6">
        <f t="shared" si="1"/>
        <v>75.261194029850742</v>
      </c>
      <c r="Q40" t="str">
        <f t="shared" si="2"/>
        <v>photography</v>
      </c>
      <c r="R40" t="str">
        <f t="shared" si="3"/>
        <v>photography books</v>
      </c>
      <c r="S40" s="11">
        <f t="shared" si="4"/>
        <v>40469.208333333336</v>
      </c>
      <c r="T40" s="12">
        <f t="shared" si="5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50.777777777777779</v>
      </c>
      <c r="P41" s="6">
        <f t="shared" si="1"/>
        <v>57.125</v>
      </c>
      <c r="Q41" t="str">
        <f t="shared" si="2"/>
        <v>theater</v>
      </c>
      <c r="R41" t="str">
        <f t="shared" si="3"/>
        <v>plays</v>
      </c>
      <c r="S41" s="11">
        <f t="shared" si="4"/>
        <v>41330.25</v>
      </c>
      <c r="T41" s="12">
        <f t="shared" si="5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169.06818181818181</v>
      </c>
      <c r="P42" s="6">
        <f t="shared" si="1"/>
        <v>75.141414141414145</v>
      </c>
      <c r="Q42" t="str">
        <f t="shared" si="2"/>
        <v>technology</v>
      </c>
      <c r="R42" t="str">
        <f t="shared" si="3"/>
        <v>wearables</v>
      </c>
      <c r="S42" s="11">
        <f t="shared" si="4"/>
        <v>40334.208333333336</v>
      </c>
      <c r="T42" s="12">
        <f t="shared" si="5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212.92857142857144</v>
      </c>
      <c r="P43" s="6">
        <f t="shared" si="1"/>
        <v>107.42342342342343</v>
      </c>
      <c r="Q43" t="str">
        <f t="shared" si="2"/>
        <v>music</v>
      </c>
      <c r="R43" t="str">
        <f t="shared" si="3"/>
        <v>rock</v>
      </c>
      <c r="S43" s="11">
        <f t="shared" si="4"/>
        <v>41156.208333333336</v>
      </c>
      <c r="T43" s="12">
        <f t="shared" si="5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443.94444444444446</v>
      </c>
      <c r="P44" s="6">
        <f t="shared" si="1"/>
        <v>35.995495495495497</v>
      </c>
      <c r="Q44" t="str">
        <f t="shared" si="2"/>
        <v>food</v>
      </c>
      <c r="R44" t="str">
        <f t="shared" si="3"/>
        <v>food trucks</v>
      </c>
      <c r="S44" s="11">
        <f t="shared" si="4"/>
        <v>40728.208333333336</v>
      </c>
      <c r="T44" s="12">
        <f t="shared" si="5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185.9390243902439</v>
      </c>
      <c r="P45" s="6">
        <f t="shared" si="1"/>
        <v>26.998873148744366</v>
      </c>
      <c r="Q45" t="str">
        <f t="shared" si="2"/>
        <v>publishing</v>
      </c>
      <c r="R45" t="str">
        <f t="shared" si="3"/>
        <v>radio &amp; podcasts</v>
      </c>
      <c r="S45" s="11">
        <f t="shared" si="4"/>
        <v>41844.208333333336</v>
      </c>
      <c r="T45" s="12">
        <f t="shared" si="5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658.8125</v>
      </c>
      <c r="P46" s="6">
        <f t="shared" si="1"/>
        <v>107.56122448979592</v>
      </c>
      <c r="Q46" t="str">
        <f t="shared" si="2"/>
        <v>publishing</v>
      </c>
      <c r="R46" t="str">
        <f t="shared" si="3"/>
        <v>fiction</v>
      </c>
      <c r="S46" s="11">
        <f t="shared" si="4"/>
        <v>43541.208333333328</v>
      </c>
      <c r="T46" s="12">
        <f t="shared" si="5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47.684210526315788</v>
      </c>
      <c r="P47" s="6">
        <f t="shared" si="1"/>
        <v>94.375</v>
      </c>
      <c r="Q47" t="str">
        <f t="shared" si="2"/>
        <v>theater</v>
      </c>
      <c r="R47" t="str">
        <f t="shared" si="3"/>
        <v>plays</v>
      </c>
      <c r="S47" s="11">
        <f t="shared" si="4"/>
        <v>42676.208333333328</v>
      </c>
      <c r="T47" s="12">
        <f t="shared" si="5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114.78378378378378</v>
      </c>
      <c r="P48" s="6">
        <f t="shared" si="1"/>
        <v>46.163043478260867</v>
      </c>
      <c r="Q48" t="str">
        <f t="shared" si="2"/>
        <v>music</v>
      </c>
      <c r="R48" t="str">
        <f t="shared" si="3"/>
        <v>rock</v>
      </c>
      <c r="S48" s="11">
        <f t="shared" si="4"/>
        <v>40367.208333333336</v>
      </c>
      <c r="T48" s="12">
        <f t="shared" si="5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475.26666666666665</v>
      </c>
      <c r="P49" s="6">
        <f t="shared" si="1"/>
        <v>47.845637583892618</v>
      </c>
      <c r="Q49" t="str">
        <f t="shared" si="2"/>
        <v>theater</v>
      </c>
      <c r="R49" t="str">
        <f t="shared" si="3"/>
        <v>plays</v>
      </c>
      <c r="S49" s="11">
        <f t="shared" si="4"/>
        <v>41727.208333333336</v>
      </c>
      <c r="T49" s="12">
        <f t="shared" si="5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386.97297297297297</v>
      </c>
      <c r="P50" s="6">
        <f t="shared" si="1"/>
        <v>53.007815713698065</v>
      </c>
      <c r="Q50" t="str">
        <f t="shared" si="2"/>
        <v>theater</v>
      </c>
      <c r="R50" t="str">
        <f t="shared" si="3"/>
        <v>plays</v>
      </c>
      <c r="S50" s="11">
        <f t="shared" si="4"/>
        <v>42180.208333333328</v>
      </c>
      <c r="T50" s="12">
        <f t="shared" si="5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189.625</v>
      </c>
      <c r="P51" s="6">
        <f t="shared" si="1"/>
        <v>45.059405940594061</v>
      </c>
      <c r="Q51" t="str">
        <f t="shared" si="2"/>
        <v>music</v>
      </c>
      <c r="R51" t="str">
        <f t="shared" si="3"/>
        <v>rock</v>
      </c>
      <c r="S51" s="11">
        <f t="shared" si="4"/>
        <v>43758.208333333328</v>
      </c>
      <c r="T51" s="12">
        <f t="shared" si="5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2</v>
      </c>
      <c r="P52" s="6">
        <f t="shared" si="1"/>
        <v>2</v>
      </c>
      <c r="Q52" t="str">
        <f t="shared" si="2"/>
        <v>music</v>
      </c>
      <c r="R52" t="str">
        <f t="shared" si="3"/>
        <v>metal</v>
      </c>
      <c r="S52" s="11">
        <f t="shared" si="4"/>
        <v>41487.208333333336</v>
      </c>
      <c r="T52" s="12">
        <f t="shared" si="5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91.867805186590772</v>
      </c>
      <c r="P53" s="6">
        <f t="shared" si="1"/>
        <v>99.006816632583508</v>
      </c>
      <c r="Q53" t="str">
        <f t="shared" si="2"/>
        <v>technology</v>
      </c>
      <c r="R53" t="str">
        <f t="shared" si="3"/>
        <v>wearables</v>
      </c>
      <c r="S53" s="11">
        <f t="shared" si="4"/>
        <v>40995.208333333336</v>
      </c>
      <c r="T53" s="12">
        <f t="shared" si="5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34.152777777777779</v>
      </c>
      <c r="P54" s="6">
        <f t="shared" si="1"/>
        <v>32.786666666666669</v>
      </c>
      <c r="Q54" t="str">
        <f t="shared" si="2"/>
        <v>theater</v>
      </c>
      <c r="R54" t="str">
        <f t="shared" si="3"/>
        <v>plays</v>
      </c>
      <c r="S54" s="11">
        <f t="shared" si="4"/>
        <v>40436.208333333336</v>
      </c>
      <c r="T54" s="12">
        <f t="shared" si="5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140.40909090909091</v>
      </c>
      <c r="P55" s="6">
        <f t="shared" si="1"/>
        <v>59.119617224880386</v>
      </c>
      <c r="Q55" t="str">
        <f t="shared" si="2"/>
        <v>film &amp; video</v>
      </c>
      <c r="R55" t="str">
        <f t="shared" si="3"/>
        <v>drama</v>
      </c>
      <c r="S55" s="11">
        <f t="shared" si="4"/>
        <v>41779.208333333336</v>
      </c>
      <c r="T55" s="12">
        <f t="shared" si="5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89.86666666666666</v>
      </c>
      <c r="P56" s="6">
        <f t="shared" si="1"/>
        <v>44.93333333333333</v>
      </c>
      <c r="Q56" t="str">
        <f t="shared" si="2"/>
        <v>technology</v>
      </c>
      <c r="R56" t="str">
        <f t="shared" si="3"/>
        <v>wearables</v>
      </c>
      <c r="S56" s="11">
        <f t="shared" si="4"/>
        <v>43170.25</v>
      </c>
      <c r="T56" s="12">
        <f t="shared" si="5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177.96969696969697</v>
      </c>
      <c r="P57" s="6">
        <f t="shared" si="1"/>
        <v>89.664122137404576</v>
      </c>
      <c r="Q57" t="str">
        <f t="shared" si="2"/>
        <v>music</v>
      </c>
      <c r="R57" t="str">
        <f t="shared" si="3"/>
        <v>jazz</v>
      </c>
      <c r="S57" s="11">
        <f t="shared" si="4"/>
        <v>43311.208333333328</v>
      </c>
      <c r="T57" s="12">
        <f t="shared" si="5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143.66249999999999</v>
      </c>
      <c r="P58" s="6">
        <f t="shared" si="1"/>
        <v>70.079268292682926</v>
      </c>
      <c r="Q58" t="str">
        <f t="shared" si="2"/>
        <v>technology</v>
      </c>
      <c r="R58" t="str">
        <f t="shared" si="3"/>
        <v>wearables</v>
      </c>
      <c r="S58" s="11">
        <f t="shared" si="4"/>
        <v>42014.25</v>
      </c>
      <c r="T58" s="12">
        <f t="shared" si="5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215.27586206896552</v>
      </c>
      <c r="P59" s="6">
        <f t="shared" si="1"/>
        <v>31.059701492537314</v>
      </c>
      <c r="Q59" t="str">
        <f t="shared" si="2"/>
        <v>games</v>
      </c>
      <c r="R59" t="str">
        <f t="shared" si="3"/>
        <v>video games</v>
      </c>
      <c r="S59" s="11">
        <f t="shared" si="4"/>
        <v>42979.208333333328</v>
      </c>
      <c r="T59" s="12">
        <f t="shared" si="5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227.11111111111114</v>
      </c>
      <c r="P60" s="6">
        <f t="shared" si="1"/>
        <v>29.061611374407583</v>
      </c>
      <c r="Q60" t="str">
        <f t="shared" si="2"/>
        <v>theater</v>
      </c>
      <c r="R60" t="str">
        <f t="shared" si="3"/>
        <v>plays</v>
      </c>
      <c r="S60" s="11">
        <f t="shared" si="4"/>
        <v>42268.208333333328</v>
      </c>
      <c r="T60" s="12">
        <f t="shared" si="5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275.07142857142861</v>
      </c>
      <c r="P61" s="6">
        <f t="shared" si="1"/>
        <v>30.0859375</v>
      </c>
      <c r="Q61" t="str">
        <f t="shared" si="2"/>
        <v>theater</v>
      </c>
      <c r="R61" t="str">
        <f t="shared" si="3"/>
        <v>plays</v>
      </c>
      <c r="S61" s="11">
        <f t="shared" si="4"/>
        <v>42898.208333333328</v>
      </c>
      <c r="T61" s="12">
        <f t="shared" si="5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144.37048832271762</v>
      </c>
      <c r="P62" s="6">
        <f t="shared" si="1"/>
        <v>84.998125000000002</v>
      </c>
      <c r="Q62" t="str">
        <f t="shared" si="2"/>
        <v>theater</v>
      </c>
      <c r="R62" t="str">
        <f t="shared" si="3"/>
        <v>plays</v>
      </c>
      <c r="S62" s="11">
        <f t="shared" si="4"/>
        <v>41107.208333333336</v>
      </c>
      <c r="T62" s="12">
        <f t="shared" si="5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92.74598393574297</v>
      </c>
      <c r="P63" s="6">
        <f t="shared" si="1"/>
        <v>82.001775410563695</v>
      </c>
      <c r="Q63" t="str">
        <f t="shared" si="2"/>
        <v>theater</v>
      </c>
      <c r="R63" t="str">
        <f t="shared" si="3"/>
        <v>plays</v>
      </c>
      <c r="S63" s="11">
        <f t="shared" si="4"/>
        <v>40595.25</v>
      </c>
      <c r="T63" s="12">
        <f t="shared" si="5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722.6</v>
      </c>
      <c r="P64" s="6">
        <f t="shared" si="1"/>
        <v>58.040160642570278</v>
      </c>
      <c r="Q64" t="str">
        <f t="shared" si="2"/>
        <v>technology</v>
      </c>
      <c r="R64" t="str">
        <f t="shared" si="3"/>
        <v>web</v>
      </c>
      <c r="S64" s="11">
        <f t="shared" si="4"/>
        <v>42160.208333333328</v>
      </c>
      <c r="T64" s="12">
        <f t="shared" si="5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11.851063829787234</v>
      </c>
      <c r="P65" s="6">
        <f t="shared" si="1"/>
        <v>111.4</v>
      </c>
      <c r="Q65" t="str">
        <f t="shared" si="2"/>
        <v>theater</v>
      </c>
      <c r="R65" t="str">
        <f t="shared" si="3"/>
        <v>plays</v>
      </c>
      <c r="S65" s="11">
        <f t="shared" si="4"/>
        <v>42853.208333333328</v>
      </c>
      <c r="T65" s="12">
        <f t="shared" si="5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97.642857142857139</v>
      </c>
      <c r="P66" s="6">
        <f t="shared" si="1"/>
        <v>71.94736842105263</v>
      </c>
      <c r="Q66" t="str">
        <f t="shared" si="2"/>
        <v>technology</v>
      </c>
      <c r="R66" t="str">
        <f t="shared" si="3"/>
        <v>web</v>
      </c>
      <c r="S66" s="11">
        <f t="shared" si="4"/>
        <v>43283.208333333328</v>
      </c>
      <c r="T66" s="12">
        <f t="shared" si="5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6">(E67/D67)*100</f>
        <v>236.14754098360655</v>
      </c>
      <c r="P67" s="6">
        <f t="shared" ref="P67:P130" si="7">(E67/G67)</f>
        <v>61.038135593220339</v>
      </c>
      <c r="Q67" t="str">
        <f t="shared" ref="Q67:Q130" si="8">LEFT(N67, FIND("/", N67)-1)</f>
        <v>theater</v>
      </c>
      <c r="R67" t="str">
        <f t="shared" ref="R67:R130" si="9">MID(N67, FIND("/", N67)+1, LEN(N67)-FIND("/", N67))</f>
        <v>plays</v>
      </c>
      <c r="S67" s="11">
        <f t="shared" ref="S67:S130" si="10">(((J67/60)/60)/24)+DATE(1970,1,1)</f>
        <v>40570.25</v>
      </c>
      <c r="T67" s="12">
        <f t="shared" ref="T67:T130" si="11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6"/>
        <v>45.068965517241381</v>
      </c>
      <c r="P68" s="6">
        <f t="shared" si="7"/>
        <v>108.91666666666667</v>
      </c>
      <c r="Q68" t="str">
        <f t="shared" si="8"/>
        <v>theater</v>
      </c>
      <c r="R68" t="str">
        <f t="shared" si="9"/>
        <v>plays</v>
      </c>
      <c r="S68" s="11">
        <f t="shared" si="10"/>
        <v>42102.208333333328</v>
      </c>
      <c r="T68" s="12">
        <f t="shared" si="11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6"/>
        <v>162.38567493112947</v>
      </c>
      <c r="P69" s="6">
        <f t="shared" si="7"/>
        <v>29.001722017220171</v>
      </c>
      <c r="Q69" t="str">
        <f t="shared" si="8"/>
        <v>technology</v>
      </c>
      <c r="R69" t="str">
        <f t="shared" si="9"/>
        <v>wearables</v>
      </c>
      <c r="S69" s="11">
        <f t="shared" si="10"/>
        <v>40203.25</v>
      </c>
      <c r="T69" s="12">
        <f t="shared" si="11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6"/>
        <v>254.52631578947367</v>
      </c>
      <c r="P70" s="6">
        <f t="shared" si="7"/>
        <v>58.975609756097562</v>
      </c>
      <c r="Q70" t="str">
        <f t="shared" si="8"/>
        <v>theater</v>
      </c>
      <c r="R70" t="str">
        <f t="shared" si="9"/>
        <v>plays</v>
      </c>
      <c r="S70" s="11">
        <f t="shared" si="10"/>
        <v>42943.208333333328</v>
      </c>
      <c r="T70" s="12">
        <f t="shared" si="11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6"/>
        <v>24.063291139240505</v>
      </c>
      <c r="P71" s="6">
        <f t="shared" si="7"/>
        <v>111.82352941176471</v>
      </c>
      <c r="Q71" t="str">
        <f t="shared" si="8"/>
        <v>theater</v>
      </c>
      <c r="R71" t="str">
        <f t="shared" si="9"/>
        <v>plays</v>
      </c>
      <c r="S71" s="11">
        <f t="shared" si="10"/>
        <v>40531.25</v>
      </c>
      <c r="T71" s="12">
        <f t="shared" si="11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6"/>
        <v>123.74140625000001</v>
      </c>
      <c r="P72" s="6">
        <f t="shared" si="7"/>
        <v>63.995555555555555</v>
      </c>
      <c r="Q72" t="str">
        <f t="shared" si="8"/>
        <v>theater</v>
      </c>
      <c r="R72" t="str">
        <f t="shared" si="9"/>
        <v>plays</v>
      </c>
      <c r="S72" s="11">
        <f t="shared" si="10"/>
        <v>40484.208333333336</v>
      </c>
      <c r="T72" s="12">
        <f t="shared" si="11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6"/>
        <v>108.06666666666666</v>
      </c>
      <c r="P73" s="6">
        <f t="shared" si="7"/>
        <v>85.315789473684205</v>
      </c>
      <c r="Q73" t="str">
        <f t="shared" si="8"/>
        <v>theater</v>
      </c>
      <c r="R73" t="str">
        <f t="shared" si="9"/>
        <v>plays</v>
      </c>
      <c r="S73" s="11">
        <f t="shared" si="10"/>
        <v>43799.25</v>
      </c>
      <c r="T73" s="12">
        <f t="shared" si="11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6"/>
        <v>670.33333333333326</v>
      </c>
      <c r="P74" s="6">
        <f t="shared" si="7"/>
        <v>74.481481481481481</v>
      </c>
      <c r="Q74" t="str">
        <f t="shared" si="8"/>
        <v>film &amp; video</v>
      </c>
      <c r="R74" t="str">
        <f t="shared" si="9"/>
        <v>animation</v>
      </c>
      <c r="S74" s="11">
        <f t="shared" si="10"/>
        <v>42186.208333333328</v>
      </c>
      <c r="T74" s="12">
        <f t="shared" si="11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6"/>
        <v>660.92857142857144</v>
      </c>
      <c r="P75" s="6">
        <f t="shared" si="7"/>
        <v>105.14772727272727</v>
      </c>
      <c r="Q75" t="str">
        <f t="shared" si="8"/>
        <v>music</v>
      </c>
      <c r="R75" t="str">
        <f t="shared" si="9"/>
        <v>jazz</v>
      </c>
      <c r="S75" s="11">
        <f t="shared" si="10"/>
        <v>42701.25</v>
      </c>
      <c r="T75" s="12">
        <f t="shared" si="11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6"/>
        <v>122.46153846153847</v>
      </c>
      <c r="P76" s="6">
        <f t="shared" si="7"/>
        <v>56.188235294117646</v>
      </c>
      <c r="Q76" t="str">
        <f t="shared" si="8"/>
        <v>music</v>
      </c>
      <c r="R76" t="str">
        <f t="shared" si="9"/>
        <v>metal</v>
      </c>
      <c r="S76" s="11">
        <f t="shared" si="10"/>
        <v>42456.208333333328</v>
      </c>
      <c r="T76" s="12">
        <f t="shared" si="11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6"/>
        <v>150.57731958762886</v>
      </c>
      <c r="P77" s="6">
        <f t="shared" si="7"/>
        <v>85.917647058823533</v>
      </c>
      <c r="Q77" t="str">
        <f t="shared" si="8"/>
        <v>photography</v>
      </c>
      <c r="R77" t="str">
        <f t="shared" si="9"/>
        <v>photography books</v>
      </c>
      <c r="S77" s="11">
        <f t="shared" si="10"/>
        <v>43296.208333333328</v>
      </c>
      <c r="T77" s="12">
        <f t="shared" si="11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6"/>
        <v>78.106590724165997</v>
      </c>
      <c r="P78" s="6">
        <f t="shared" si="7"/>
        <v>57.00296912114014</v>
      </c>
      <c r="Q78" t="str">
        <f t="shared" si="8"/>
        <v>theater</v>
      </c>
      <c r="R78" t="str">
        <f t="shared" si="9"/>
        <v>plays</v>
      </c>
      <c r="S78" s="11">
        <f t="shared" si="10"/>
        <v>42027.25</v>
      </c>
      <c r="T78" s="12">
        <f t="shared" si="11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6"/>
        <v>46.94736842105263</v>
      </c>
      <c r="P79" s="6">
        <f t="shared" si="7"/>
        <v>79.642857142857139</v>
      </c>
      <c r="Q79" t="str">
        <f t="shared" si="8"/>
        <v>film &amp; video</v>
      </c>
      <c r="R79" t="str">
        <f t="shared" si="9"/>
        <v>animation</v>
      </c>
      <c r="S79" s="11">
        <f t="shared" si="10"/>
        <v>40448.208333333336</v>
      </c>
      <c r="T79" s="12">
        <f t="shared" si="11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6"/>
        <v>300.8</v>
      </c>
      <c r="P80" s="6">
        <f t="shared" si="7"/>
        <v>41.018181818181816</v>
      </c>
      <c r="Q80" t="str">
        <f t="shared" si="8"/>
        <v>publishing</v>
      </c>
      <c r="R80" t="str">
        <f t="shared" si="9"/>
        <v>translations</v>
      </c>
      <c r="S80" s="11">
        <f t="shared" si="10"/>
        <v>43206.208333333328</v>
      </c>
      <c r="T80" s="12">
        <f t="shared" si="11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6"/>
        <v>69.598615916955026</v>
      </c>
      <c r="P81" s="6">
        <f t="shared" si="7"/>
        <v>48.004773269689736</v>
      </c>
      <c r="Q81" t="str">
        <f t="shared" si="8"/>
        <v>theater</v>
      </c>
      <c r="R81" t="str">
        <f t="shared" si="9"/>
        <v>plays</v>
      </c>
      <c r="S81" s="11">
        <f t="shared" si="10"/>
        <v>43267.208333333328</v>
      </c>
      <c r="T81" s="12">
        <f t="shared" si="11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6"/>
        <v>637.4545454545455</v>
      </c>
      <c r="P82" s="6">
        <f t="shared" si="7"/>
        <v>55.212598425196852</v>
      </c>
      <c r="Q82" t="str">
        <f t="shared" si="8"/>
        <v>games</v>
      </c>
      <c r="R82" t="str">
        <f t="shared" si="9"/>
        <v>video games</v>
      </c>
      <c r="S82" s="11">
        <f t="shared" si="10"/>
        <v>42976.208333333328</v>
      </c>
      <c r="T82" s="12">
        <f t="shared" si="11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6"/>
        <v>225.33928571428569</v>
      </c>
      <c r="P83" s="6">
        <f t="shared" si="7"/>
        <v>92.109489051094897</v>
      </c>
      <c r="Q83" t="str">
        <f t="shared" si="8"/>
        <v>music</v>
      </c>
      <c r="R83" t="str">
        <f t="shared" si="9"/>
        <v>rock</v>
      </c>
      <c r="S83" s="11">
        <f t="shared" si="10"/>
        <v>43062.25</v>
      </c>
      <c r="T83" s="12">
        <f t="shared" si="11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6"/>
        <v>1497.3000000000002</v>
      </c>
      <c r="P84" s="6">
        <f t="shared" si="7"/>
        <v>83.183333333333337</v>
      </c>
      <c r="Q84" t="str">
        <f t="shared" si="8"/>
        <v>games</v>
      </c>
      <c r="R84" t="str">
        <f t="shared" si="9"/>
        <v>video games</v>
      </c>
      <c r="S84" s="11">
        <f t="shared" si="10"/>
        <v>43482.25</v>
      </c>
      <c r="T84" s="12">
        <f t="shared" si="11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6"/>
        <v>37.590225563909776</v>
      </c>
      <c r="P85" s="6">
        <f t="shared" si="7"/>
        <v>39.996000000000002</v>
      </c>
      <c r="Q85" t="str">
        <f t="shared" si="8"/>
        <v>music</v>
      </c>
      <c r="R85" t="str">
        <f t="shared" si="9"/>
        <v>electric music</v>
      </c>
      <c r="S85" s="11">
        <f t="shared" si="10"/>
        <v>42579.208333333328</v>
      </c>
      <c r="T85" s="12">
        <f t="shared" si="11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6"/>
        <v>132.36942675159236</v>
      </c>
      <c r="P86" s="6">
        <f t="shared" si="7"/>
        <v>111.1336898395722</v>
      </c>
      <c r="Q86" t="str">
        <f t="shared" si="8"/>
        <v>technology</v>
      </c>
      <c r="R86" t="str">
        <f t="shared" si="9"/>
        <v>wearables</v>
      </c>
      <c r="S86" s="11">
        <f t="shared" si="10"/>
        <v>41118.208333333336</v>
      </c>
      <c r="T86" s="12">
        <f t="shared" si="11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6"/>
        <v>131.22448979591837</v>
      </c>
      <c r="P87" s="6">
        <f t="shared" si="7"/>
        <v>90.563380281690144</v>
      </c>
      <c r="Q87" t="str">
        <f t="shared" si="8"/>
        <v>music</v>
      </c>
      <c r="R87" t="str">
        <f t="shared" si="9"/>
        <v>indie rock</v>
      </c>
      <c r="S87" s="11">
        <f t="shared" si="10"/>
        <v>40797.208333333336</v>
      </c>
      <c r="T87" s="12">
        <f t="shared" si="11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6"/>
        <v>167.63513513513513</v>
      </c>
      <c r="P88" s="6">
        <f t="shared" si="7"/>
        <v>61.108374384236456</v>
      </c>
      <c r="Q88" t="str">
        <f t="shared" si="8"/>
        <v>theater</v>
      </c>
      <c r="R88" t="str">
        <f t="shared" si="9"/>
        <v>plays</v>
      </c>
      <c r="S88" s="11">
        <f t="shared" si="10"/>
        <v>42128.208333333328</v>
      </c>
      <c r="T88" s="12">
        <f t="shared" si="11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6"/>
        <v>61.984886649874063</v>
      </c>
      <c r="P89" s="6">
        <f t="shared" si="7"/>
        <v>83.022941970310384</v>
      </c>
      <c r="Q89" t="str">
        <f t="shared" si="8"/>
        <v>music</v>
      </c>
      <c r="R89" t="str">
        <f t="shared" si="9"/>
        <v>rock</v>
      </c>
      <c r="S89" s="11">
        <f t="shared" si="10"/>
        <v>40610.25</v>
      </c>
      <c r="T89" s="12">
        <f t="shared" si="11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6"/>
        <v>260.75</v>
      </c>
      <c r="P90" s="6">
        <f t="shared" si="7"/>
        <v>110.76106194690266</v>
      </c>
      <c r="Q90" t="str">
        <f t="shared" si="8"/>
        <v>publishing</v>
      </c>
      <c r="R90" t="str">
        <f t="shared" si="9"/>
        <v>translations</v>
      </c>
      <c r="S90" s="11">
        <f t="shared" si="10"/>
        <v>42110.208333333328</v>
      </c>
      <c r="T90" s="12">
        <f t="shared" si="11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6"/>
        <v>252.58823529411765</v>
      </c>
      <c r="P91" s="6">
        <f t="shared" si="7"/>
        <v>89.458333333333329</v>
      </c>
      <c r="Q91" t="str">
        <f t="shared" si="8"/>
        <v>theater</v>
      </c>
      <c r="R91" t="str">
        <f t="shared" si="9"/>
        <v>plays</v>
      </c>
      <c r="S91" s="11">
        <f t="shared" si="10"/>
        <v>40283.208333333336</v>
      </c>
      <c r="T91" s="12">
        <f t="shared" si="11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6"/>
        <v>78.615384615384613</v>
      </c>
      <c r="P92" s="6">
        <f t="shared" si="7"/>
        <v>57.849056603773583</v>
      </c>
      <c r="Q92" t="str">
        <f t="shared" si="8"/>
        <v>theater</v>
      </c>
      <c r="R92" t="str">
        <f t="shared" si="9"/>
        <v>plays</v>
      </c>
      <c r="S92" s="11">
        <f t="shared" si="10"/>
        <v>42425.25</v>
      </c>
      <c r="T92" s="12">
        <f t="shared" si="11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6"/>
        <v>48.404406999351913</v>
      </c>
      <c r="P93" s="6">
        <f t="shared" si="7"/>
        <v>109.99705449189985</v>
      </c>
      <c r="Q93" t="str">
        <f t="shared" si="8"/>
        <v>publishing</v>
      </c>
      <c r="R93" t="str">
        <f t="shared" si="9"/>
        <v>translations</v>
      </c>
      <c r="S93" s="11">
        <f t="shared" si="10"/>
        <v>42588.208333333328</v>
      </c>
      <c r="T93" s="12">
        <f t="shared" si="11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6"/>
        <v>258.875</v>
      </c>
      <c r="P94" s="6">
        <f t="shared" si="7"/>
        <v>103.96586345381526</v>
      </c>
      <c r="Q94" t="str">
        <f t="shared" si="8"/>
        <v>games</v>
      </c>
      <c r="R94" t="str">
        <f t="shared" si="9"/>
        <v>video games</v>
      </c>
      <c r="S94" s="11">
        <f t="shared" si="10"/>
        <v>40352.208333333336</v>
      </c>
      <c r="T94" s="12">
        <f t="shared" si="11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6"/>
        <v>60.548713235294116</v>
      </c>
      <c r="P95" s="6">
        <f t="shared" si="7"/>
        <v>107.99508196721311</v>
      </c>
      <c r="Q95" t="str">
        <f t="shared" si="8"/>
        <v>theater</v>
      </c>
      <c r="R95" t="str">
        <f t="shared" si="9"/>
        <v>plays</v>
      </c>
      <c r="S95" s="11">
        <f t="shared" si="10"/>
        <v>41202.208333333336</v>
      </c>
      <c r="T95" s="12">
        <f t="shared" si="11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6"/>
        <v>303.68965517241378</v>
      </c>
      <c r="P96" s="6">
        <f t="shared" si="7"/>
        <v>48.927777777777777</v>
      </c>
      <c r="Q96" t="str">
        <f t="shared" si="8"/>
        <v>technology</v>
      </c>
      <c r="R96" t="str">
        <f t="shared" si="9"/>
        <v>web</v>
      </c>
      <c r="S96" s="11">
        <f t="shared" si="10"/>
        <v>43562.208333333328</v>
      </c>
      <c r="T96" s="12">
        <f t="shared" si="11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6"/>
        <v>112.99999999999999</v>
      </c>
      <c r="P97" s="6">
        <f t="shared" si="7"/>
        <v>37.666666666666664</v>
      </c>
      <c r="Q97" t="str">
        <f t="shared" si="8"/>
        <v>film &amp; video</v>
      </c>
      <c r="R97" t="str">
        <f t="shared" si="9"/>
        <v>documentary</v>
      </c>
      <c r="S97" s="11">
        <f t="shared" si="10"/>
        <v>43752.208333333328</v>
      </c>
      <c r="T97" s="12">
        <f t="shared" si="11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6"/>
        <v>217.37876614060258</v>
      </c>
      <c r="P98" s="6">
        <f t="shared" si="7"/>
        <v>64.999141999141997</v>
      </c>
      <c r="Q98" t="str">
        <f t="shared" si="8"/>
        <v>theater</v>
      </c>
      <c r="R98" t="str">
        <f t="shared" si="9"/>
        <v>plays</v>
      </c>
      <c r="S98" s="11">
        <f t="shared" si="10"/>
        <v>40612.25</v>
      </c>
      <c r="T98" s="12">
        <f t="shared" si="11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6"/>
        <v>926.69230769230762</v>
      </c>
      <c r="P99" s="6">
        <f t="shared" si="7"/>
        <v>106.61061946902655</v>
      </c>
      <c r="Q99" t="str">
        <f t="shared" si="8"/>
        <v>food</v>
      </c>
      <c r="R99" t="str">
        <f t="shared" si="9"/>
        <v>food trucks</v>
      </c>
      <c r="S99" s="11">
        <f t="shared" si="10"/>
        <v>42180.208333333328</v>
      </c>
      <c r="T99" s="12">
        <f t="shared" si="11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6"/>
        <v>33.692229038854805</v>
      </c>
      <c r="P100" s="6">
        <f t="shared" si="7"/>
        <v>27.009016393442622</v>
      </c>
      <c r="Q100" t="str">
        <f t="shared" si="8"/>
        <v>games</v>
      </c>
      <c r="R100" t="str">
        <f t="shared" si="9"/>
        <v>video games</v>
      </c>
      <c r="S100" s="11">
        <f t="shared" si="10"/>
        <v>42212.208333333328</v>
      </c>
      <c r="T100" s="12">
        <f t="shared" si="11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6"/>
        <v>196.7236842105263</v>
      </c>
      <c r="P101" s="6">
        <f t="shared" si="7"/>
        <v>91.16463414634147</v>
      </c>
      <c r="Q101" t="str">
        <f t="shared" si="8"/>
        <v>theater</v>
      </c>
      <c r="R101" t="str">
        <f t="shared" si="9"/>
        <v>plays</v>
      </c>
      <c r="S101" s="11">
        <f t="shared" si="10"/>
        <v>41968.25</v>
      </c>
      <c r="T101" s="12">
        <f t="shared" si="11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6"/>
        <v>1</v>
      </c>
      <c r="P102" s="6">
        <f t="shared" si="7"/>
        <v>1</v>
      </c>
      <c r="Q102" t="str">
        <f t="shared" si="8"/>
        <v>theater</v>
      </c>
      <c r="R102" t="str">
        <f t="shared" si="9"/>
        <v>plays</v>
      </c>
      <c r="S102" s="11">
        <f t="shared" si="10"/>
        <v>40835.208333333336</v>
      </c>
      <c r="T102" s="12">
        <f t="shared" si="11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6"/>
        <v>1021.4444444444445</v>
      </c>
      <c r="P103" s="6">
        <f t="shared" si="7"/>
        <v>56.054878048780488</v>
      </c>
      <c r="Q103" t="str">
        <f t="shared" si="8"/>
        <v>music</v>
      </c>
      <c r="R103" t="str">
        <f t="shared" si="9"/>
        <v>electric music</v>
      </c>
      <c r="S103" s="11">
        <f t="shared" si="10"/>
        <v>42056.25</v>
      </c>
      <c r="T103" s="12">
        <f t="shared" si="11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6"/>
        <v>281.67567567567568</v>
      </c>
      <c r="P104" s="6">
        <f t="shared" si="7"/>
        <v>31.017857142857142</v>
      </c>
      <c r="Q104" t="str">
        <f t="shared" si="8"/>
        <v>technology</v>
      </c>
      <c r="R104" t="str">
        <f t="shared" si="9"/>
        <v>wearables</v>
      </c>
      <c r="S104" s="11">
        <f t="shared" si="10"/>
        <v>43234.208333333328</v>
      </c>
      <c r="T104" s="12">
        <f t="shared" si="11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6"/>
        <v>24.610000000000003</v>
      </c>
      <c r="P105" s="6">
        <f t="shared" si="7"/>
        <v>66.513513513513516</v>
      </c>
      <c r="Q105" t="str">
        <f t="shared" si="8"/>
        <v>music</v>
      </c>
      <c r="R105" t="str">
        <f t="shared" si="9"/>
        <v>electric music</v>
      </c>
      <c r="S105" s="11">
        <f t="shared" si="10"/>
        <v>40475.208333333336</v>
      </c>
      <c r="T105" s="12">
        <f t="shared" si="11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6"/>
        <v>143.14010067114094</v>
      </c>
      <c r="P106" s="6">
        <f t="shared" si="7"/>
        <v>89.005216484089729</v>
      </c>
      <c r="Q106" t="str">
        <f t="shared" si="8"/>
        <v>music</v>
      </c>
      <c r="R106" t="str">
        <f t="shared" si="9"/>
        <v>indie rock</v>
      </c>
      <c r="S106" s="11">
        <f t="shared" si="10"/>
        <v>42878.208333333328</v>
      </c>
      <c r="T106" s="12">
        <f t="shared" si="11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6"/>
        <v>144.54411764705884</v>
      </c>
      <c r="P107" s="6">
        <f t="shared" si="7"/>
        <v>103.46315789473684</v>
      </c>
      <c r="Q107" t="str">
        <f t="shared" si="8"/>
        <v>technology</v>
      </c>
      <c r="R107" t="str">
        <f t="shared" si="9"/>
        <v>web</v>
      </c>
      <c r="S107" s="11">
        <f t="shared" si="10"/>
        <v>41366.208333333336</v>
      </c>
      <c r="T107" s="12">
        <f t="shared" si="11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6"/>
        <v>359.12820512820514</v>
      </c>
      <c r="P108" s="6">
        <f t="shared" si="7"/>
        <v>95.278911564625844</v>
      </c>
      <c r="Q108" t="str">
        <f t="shared" si="8"/>
        <v>theater</v>
      </c>
      <c r="R108" t="str">
        <f t="shared" si="9"/>
        <v>plays</v>
      </c>
      <c r="S108" s="11">
        <f t="shared" si="10"/>
        <v>43716.208333333328</v>
      </c>
      <c r="T108" s="12">
        <f t="shared" si="11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6"/>
        <v>186.48571428571427</v>
      </c>
      <c r="P109" s="6">
        <f t="shared" si="7"/>
        <v>75.895348837209298</v>
      </c>
      <c r="Q109" t="str">
        <f t="shared" si="8"/>
        <v>theater</v>
      </c>
      <c r="R109" t="str">
        <f t="shared" si="9"/>
        <v>plays</v>
      </c>
      <c r="S109" s="11">
        <f t="shared" si="10"/>
        <v>43213.208333333328</v>
      </c>
      <c r="T109" s="12">
        <f t="shared" si="11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6"/>
        <v>595.26666666666665</v>
      </c>
      <c r="P110" s="6">
        <f t="shared" si="7"/>
        <v>107.57831325301204</v>
      </c>
      <c r="Q110" t="str">
        <f t="shared" si="8"/>
        <v>film &amp; video</v>
      </c>
      <c r="R110" t="str">
        <f t="shared" si="9"/>
        <v>documentary</v>
      </c>
      <c r="S110" s="11">
        <f t="shared" si="10"/>
        <v>41005.208333333336</v>
      </c>
      <c r="T110" s="12">
        <f t="shared" si="11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6"/>
        <v>59.21153846153846</v>
      </c>
      <c r="P111" s="6">
        <f t="shared" si="7"/>
        <v>51.31666666666667</v>
      </c>
      <c r="Q111" t="str">
        <f t="shared" si="8"/>
        <v>film &amp; video</v>
      </c>
      <c r="R111" t="str">
        <f t="shared" si="9"/>
        <v>television</v>
      </c>
      <c r="S111" s="11">
        <f t="shared" si="10"/>
        <v>41651.25</v>
      </c>
      <c r="T111" s="12">
        <f t="shared" si="11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6"/>
        <v>14.962780898876405</v>
      </c>
      <c r="P112" s="6">
        <f t="shared" si="7"/>
        <v>71.983108108108112</v>
      </c>
      <c r="Q112" t="str">
        <f t="shared" si="8"/>
        <v>food</v>
      </c>
      <c r="R112" t="str">
        <f t="shared" si="9"/>
        <v>food trucks</v>
      </c>
      <c r="S112" s="11">
        <f t="shared" si="10"/>
        <v>43354.208333333328</v>
      </c>
      <c r="T112" s="12">
        <f t="shared" si="11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6"/>
        <v>119.95602605863192</v>
      </c>
      <c r="P113" s="6">
        <f t="shared" si="7"/>
        <v>108.95414201183432</v>
      </c>
      <c r="Q113" t="str">
        <f t="shared" si="8"/>
        <v>publishing</v>
      </c>
      <c r="R113" t="str">
        <f t="shared" si="9"/>
        <v>radio &amp; podcasts</v>
      </c>
      <c r="S113" s="11">
        <f t="shared" si="10"/>
        <v>41174.208333333336</v>
      </c>
      <c r="T113" s="12">
        <f t="shared" si="11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6"/>
        <v>268.82978723404256</v>
      </c>
      <c r="P114" s="6">
        <f t="shared" si="7"/>
        <v>35</v>
      </c>
      <c r="Q114" t="str">
        <f t="shared" si="8"/>
        <v>technology</v>
      </c>
      <c r="R114" t="str">
        <f t="shared" si="9"/>
        <v>web</v>
      </c>
      <c r="S114" s="11">
        <f t="shared" si="10"/>
        <v>41875.208333333336</v>
      </c>
      <c r="T114" s="12">
        <f t="shared" si="11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6"/>
        <v>376.87878787878788</v>
      </c>
      <c r="P115" s="6">
        <f t="shared" si="7"/>
        <v>94.938931297709928</v>
      </c>
      <c r="Q115" t="str">
        <f t="shared" si="8"/>
        <v>food</v>
      </c>
      <c r="R115" t="str">
        <f t="shared" si="9"/>
        <v>food trucks</v>
      </c>
      <c r="S115" s="11">
        <f t="shared" si="10"/>
        <v>42990.208333333328</v>
      </c>
      <c r="T115" s="12">
        <f t="shared" si="11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6"/>
        <v>727.15789473684208</v>
      </c>
      <c r="P116" s="6">
        <f t="shared" si="7"/>
        <v>109.65079365079364</v>
      </c>
      <c r="Q116" t="str">
        <f t="shared" si="8"/>
        <v>technology</v>
      </c>
      <c r="R116" t="str">
        <f t="shared" si="9"/>
        <v>wearables</v>
      </c>
      <c r="S116" s="11">
        <f t="shared" si="10"/>
        <v>43564.208333333328</v>
      </c>
      <c r="T116" s="12">
        <f t="shared" si="11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6"/>
        <v>87.211757648470297</v>
      </c>
      <c r="P117" s="6">
        <f t="shared" si="7"/>
        <v>44.001815980629537</v>
      </c>
      <c r="Q117" t="str">
        <f t="shared" si="8"/>
        <v>publishing</v>
      </c>
      <c r="R117" t="str">
        <f t="shared" si="9"/>
        <v>fiction</v>
      </c>
      <c r="S117" s="11">
        <f t="shared" si="10"/>
        <v>43056.25</v>
      </c>
      <c r="T117" s="12">
        <f t="shared" si="11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6"/>
        <v>88</v>
      </c>
      <c r="P118" s="6">
        <f t="shared" si="7"/>
        <v>86.794520547945211</v>
      </c>
      <c r="Q118" t="str">
        <f t="shared" si="8"/>
        <v>theater</v>
      </c>
      <c r="R118" t="str">
        <f t="shared" si="9"/>
        <v>plays</v>
      </c>
      <c r="S118" s="11">
        <f t="shared" si="10"/>
        <v>42265.208333333328</v>
      </c>
      <c r="T118" s="12">
        <f t="shared" si="11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6"/>
        <v>173.9387755102041</v>
      </c>
      <c r="P119" s="6">
        <f t="shared" si="7"/>
        <v>30.992727272727272</v>
      </c>
      <c r="Q119" t="str">
        <f t="shared" si="8"/>
        <v>film &amp; video</v>
      </c>
      <c r="R119" t="str">
        <f t="shared" si="9"/>
        <v>television</v>
      </c>
      <c r="S119" s="11">
        <f t="shared" si="10"/>
        <v>40808.208333333336</v>
      </c>
      <c r="T119" s="12">
        <f t="shared" si="11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6"/>
        <v>117.61111111111111</v>
      </c>
      <c r="P120" s="6">
        <f t="shared" si="7"/>
        <v>94.791044776119406</v>
      </c>
      <c r="Q120" t="str">
        <f t="shared" si="8"/>
        <v>photography</v>
      </c>
      <c r="R120" t="str">
        <f t="shared" si="9"/>
        <v>photography books</v>
      </c>
      <c r="S120" s="11">
        <f t="shared" si="10"/>
        <v>41665.25</v>
      </c>
      <c r="T120" s="12">
        <f t="shared" si="11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6"/>
        <v>214.96</v>
      </c>
      <c r="P121" s="6">
        <f t="shared" si="7"/>
        <v>69.79220779220779</v>
      </c>
      <c r="Q121" t="str">
        <f t="shared" si="8"/>
        <v>film &amp; video</v>
      </c>
      <c r="R121" t="str">
        <f t="shared" si="9"/>
        <v>documentary</v>
      </c>
      <c r="S121" s="11">
        <f t="shared" si="10"/>
        <v>41806.208333333336</v>
      </c>
      <c r="T121" s="12">
        <f t="shared" si="11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6"/>
        <v>149.49667110519306</v>
      </c>
      <c r="P122" s="6">
        <f t="shared" si="7"/>
        <v>63.003367003367003</v>
      </c>
      <c r="Q122" t="str">
        <f t="shared" si="8"/>
        <v>games</v>
      </c>
      <c r="R122" t="str">
        <f t="shared" si="9"/>
        <v>mobile games</v>
      </c>
      <c r="S122" s="11">
        <f t="shared" si="10"/>
        <v>42111.208333333328</v>
      </c>
      <c r="T122" s="12">
        <f t="shared" si="11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6"/>
        <v>219.33995584988963</v>
      </c>
      <c r="P123" s="6">
        <f t="shared" si="7"/>
        <v>110.0343300110742</v>
      </c>
      <c r="Q123" t="str">
        <f t="shared" si="8"/>
        <v>games</v>
      </c>
      <c r="R123" t="str">
        <f t="shared" si="9"/>
        <v>video games</v>
      </c>
      <c r="S123" s="11">
        <f t="shared" si="10"/>
        <v>41917.208333333336</v>
      </c>
      <c r="T123" s="12">
        <f t="shared" si="11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6"/>
        <v>64.367690058479525</v>
      </c>
      <c r="P124" s="6">
        <f t="shared" si="7"/>
        <v>25.997933274284026</v>
      </c>
      <c r="Q124" t="str">
        <f t="shared" si="8"/>
        <v>publishing</v>
      </c>
      <c r="R124" t="str">
        <f t="shared" si="9"/>
        <v>fiction</v>
      </c>
      <c r="S124" s="11">
        <f t="shared" si="10"/>
        <v>41970.25</v>
      </c>
      <c r="T124" s="12">
        <f t="shared" si="11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6"/>
        <v>18.622397298818232</v>
      </c>
      <c r="P125" s="6">
        <f t="shared" si="7"/>
        <v>49.987915407854985</v>
      </c>
      <c r="Q125" t="str">
        <f t="shared" si="8"/>
        <v>theater</v>
      </c>
      <c r="R125" t="str">
        <f t="shared" si="9"/>
        <v>plays</v>
      </c>
      <c r="S125" s="11">
        <f t="shared" si="10"/>
        <v>42332.25</v>
      </c>
      <c r="T125" s="12">
        <f t="shared" si="11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6"/>
        <v>367.76923076923077</v>
      </c>
      <c r="P126" s="6">
        <f t="shared" si="7"/>
        <v>101.72340425531915</v>
      </c>
      <c r="Q126" t="str">
        <f t="shared" si="8"/>
        <v>photography</v>
      </c>
      <c r="R126" t="str">
        <f t="shared" si="9"/>
        <v>photography books</v>
      </c>
      <c r="S126" s="11">
        <f t="shared" si="10"/>
        <v>43598.208333333328</v>
      </c>
      <c r="T126" s="12">
        <f t="shared" si="11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6"/>
        <v>159.90566037735849</v>
      </c>
      <c r="P127" s="6">
        <f t="shared" si="7"/>
        <v>47.083333333333336</v>
      </c>
      <c r="Q127" t="str">
        <f t="shared" si="8"/>
        <v>theater</v>
      </c>
      <c r="R127" t="str">
        <f t="shared" si="9"/>
        <v>plays</v>
      </c>
      <c r="S127" s="11">
        <f t="shared" si="10"/>
        <v>43362.208333333328</v>
      </c>
      <c r="T127" s="12">
        <f t="shared" si="11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6"/>
        <v>38.633185349611544</v>
      </c>
      <c r="P128" s="6">
        <f t="shared" si="7"/>
        <v>89.944444444444443</v>
      </c>
      <c r="Q128" t="str">
        <f t="shared" si="8"/>
        <v>theater</v>
      </c>
      <c r="R128" t="str">
        <f t="shared" si="9"/>
        <v>plays</v>
      </c>
      <c r="S128" s="11">
        <f t="shared" si="10"/>
        <v>42596.208333333328</v>
      </c>
      <c r="T128" s="12">
        <f t="shared" si="11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6"/>
        <v>51.42151162790698</v>
      </c>
      <c r="P129" s="6">
        <f t="shared" si="7"/>
        <v>78.96875</v>
      </c>
      <c r="Q129" t="str">
        <f t="shared" si="8"/>
        <v>theater</v>
      </c>
      <c r="R129" t="str">
        <f t="shared" si="9"/>
        <v>plays</v>
      </c>
      <c r="S129" s="11">
        <f t="shared" si="10"/>
        <v>40310.208333333336</v>
      </c>
      <c r="T129" s="12">
        <f t="shared" si="11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6"/>
        <v>60.334277620396605</v>
      </c>
      <c r="P130" s="6">
        <f t="shared" si="7"/>
        <v>80.067669172932327</v>
      </c>
      <c r="Q130" t="str">
        <f t="shared" si="8"/>
        <v>music</v>
      </c>
      <c r="R130" t="str">
        <f t="shared" si="9"/>
        <v>rock</v>
      </c>
      <c r="S130" s="11">
        <f t="shared" si="10"/>
        <v>40417.208333333336</v>
      </c>
      <c r="T130" s="12">
        <f t="shared" si="11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12">(E131/D131)*100</f>
        <v>3.202693602693603</v>
      </c>
      <c r="P131" s="6">
        <f t="shared" ref="P131:P194" si="13">(E131/G131)</f>
        <v>86.472727272727269</v>
      </c>
      <c r="Q131" t="str">
        <f t="shared" ref="Q131:Q194" si="14">LEFT(N131, FIND("/", N131)-1)</f>
        <v>food</v>
      </c>
      <c r="R131" t="str">
        <f t="shared" ref="R131:R194" si="15">MID(N131, FIND("/", N131)+1, LEN(N131)-FIND("/", N131))</f>
        <v>food trucks</v>
      </c>
      <c r="S131" s="11">
        <f t="shared" ref="S131:S194" si="16">(((J131/60)/60)/24)+DATE(1970,1,1)</f>
        <v>42038.25</v>
      </c>
      <c r="T131" s="12">
        <f t="shared" ref="T131:T194" si="17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12"/>
        <v>155.46875</v>
      </c>
      <c r="P132" s="6">
        <f t="shared" si="13"/>
        <v>28.001876172607879</v>
      </c>
      <c r="Q132" t="str">
        <f t="shared" si="14"/>
        <v>film &amp; video</v>
      </c>
      <c r="R132" t="str">
        <f t="shared" si="15"/>
        <v>drama</v>
      </c>
      <c r="S132" s="11">
        <f t="shared" si="16"/>
        <v>40842.208333333336</v>
      </c>
      <c r="T132" s="12">
        <f t="shared" si="17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2"/>
        <v>100.85974499089254</v>
      </c>
      <c r="P133" s="6">
        <f t="shared" si="13"/>
        <v>67.996725337699544</v>
      </c>
      <c r="Q133" t="str">
        <f t="shared" si="14"/>
        <v>technology</v>
      </c>
      <c r="R133" t="str">
        <f t="shared" si="15"/>
        <v>web</v>
      </c>
      <c r="S133" s="11">
        <f t="shared" si="16"/>
        <v>41607.25</v>
      </c>
      <c r="T133" s="12">
        <f t="shared" si="17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2"/>
        <v>116.18181818181819</v>
      </c>
      <c r="P134" s="6">
        <f t="shared" si="13"/>
        <v>43.078651685393261</v>
      </c>
      <c r="Q134" t="str">
        <f t="shared" si="14"/>
        <v>theater</v>
      </c>
      <c r="R134" t="str">
        <f t="shared" si="15"/>
        <v>plays</v>
      </c>
      <c r="S134" s="11">
        <f t="shared" si="16"/>
        <v>43112.25</v>
      </c>
      <c r="T134" s="12">
        <f t="shared" si="17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2"/>
        <v>310.77777777777777</v>
      </c>
      <c r="P135" s="6">
        <f t="shared" si="13"/>
        <v>87.95597484276729</v>
      </c>
      <c r="Q135" t="str">
        <f t="shared" si="14"/>
        <v>music</v>
      </c>
      <c r="R135" t="str">
        <f t="shared" si="15"/>
        <v>world music</v>
      </c>
      <c r="S135" s="11">
        <f t="shared" si="16"/>
        <v>40767.208333333336</v>
      </c>
      <c r="T135" s="12">
        <f t="shared" si="17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2"/>
        <v>89.73668341708543</v>
      </c>
      <c r="P136" s="6">
        <f t="shared" si="13"/>
        <v>94.987234042553197</v>
      </c>
      <c r="Q136" t="str">
        <f t="shared" si="14"/>
        <v>film &amp; video</v>
      </c>
      <c r="R136" t="str">
        <f t="shared" si="15"/>
        <v>documentary</v>
      </c>
      <c r="S136" s="11">
        <f t="shared" si="16"/>
        <v>40713.208333333336</v>
      </c>
      <c r="T136" s="12">
        <f t="shared" si="17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2"/>
        <v>71.27272727272728</v>
      </c>
      <c r="P137" s="6">
        <f t="shared" si="13"/>
        <v>46.905982905982903</v>
      </c>
      <c r="Q137" t="str">
        <f t="shared" si="14"/>
        <v>theater</v>
      </c>
      <c r="R137" t="str">
        <f t="shared" si="15"/>
        <v>plays</v>
      </c>
      <c r="S137" s="11">
        <f t="shared" si="16"/>
        <v>41340.25</v>
      </c>
      <c r="T137" s="12">
        <f t="shared" si="17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2"/>
        <v>3.2862318840579712</v>
      </c>
      <c r="P138" s="6">
        <f t="shared" si="13"/>
        <v>46.913793103448278</v>
      </c>
      <c r="Q138" t="str">
        <f t="shared" si="14"/>
        <v>film &amp; video</v>
      </c>
      <c r="R138" t="str">
        <f t="shared" si="15"/>
        <v>drama</v>
      </c>
      <c r="S138" s="11">
        <f t="shared" si="16"/>
        <v>41797.208333333336</v>
      </c>
      <c r="T138" s="12">
        <f t="shared" si="17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2"/>
        <v>261.77777777777777</v>
      </c>
      <c r="P139" s="6">
        <f t="shared" si="13"/>
        <v>94.24</v>
      </c>
      <c r="Q139" t="str">
        <f t="shared" si="14"/>
        <v>publishing</v>
      </c>
      <c r="R139" t="str">
        <f t="shared" si="15"/>
        <v>nonfiction</v>
      </c>
      <c r="S139" s="11">
        <f t="shared" si="16"/>
        <v>40457.208333333336</v>
      </c>
      <c r="T139" s="12">
        <f t="shared" si="17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2"/>
        <v>96</v>
      </c>
      <c r="P140" s="6">
        <f t="shared" si="13"/>
        <v>80.139130434782615</v>
      </c>
      <c r="Q140" t="str">
        <f t="shared" si="14"/>
        <v>games</v>
      </c>
      <c r="R140" t="str">
        <f t="shared" si="15"/>
        <v>mobile games</v>
      </c>
      <c r="S140" s="11">
        <f t="shared" si="16"/>
        <v>41180.208333333336</v>
      </c>
      <c r="T140" s="12">
        <f t="shared" si="17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2"/>
        <v>20.896851248642779</v>
      </c>
      <c r="P141" s="6">
        <f t="shared" si="13"/>
        <v>59.036809815950917</v>
      </c>
      <c r="Q141" t="str">
        <f t="shared" si="14"/>
        <v>technology</v>
      </c>
      <c r="R141" t="str">
        <f t="shared" si="15"/>
        <v>wearables</v>
      </c>
      <c r="S141" s="11">
        <f t="shared" si="16"/>
        <v>42115.208333333328</v>
      </c>
      <c r="T141" s="12">
        <f t="shared" si="17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2"/>
        <v>223.16363636363636</v>
      </c>
      <c r="P142" s="6">
        <f t="shared" si="13"/>
        <v>65.989247311827953</v>
      </c>
      <c r="Q142" t="str">
        <f t="shared" si="14"/>
        <v>film &amp; video</v>
      </c>
      <c r="R142" t="str">
        <f t="shared" si="15"/>
        <v>documentary</v>
      </c>
      <c r="S142" s="11">
        <f t="shared" si="16"/>
        <v>43156.25</v>
      </c>
      <c r="T142" s="12">
        <f t="shared" si="17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2"/>
        <v>101.59097978227061</v>
      </c>
      <c r="P143" s="6">
        <f t="shared" si="13"/>
        <v>60.992530345471522</v>
      </c>
      <c r="Q143" t="str">
        <f t="shared" si="14"/>
        <v>technology</v>
      </c>
      <c r="R143" t="str">
        <f t="shared" si="15"/>
        <v>web</v>
      </c>
      <c r="S143" s="11">
        <f t="shared" si="16"/>
        <v>42167.208333333328</v>
      </c>
      <c r="T143" s="12">
        <f t="shared" si="17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2"/>
        <v>230.03999999999996</v>
      </c>
      <c r="P144" s="6">
        <f t="shared" si="13"/>
        <v>98.307692307692307</v>
      </c>
      <c r="Q144" t="str">
        <f t="shared" si="14"/>
        <v>technology</v>
      </c>
      <c r="R144" t="str">
        <f t="shared" si="15"/>
        <v>web</v>
      </c>
      <c r="S144" s="11">
        <f t="shared" si="16"/>
        <v>41005.208333333336</v>
      </c>
      <c r="T144" s="12">
        <f t="shared" si="17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2"/>
        <v>135.59259259259261</v>
      </c>
      <c r="P145" s="6">
        <f t="shared" si="13"/>
        <v>104.6</v>
      </c>
      <c r="Q145" t="str">
        <f t="shared" si="14"/>
        <v>music</v>
      </c>
      <c r="R145" t="str">
        <f t="shared" si="15"/>
        <v>indie rock</v>
      </c>
      <c r="S145" s="11">
        <f t="shared" si="16"/>
        <v>40357.208333333336</v>
      </c>
      <c r="T145" s="12">
        <f t="shared" si="17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2"/>
        <v>129.1</v>
      </c>
      <c r="P146" s="6">
        <f t="shared" si="13"/>
        <v>86.066666666666663</v>
      </c>
      <c r="Q146" t="str">
        <f t="shared" si="14"/>
        <v>theater</v>
      </c>
      <c r="R146" t="str">
        <f t="shared" si="15"/>
        <v>plays</v>
      </c>
      <c r="S146" s="11">
        <f t="shared" si="16"/>
        <v>43633.208333333328</v>
      </c>
      <c r="T146" s="12">
        <f t="shared" si="17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2"/>
        <v>236.512</v>
      </c>
      <c r="P147" s="6">
        <f t="shared" si="13"/>
        <v>76.989583333333329</v>
      </c>
      <c r="Q147" t="str">
        <f t="shared" si="14"/>
        <v>technology</v>
      </c>
      <c r="R147" t="str">
        <f t="shared" si="15"/>
        <v>wearables</v>
      </c>
      <c r="S147" s="11">
        <f t="shared" si="16"/>
        <v>41889.208333333336</v>
      </c>
      <c r="T147" s="12">
        <f t="shared" si="17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2"/>
        <v>17.25</v>
      </c>
      <c r="P148" s="6">
        <f t="shared" si="13"/>
        <v>29.764705882352942</v>
      </c>
      <c r="Q148" t="str">
        <f t="shared" si="14"/>
        <v>theater</v>
      </c>
      <c r="R148" t="str">
        <f t="shared" si="15"/>
        <v>plays</v>
      </c>
      <c r="S148" s="11">
        <f t="shared" si="16"/>
        <v>40855.25</v>
      </c>
      <c r="T148" s="12">
        <f t="shared" si="17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2"/>
        <v>112.49397590361446</v>
      </c>
      <c r="P149" s="6">
        <f t="shared" si="13"/>
        <v>46.91959798994975</v>
      </c>
      <c r="Q149" t="str">
        <f t="shared" si="14"/>
        <v>theater</v>
      </c>
      <c r="R149" t="str">
        <f t="shared" si="15"/>
        <v>plays</v>
      </c>
      <c r="S149" s="11">
        <f t="shared" si="16"/>
        <v>42534.208333333328</v>
      </c>
      <c r="T149" s="12">
        <f t="shared" si="17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2"/>
        <v>121.02150537634408</v>
      </c>
      <c r="P150" s="6">
        <f t="shared" si="13"/>
        <v>105.18691588785046</v>
      </c>
      <c r="Q150" t="str">
        <f t="shared" si="14"/>
        <v>technology</v>
      </c>
      <c r="R150" t="str">
        <f t="shared" si="15"/>
        <v>wearables</v>
      </c>
      <c r="S150" s="11">
        <f t="shared" si="16"/>
        <v>42941.208333333328</v>
      </c>
      <c r="T150" s="12">
        <f t="shared" si="17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2"/>
        <v>219.87096774193549</v>
      </c>
      <c r="P151" s="6">
        <f t="shared" si="13"/>
        <v>69.907692307692301</v>
      </c>
      <c r="Q151" t="str">
        <f t="shared" si="14"/>
        <v>music</v>
      </c>
      <c r="R151" t="str">
        <f t="shared" si="15"/>
        <v>indie rock</v>
      </c>
      <c r="S151" s="11">
        <f t="shared" si="16"/>
        <v>41275.25</v>
      </c>
      <c r="T151" s="12">
        <f t="shared" si="17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2"/>
        <v>1</v>
      </c>
      <c r="P152" s="6">
        <f t="shared" si="13"/>
        <v>1</v>
      </c>
      <c r="Q152" t="str">
        <f t="shared" si="14"/>
        <v>music</v>
      </c>
      <c r="R152" t="str">
        <f t="shared" si="15"/>
        <v>rock</v>
      </c>
      <c r="S152" s="11">
        <f t="shared" si="16"/>
        <v>43450.25</v>
      </c>
      <c r="T152" s="12">
        <f t="shared" si="17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2"/>
        <v>64.166909620991248</v>
      </c>
      <c r="P153" s="6">
        <f t="shared" si="13"/>
        <v>60.011588275391958</v>
      </c>
      <c r="Q153" t="str">
        <f t="shared" si="14"/>
        <v>music</v>
      </c>
      <c r="R153" t="str">
        <f t="shared" si="15"/>
        <v>electric music</v>
      </c>
      <c r="S153" s="11">
        <f t="shared" si="16"/>
        <v>41799.208333333336</v>
      </c>
      <c r="T153" s="12">
        <f t="shared" si="17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2"/>
        <v>423.06746987951806</v>
      </c>
      <c r="P154" s="6">
        <f t="shared" si="13"/>
        <v>52.006220379146917</v>
      </c>
      <c r="Q154" t="str">
        <f t="shared" si="14"/>
        <v>music</v>
      </c>
      <c r="R154" t="str">
        <f t="shared" si="15"/>
        <v>indie rock</v>
      </c>
      <c r="S154" s="11">
        <f t="shared" si="16"/>
        <v>42783.25</v>
      </c>
      <c r="T154" s="12">
        <f t="shared" si="17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2"/>
        <v>92.984160506863773</v>
      </c>
      <c r="P155" s="6">
        <f t="shared" si="13"/>
        <v>31.000176025347649</v>
      </c>
      <c r="Q155" t="str">
        <f t="shared" si="14"/>
        <v>theater</v>
      </c>
      <c r="R155" t="str">
        <f t="shared" si="15"/>
        <v>plays</v>
      </c>
      <c r="S155" s="11">
        <f t="shared" si="16"/>
        <v>41201.208333333336</v>
      </c>
      <c r="T155" s="12">
        <f t="shared" si="17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2"/>
        <v>58.756567425569173</v>
      </c>
      <c r="P156" s="6">
        <f t="shared" si="13"/>
        <v>95.042492917847028</v>
      </c>
      <c r="Q156" t="str">
        <f t="shared" si="14"/>
        <v>music</v>
      </c>
      <c r="R156" t="str">
        <f t="shared" si="15"/>
        <v>indie rock</v>
      </c>
      <c r="S156" s="11">
        <f t="shared" si="16"/>
        <v>42502.208333333328</v>
      </c>
      <c r="T156" s="12">
        <f t="shared" si="17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2"/>
        <v>65.022222222222226</v>
      </c>
      <c r="P157" s="6">
        <f t="shared" si="13"/>
        <v>75.968174204355108</v>
      </c>
      <c r="Q157" t="str">
        <f t="shared" si="14"/>
        <v>theater</v>
      </c>
      <c r="R157" t="str">
        <f t="shared" si="15"/>
        <v>plays</v>
      </c>
      <c r="S157" s="11">
        <f t="shared" si="16"/>
        <v>40262.208333333336</v>
      </c>
      <c r="T157" s="12">
        <f t="shared" si="17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2"/>
        <v>73.939560439560438</v>
      </c>
      <c r="P158" s="6">
        <f t="shared" si="13"/>
        <v>71.013192612137203</v>
      </c>
      <c r="Q158" t="str">
        <f t="shared" si="14"/>
        <v>music</v>
      </c>
      <c r="R158" t="str">
        <f t="shared" si="15"/>
        <v>rock</v>
      </c>
      <c r="S158" s="11">
        <f t="shared" si="16"/>
        <v>43743.208333333328</v>
      </c>
      <c r="T158" s="12">
        <f t="shared" si="17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2"/>
        <v>52.666666666666664</v>
      </c>
      <c r="P159" s="6">
        <f t="shared" si="13"/>
        <v>73.733333333333334</v>
      </c>
      <c r="Q159" t="str">
        <f t="shared" si="14"/>
        <v>photography</v>
      </c>
      <c r="R159" t="str">
        <f t="shared" si="15"/>
        <v>photography books</v>
      </c>
      <c r="S159" s="11">
        <f t="shared" si="16"/>
        <v>41638.25</v>
      </c>
      <c r="T159" s="12">
        <f t="shared" si="17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2"/>
        <v>220.95238095238096</v>
      </c>
      <c r="P160" s="6">
        <f t="shared" si="13"/>
        <v>113.17073170731707</v>
      </c>
      <c r="Q160" t="str">
        <f t="shared" si="14"/>
        <v>music</v>
      </c>
      <c r="R160" t="str">
        <f t="shared" si="15"/>
        <v>rock</v>
      </c>
      <c r="S160" s="11">
        <f t="shared" si="16"/>
        <v>42346.25</v>
      </c>
      <c r="T160" s="12">
        <f t="shared" si="17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2"/>
        <v>100.01150627615063</v>
      </c>
      <c r="P161" s="6">
        <f t="shared" si="13"/>
        <v>105.00933552992861</v>
      </c>
      <c r="Q161" t="str">
        <f t="shared" si="14"/>
        <v>theater</v>
      </c>
      <c r="R161" t="str">
        <f t="shared" si="15"/>
        <v>plays</v>
      </c>
      <c r="S161" s="11">
        <f t="shared" si="16"/>
        <v>43551.208333333328</v>
      </c>
      <c r="T161" s="12">
        <f t="shared" si="17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2"/>
        <v>162.3125</v>
      </c>
      <c r="P162" s="6">
        <f t="shared" si="13"/>
        <v>79.176829268292678</v>
      </c>
      <c r="Q162" t="str">
        <f t="shared" si="14"/>
        <v>technology</v>
      </c>
      <c r="R162" t="str">
        <f t="shared" si="15"/>
        <v>wearables</v>
      </c>
      <c r="S162" s="11">
        <f t="shared" si="16"/>
        <v>43582.208333333328</v>
      </c>
      <c r="T162" s="12">
        <f t="shared" si="17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2"/>
        <v>78.181818181818187</v>
      </c>
      <c r="P163" s="6">
        <f t="shared" si="13"/>
        <v>57.333333333333336</v>
      </c>
      <c r="Q163" t="str">
        <f t="shared" si="14"/>
        <v>technology</v>
      </c>
      <c r="R163" t="str">
        <f t="shared" si="15"/>
        <v>web</v>
      </c>
      <c r="S163" s="11">
        <f t="shared" si="16"/>
        <v>42270.208333333328</v>
      </c>
      <c r="T163" s="12">
        <f t="shared" si="17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2"/>
        <v>149.73770491803279</v>
      </c>
      <c r="P164" s="6">
        <f t="shared" si="13"/>
        <v>58.178343949044589</v>
      </c>
      <c r="Q164" t="str">
        <f t="shared" si="14"/>
        <v>music</v>
      </c>
      <c r="R164" t="str">
        <f t="shared" si="15"/>
        <v>rock</v>
      </c>
      <c r="S164" s="11">
        <f t="shared" si="16"/>
        <v>43442.25</v>
      </c>
      <c r="T164" s="12">
        <f t="shared" si="17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2"/>
        <v>253.25714285714284</v>
      </c>
      <c r="P165" s="6">
        <f t="shared" si="13"/>
        <v>36.032520325203251</v>
      </c>
      <c r="Q165" t="str">
        <f t="shared" si="14"/>
        <v>photography</v>
      </c>
      <c r="R165" t="str">
        <f t="shared" si="15"/>
        <v>photography books</v>
      </c>
      <c r="S165" s="11">
        <f t="shared" si="16"/>
        <v>43028.208333333328</v>
      </c>
      <c r="T165" s="12">
        <f t="shared" si="17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2"/>
        <v>100.16943521594683</v>
      </c>
      <c r="P166" s="6">
        <f t="shared" si="13"/>
        <v>107.99068767908309</v>
      </c>
      <c r="Q166" t="str">
        <f t="shared" si="14"/>
        <v>theater</v>
      </c>
      <c r="R166" t="str">
        <f t="shared" si="15"/>
        <v>plays</v>
      </c>
      <c r="S166" s="11">
        <f t="shared" si="16"/>
        <v>43016.208333333328</v>
      </c>
      <c r="T166" s="12">
        <f t="shared" si="17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2"/>
        <v>121.99004424778761</v>
      </c>
      <c r="P167" s="6">
        <f t="shared" si="13"/>
        <v>44.005985634477256</v>
      </c>
      <c r="Q167" t="str">
        <f t="shared" si="14"/>
        <v>technology</v>
      </c>
      <c r="R167" t="str">
        <f t="shared" si="15"/>
        <v>web</v>
      </c>
      <c r="S167" s="11">
        <f t="shared" si="16"/>
        <v>42948.208333333328</v>
      </c>
      <c r="T167" s="12">
        <f t="shared" si="17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2"/>
        <v>137.13265306122449</v>
      </c>
      <c r="P168" s="6">
        <f t="shared" si="13"/>
        <v>55.077868852459019</v>
      </c>
      <c r="Q168" t="str">
        <f t="shared" si="14"/>
        <v>photography</v>
      </c>
      <c r="R168" t="str">
        <f t="shared" si="15"/>
        <v>photography books</v>
      </c>
      <c r="S168" s="11">
        <f t="shared" si="16"/>
        <v>40534.25</v>
      </c>
      <c r="T168" s="12">
        <f t="shared" si="17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2"/>
        <v>415.53846153846149</v>
      </c>
      <c r="P169" s="6">
        <f t="shared" si="13"/>
        <v>74</v>
      </c>
      <c r="Q169" t="str">
        <f t="shared" si="14"/>
        <v>theater</v>
      </c>
      <c r="R169" t="str">
        <f t="shared" si="15"/>
        <v>plays</v>
      </c>
      <c r="S169" s="11">
        <f t="shared" si="16"/>
        <v>41435.208333333336</v>
      </c>
      <c r="T169" s="12">
        <f t="shared" si="17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2"/>
        <v>31.30913348946136</v>
      </c>
      <c r="P170" s="6">
        <f t="shared" si="13"/>
        <v>41.996858638743454</v>
      </c>
      <c r="Q170" t="str">
        <f t="shared" si="14"/>
        <v>music</v>
      </c>
      <c r="R170" t="str">
        <f t="shared" si="15"/>
        <v>indie rock</v>
      </c>
      <c r="S170" s="11">
        <f t="shared" si="16"/>
        <v>43518.25</v>
      </c>
      <c r="T170" s="12">
        <f t="shared" si="17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2"/>
        <v>424.08154506437768</v>
      </c>
      <c r="P171" s="6">
        <f t="shared" si="13"/>
        <v>77.988161010260455</v>
      </c>
      <c r="Q171" t="str">
        <f t="shared" si="14"/>
        <v>film &amp; video</v>
      </c>
      <c r="R171" t="str">
        <f t="shared" si="15"/>
        <v>shorts</v>
      </c>
      <c r="S171" s="11">
        <f t="shared" si="16"/>
        <v>41077.208333333336</v>
      </c>
      <c r="T171" s="12">
        <f t="shared" si="17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2"/>
        <v>2.93886230728336</v>
      </c>
      <c r="P172" s="6">
        <f t="shared" si="13"/>
        <v>82.507462686567166</v>
      </c>
      <c r="Q172" t="str">
        <f t="shared" si="14"/>
        <v>music</v>
      </c>
      <c r="R172" t="str">
        <f t="shared" si="15"/>
        <v>indie rock</v>
      </c>
      <c r="S172" s="11">
        <f t="shared" si="16"/>
        <v>42950.208333333328</v>
      </c>
      <c r="T172" s="12">
        <f t="shared" si="17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2"/>
        <v>10.63265306122449</v>
      </c>
      <c r="P173" s="6">
        <f t="shared" si="13"/>
        <v>104.2</v>
      </c>
      <c r="Q173" t="str">
        <f t="shared" si="14"/>
        <v>publishing</v>
      </c>
      <c r="R173" t="str">
        <f t="shared" si="15"/>
        <v>translations</v>
      </c>
      <c r="S173" s="11">
        <f t="shared" si="16"/>
        <v>41718.208333333336</v>
      </c>
      <c r="T173" s="12">
        <f t="shared" si="17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2"/>
        <v>82.875</v>
      </c>
      <c r="P174" s="6">
        <f t="shared" si="13"/>
        <v>25.5</v>
      </c>
      <c r="Q174" t="str">
        <f t="shared" si="14"/>
        <v>film &amp; video</v>
      </c>
      <c r="R174" t="str">
        <f t="shared" si="15"/>
        <v>documentary</v>
      </c>
      <c r="S174" s="11">
        <f t="shared" si="16"/>
        <v>41839.208333333336</v>
      </c>
      <c r="T174" s="12">
        <f t="shared" si="17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2"/>
        <v>163.01447776628748</v>
      </c>
      <c r="P175" s="6">
        <f t="shared" si="13"/>
        <v>100.98334401024984</v>
      </c>
      <c r="Q175" t="str">
        <f t="shared" si="14"/>
        <v>theater</v>
      </c>
      <c r="R175" t="str">
        <f t="shared" si="15"/>
        <v>plays</v>
      </c>
      <c r="S175" s="11">
        <f t="shared" si="16"/>
        <v>41412.208333333336</v>
      </c>
      <c r="T175" s="12">
        <f t="shared" si="17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2"/>
        <v>894.66666666666674</v>
      </c>
      <c r="P176" s="6">
        <f t="shared" si="13"/>
        <v>111.83333333333333</v>
      </c>
      <c r="Q176" t="str">
        <f t="shared" si="14"/>
        <v>technology</v>
      </c>
      <c r="R176" t="str">
        <f t="shared" si="15"/>
        <v>wearables</v>
      </c>
      <c r="S176" s="11">
        <f t="shared" si="16"/>
        <v>42282.208333333328</v>
      </c>
      <c r="T176" s="12">
        <f t="shared" si="17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2"/>
        <v>26.191501103752756</v>
      </c>
      <c r="P177" s="6">
        <f t="shared" si="13"/>
        <v>41.999115044247787</v>
      </c>
      <c r="Q177" t="str">
        <f t="shared" si="14"/>
        <v>theater</v>
      </c>
      <c r="R177" t="str">
        <f t="shared" si="15"/>
        <v>plays</v>
      </c>
      <c r="S177" s="11">
        <f t="shared" si="16"/>
        <v>42613.208333333328</v>
      </c>
      <c r="T177" s="12">
        <f t="shared" si="17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2"/>
        <v>74.834782608695647</v>
      </c>
      <c r="P178" s="6">
        <f t="shared" si="13"/>
        <v>110.05115089514067</v>
      </c>
      <c r="Q178" t="str">
        <f t="shared" si="14"/>
        <v>theater</v>
      </c>
      <c r="R178" t="str">
        <f t="shared" si="15"/>
        <v>plays</v>
      </c>
      <c r="S178" s="11">
        <f t="shared" si="16"/>
        <v>42616.208333333328</v>
      </c>
      <c r="T178" s="12">
        <f t="shared" si="17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2"/>
        <v>416.47680412371136</v>
      </c>
      <c r="P179" s="6">
        <f t="shared" si="13"/>
        <v>58.997079225994888</v>
      </c>
      <c r="Q179" t="str">
        <f t="shared" si="14"/>
        <v>theater</v>
      </c>
      <c r="R179" t="str">
        <f t="shared" si="15"/>
        <v>plays</v>
      </c>
      <c r="S179" s="11">
        <f t="shared" si="16"/>
        <v>40497.25</v>
      </c>
      <c r="T179" s="12">
        <f t="shared" si="17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2"/>
        <v>96.208333333333329</v>
      </c>
      <c r="P180" s="6">
        <f t="shared" si="13"/>
        <v>32.985714285714288</v>
      </c>
      <c r="Q180" t="str">
        <f t="shared" si="14"/>
        <v>food</v>
      </c>
      <c r="R180" t="str">
        <f t="shared" si="15"/>
        <v>food trucks</v>
      </c>
      <c r="S180" s="11">
        <f t="shared" si="16"/>
        <v>42999.208333333328</v>
      </c>
      <c r="T180" s="12">
        <f t="shared" si="17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2"/>
        <v>357.71910112359546</v>
      </c>
      <c r="P181" s="6">
        <f t="shared" si="13"/>
        <v>45.005654509471306</v>
      </c>
      <c r="Q181" t="str">
        <f t="shared" si="14"/>
        <v>theater</v>
      </c>
      <c r="R181" t="str">
        <f t="shared" si="15"/>
        <v>plays</v>
      </c>
      <c r="S181" s="11">
        <f t="shared" si="16"/>
        <v>41350.208333333336</v>
      </c>
      <c r="T181" s="12">
        <f t="shared" si="17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2"/>
        <v>308.45714285714286</v>
      </c>
      <c r="P182" s="6">
        <f t="shared" si="13"/>
        <v>81.98196487897485</v>
      </c>
      <c r="Q182" t="str">
        <f t="shared" si="14"/>
        <v>technology</v>
      </c>
      <c r="R182" t="str">
        <f t="shared" si="15"/>
        <v>wearables</v>
      </c>
      <c r="S182" s="11">
        <f t="shared" si="16"/>
        <v>40259.208333333336</v>
      </c>
      <c r="T182" s="12">
        <f t="shared" si="17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2"/>
        <v>61.802325581395344</v>
      </c>
      <c r="P183" s="6">
        <f t="shared" si="13"/>
        <v>39.080882352941174</v>
      </c>
      <c r="Q183" t="str">
        <f t="shared" si="14"/>
        <v>technology</v>
      </c>
      <c r="R183" t="str">
        <f t="shared" si="15"/>
        <v>web</v>
      </c>
      <c r="S183" s="11">
        <f t="shared" si="16"/>
        <v>43012.208333333328</v>
      </c>
      <c r="T183" s="12">
        <f t="shared" si="17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2"/>
        <v>722.32472324723244</v>
      </c>
      <c r="P184" s="6">
        <f t="shared" si="13"/>
        <v>58.996383363471971</v>
      </c>
      <c r="Q184" t="str">
        <f t="shared" si="14"/>
        <v>theater</v>
      </c>
      <c r="R184" t="str">
        <f t="shared" si="15"/>
        <v>plays</v>
      </c>
      <c r="S184" s="11">
        <f t="shared" si="16"/>
        <v>43631.208333333328</v>
      </c>
      <c r="T184" s="12">
        <f t="shared" si="17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2"/>
        <v>69.117647058823522</v>
      </c>
      <c r="P185" s="6">
        <f t="shared" si="13"/>
        <v>40.988372093023258</v>
      </c>
      <c r="Q185" t="str">
        <f t="shared" si="14"/>
        <v>music</v>
      </c>
      <c r="R185" t="str">
        <f t="shared" si="15"/>
        <v>rock</v>
      </c>
      <c r="S185" s="11">
        <f t="shared" si="16"/>
        <v>40430.208333333336</v>
      </c>
      <c r="T185" s="12">
        <f t="shared" si="17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2"/>
        <v>293.05555555555554</v>
      </c>
      <c r="P186" s="6">
        <f t="shared" si="13"/>
        <v>31.029411764705884</v>
      </c>
      <c r="Q186" t="str">
        <f t="shared" si="14"/>
        <v>theater</v>
      </c>
      <c r="R186" t="str">
        <f t="shared" si="15"/>
        <v>plays</v>
      </c>
      <c r="S186" s="11">
        <f t="shared" si="16"/>
        <v>43588.208333333328</v>
      </c>
      <c r="T186" s="12">
        <f t="shared" si="17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2"/>
        <v>71.8</v>
      </c>
      <c r="P187" s="6">
        <f t="shared" si="13"/>
        <v>37.789473684210527</v>
      </c>
      <c r="Q187" t="str">
        <f t="shared" si="14"/>
        <v>film &amp; video</v>
      </c>
      <c r="R187" t="str">
        <f t="shared" si="15"/>
        <v>television</v>
      </c>
      <c r="S187" s="11">
        <f t="shared" si="16"/>
        <v>43233.208333333328</v>
      </c>
      <c r="T187" s="12">
        <f t="shared" si="17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2"/>
        <v>31.934684684684683</v>
      </c>
      <c r="P188" s="6">
        <f t="shared" si="13"/>
        <v>32.006772009029348</v>
      </c>
      <c r="Q188" t="str">
        <f t="shared" si="14"/>
        <v>theater</v>
      </c>
      <c r="R188" t="str">
        <f t="shared" si="15"/>
        <v>plays</v>
      </c>
      <c r="S188" s="11">
        <f t="shared" si="16"/>
        <v>41782.208333333336</v>
      </c>
      <c r="T188" s="12">
        <f t="shared" si="17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2"/>
        <v>229.87375415282392</v>
      </c>
      <c r="P189" s="6">
        <f t="shared" si="13"/>
        <v>95.966712898751737</v>
      </c>
      <c r="Q189" t="str">
        <f t="shared" si="14"/>
        <v>film &amp; video</v>
      </c>
      <c r="R189" t="str">
        <f t="shared" si="15"/>
        <v>shorts</v>
      </c>
      <c r="S189" s="11">
        <f t="shared" si="16"/>
        <v>41328.25</v>
      </c>
      <c r="T189" s="12">
        <f t="shared" si="17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2"/>
        <v>32.012195121951223</v>
      </c>
      <c r="P190" s="6">
        <f t="shared" si="13"/>
        <v>75</v>
      </c>
      <c r="Q190" t="str">
        <f t="shared" si="14"/>
        <v>theater</v>
      </c>
      <c r="R190" t="str">
        <f t="shared" si="15"/>
        <v>plays</v>
      </c>
      <c r="S190" s="11">
        <f t="shared" si="16"/>
        <v>41975.25</v>
      </c>
      <c r="T190" s="12">
        <f t="shared" si="17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2"/>
        <v>23.525352848928385</v>
      </c>
      <c r="P191" s="6">
        <f t="shared" si="13"/>
        <v>102.0498866213152</v>
      </c>
      <c r="Q191" t="str">
        <f t="shared" si="14"/>
        <v>theater</v>
      </c>
      <c r="R191" t="str">
        <f t="shared" si="15"/>
        <v>plays</v>
      </c>
      <c r="S191" s="11">
        <f t="shared" si="16"/>
        <v>42433.25</v>
      </c>
      <c r="T191" s="12">
        <f t="shared" si="17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2"/>
        <v>68.594594594594597</v>
      </c>
      <c r="P192" s="6">
        <f t="shared" si="13"/>
        <v>105.75</v>
      </c>
      <c r="Q192" t="str">
        <f t="shared" si="14"/>
        <v>theater</v>
      </c>
      <c r="R192" t="str">
        <f t="shared" si="15"/>
        <v>plays</v>
      </c>
      <c r="S192" s="11">
        <f t="shared" si="16"/>
        <v>41429.208333333336</v>
      </c>
      <c r="T192" s="12">
        <f t="shared" si="17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2"/>
        <v>37.952380952380956</v>
      </c>
      <c r="P193" s="6">
        <f t="shared" si="13"/>
        <v>37.069767441860463</v>
      </c>
      <c r="Q193" t="str">
        <f t="shared" si="14"/>
        <v>theater</v>
      </c>
      <c r="R193" t="str">
        <f t="shared" si="15"/>
        <v>plays</v>
      </c>
      <c r="S193" s="11">
        <f t="shared" si="16"/>
        <v>43536.208333333328</v>
      </c>
      <c r="T193" s="12">
        <f t="shared" si="17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2"/>
        <v>19.992957746478872</v>
      </c>
      <c r="P194" s="6">
        <f t="shared" si="13"/>
        <v>35.049382716049379</v>
      </c>
      <c r="Q194" t="str">
        <f t="shared" si="14"/>
        <v>music</v>
      </c>
      <c r="R194" t="str">
        <f t="shared" si="15"/>
        <v>rock</v>
      </c>
      <c r="S194" s="11">
        <f t="shared" si="16"/>
        <v>41817.208333333336</v>
      </c>
      <c r="T194" s="12">
        <f t="shared" si="17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8">(E195/D195)*100</f>
        <v>45.636363636363633</v>
      </c>
      <c r="P195" s="6">
        <f t="shared" ref="P195:P258" si="19">(E195/G195)</f>
        <v>46.338461538461537</v>
      </c>
      <c r="Q195" t="str">
        <f t="shared" ref="Q195:Q258" si="20">LEFT(N195, FIND("/", N195)-1)</f>
        <v>music</v>
      </c>
      <c r="R195" t="str">
        <f t="shared" ref="R195:R258" si="21">MID(N195, FIND("/", N195)+1, LEN(N195)-FIND("/", N195))</f>
        <v>indie rock</v>
      </c>
      <c r="S195" s="11">
        <f t="shared" ref="S195:S258" si="22">(((J195/60)/60)/24)+DATE(1970,1,1)</f>
        <v>43198.208333333328</v>
      </c>
      <c r="T195" s="12">
        <f t="shared" ref="T195:T258" si="23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8"/>
        <v>122.7605633802817</v>
      </c>
      <c r="P196" s="6">
        <f t="shared" si="19"/>
        <v>69.174603174603178</v>
      </c>
      <c r="Q196" t="str">
        <f t="shared" si="20"/>
        <v>music</v>
      </c>
      <c r="R196" t="str">
        <f t="shared" si="21"/>
        <v>metal</v>
      </c>
      <c r="S196" s="11">
        <f t="shared" si="22"/>
        <v>42261.208333333328</v>
      </c>
      <c r="T196" s="12">
        <f t="shared" si="23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8"/>
        <v>361.75316455696202</v>
      </c>
      <c r="P197" s="6">
        <f t="shared" si="19"/>
        <v>109.07824427480917</v>
      </c>
      <c r="Q197" t="str">
        <f t="shared" si="20"/>
        <v>music</v>
      </c>
      <c r="R197" t="str">
        <f t="shared" si="21"/>
        <v>electric music</v>
      </c>
      <c r="S197" s="11">
        <f t="shared" si="22"/>
        <v>43310.208333333328</v>
      </c>
      <c r="T197" s="12">
        <f t="shared" si="23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8"/>
        <v>63.146341463414636</v>
      </c>
      <c r="P198" s="6">
        <f t="shared" si="19"/>
        <v>51.78</v>
      </c>
      <c r="Q198" t="str">
        <f t="shared" si="20"/>
        <v>technology</v>
      </c>
      <c r="R198" t="str">
        <f t="shared" si="21"/>
        <v>wearables</v>
      </c>
      <c r="S198" s="11">
        <f t="shared" si="22"/>
        <v>42616.208333333328</v>
      </c>
      <c r="T198" s="12">
        <f t="shared" si="23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8"/>
        <v>298.20475319926874</v>
      </c>
      <c r="P199" s="6">
        <f t="shared" si="19"/>
        <v>82.010055304172951</v>
      </c>
      <c r="Q199" t="str">
        <f t="shared" si="20"/>
        <v>film &amp; video</v>
      </c>
      <c r="R199" t="str">
        <f t="shared" si="21"/>
        <v>drama</v>
      </c>
      <c r="S199" s="11">
        <f t="shared" si="22"/>
        <v>42909.208333333328</v>
      </c>
      <c r="T199" s="12">
        <f t="shared" si="23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8"/>
        <v>9.5585443037974684</v>
      </c>
      <c r="P200" s="6">
        <f t="shared" si="19"/>
        <v>35.958333333333336</v>
      </c>
      <c r="Q200" t="str">
        <f t="shared" si="20"/>
        <v>music</v>
      </c>
      <c r="R200" t="str">
        <f t="shared" si="21"/>
        <v>electric music</v>
      </c>
      <c r="S200" s="11">
        <f t="shared" si="22"/>
        <v>40396.208333333336</v>
      </c>
      <c r="T200" s="12">
        <f t="shared" si="23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8"/>
        <v>53.777777777777779</v>
      </c>
      <c r="P201" s="6">
        <f t="shared" si="19"/>
        <v>74.461538461538467</v>
      </c>
      <c r="Q201" t="str">
        <f t="shared" si="20"/>
        <v>music</v>
      </c>
      <c r="R201" t="str">
        <f t="shared" si="21"/>
        <v>rock</v>
      </c>
      <c r="S201" s="11">
        <f t="shared" si="22"/>
        <v>42192.208333333328</v>
      </c>
      <c r="T201" s="12">
        <f t="shared" si="23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8"/>
        <v>2</v>
      </c>
      <c r="P202" s="6">
        <f t="shared" si="19"/>
        <v>2</v>
      </c>
      <c r="Q202" t="str">
        <f t="shared" si="20"/>
        <v>theater</v>
      </c>
      <c r="R202" t="str">
        <f t="shared" si="21"/>
        <v>plays</v>
      </c>
      <c r="S202" s="11">
        <f t="shared" si="22"/>
        <v>40262.208333333336</v>
      </c>
      <c r="T202" s="12">
        <f t="shared" si="23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8"/>
        <v>681.19047619047615</v>
      </c>
      <c r="P203" s="6">
        <f t="shared" si="19"/>
        <v>91.114649681528661</v>
      </c>
      <c r="Q203" t="str">
        <f t="shared" si="20"/>
        <v>technology</v>
      </c>
      <c r="R203" t="str">
        <f t="shared" si="21"/>
        <v>web</v>
      </c>
      <c r="S203" s="11">
        <f t="shared" si="22"/>
        <v>41845.208333333336</v>
      </c>
      <c r="T203" s="12">
        <f t="shared" si="23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8"/>
        <v>78.831325301204828</v>
      </c>
      <c r="P204" s="6">
        <f t="shared" si="19"/>
        <v>79.792682926829272</v>
      </c>
      <c r="Q204" t="str">
        <f t="shared" si="20"/>
        <v>food</v>
      </c>
      <c r="R204" t="str">
        <f t="shared" si="21"/>
        <v>food trucks</v>
      </c>
      <c r="S204" s="11">
        <f t="shared" si="22"/>
        <v>40818.208333333336</v>
      </c>
      <c r="T204" s="12">
        <f t="shared" si="23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8"/>
        <v>134.40792216817235</v>
      </c>
      <c r="P205" s="6">
        <f t="shared" si="19"/>
        <v>42.999777678968428</v>
      </c>
      <c r="Q205" t="str">
        <f t="shared" si="20"/>
        <v>theater</v>
      </c>
      <c r="R205" t="str">
        <f t="shared" si="21"/>
        <v>plays</v>
      </c>
      <c r="S205" s="11">
        <f t="shared" si="22"/>
        <v>42752.25</v>
      </c>
      <c r="T205" s="12">
        <f t="shared" si="23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8"/>
        <v>3.3719999999999999</v>
      </c>
      <c r="P206" s="6">
        <f t="shared" si="19"/>
        <v>63.225000000000001</v>
      </c>
      <c r="Q206" t="str">
        <f t="shared" si="20"/>
        <v>music</v>
      </c>
      <c r="R206" t="str">
        <f t="shared" si="21"/>
        <v>jazz</v>
      </c>
      <c r="S206" s="11">
        <f t="shared" si="22"/>
        <v>40636.208333333336</v>
      </c>
      <c r="T206" s="12">
        <f t="shared" si="23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8"/>
        <v>431.84615384615387</v>
      </c>
      <c r="P207" s="6">
        <f t="shared" si="19"/>
        <v>70.174999999999997</v>
      </c>
      <c r="Q207" t="str">
        <f t="shared" si="20"/>
        <v>theater</v>
      </c>
      <c r="R207" t="str">
        <f t="shared" si="21"/>
        <v>plays</v>
      </c>
      <c r="S207" s="11">
        <f t="shared" si="22"/>
        <v>43390.208333333328</v>
      </c>
      <c r="T207" s="12">
        <f t="shared" si="23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8"/>
        <v>38.844444444444441</v>
      </c>
      <c r="P208" s="6">
        <f t="shared" si="19"/>
        <v>61.333333333333336</v>
      </c>
      <c r="Q208" t="str">
        <f t="shared" si="20"/>
        <v>publishing</v>
      </c>
      <c r="R208" t="str">
        <f t="shared" si="21"/>
        <v>fiction</v>
      </c>
      <c r="S208" s="11">
        <f t="shared" si="22"/>
        <v>40236.25</v>
      </c>
      <c r="T208" s="12">
        <f t="shared" si="23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8"/>
        <v>425.7</v>
      </c>
      <c r="P209" s="6">
        <f t="shared" si="19"/>
        <v>99</v>
      </c>
      <c r="Q209" t="str">
        <f t="shared" si="20"/>
        <v>music</v>
      </c>
      <c r="R209" t="str">
        <f t="shared" si="21"/>
        <v>rock</v>
      </c>
      <c r="S209" s="11">
        <f t="shared" si="22"/>
        <v>43340.208333333328</v>
      </c>
      <c r="T209" s="12">
        <f t="shared" si="23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8"/>
        <v>101.12239715591672</v>
      </c>
      <c r="P210" s="6">
        <f t="shared" si="19"/>
        <v>96.984900146127615</v>
      </c>
      <c r="Q210" t="str">
        <f t="shared" si="20"/>
        <v>film &amp; video</v>
      </c>
      <c r="R210" t="str">
        <f t="shared" si="21"/>
        <v>documentary</v>
      </c>
      <c r="S210" s="11">
        <f t="shared" si="22"/>
        <v>43048.25</v>
      </c>
      <c r="T210" s="12">
        <f t="shared" si="23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8"/>
        <v>21.188688946015425</v>
      </c>
      <c r="P211" s="6">
        <f t="shared" si="19"/>
        <v>51.004950495049506</v>
      </c>
      <c r="Q211" t="str">
        <f t="shared" si="20"/>
        <v>film &amp; video</v>
      </c>
      <c r="R211" t="str">
        <f t="shared" si="21"/>
        <v>documentary</v>
      </c>
      <c r="S211" s="11">
        <f t="shared" si="22"/>
        <v>42496.208333333328</v>
      </c>
      <c r="T211" s="12">
        <f t="shared" si="23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8"/>
        <v>67.425531914893625</v>
      </c>
      <c r="P212" s="6">
        <f t="shared" si="19"/>
        <v>28.044247787610619</v>
      </c>
      <c r="Q212" t="str">
        <f t="shared" si="20"/>
        <v>film &amp; video</v>
      </c>
      <c r="R212" t="str">
        <f t="shared" si="21"/>
        <v>science fiction</v>
      </c>
      <c r="S212" s="11">
        <f t="shared" si="22"/>
        <v>42797.25</v>
      </c>
      <c r="T212" s="12">
        <f t="shared" si="23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8"/>
        <v>94.923371647509583</v>
      </c>
      <c r="P213" s="6">
        <f t="shared" si="19"/>
        <v>60.984615384615381</v>
      </c>
      <c r="Q213" t="str">
        <f t="shared" si="20"/>
        <v>theater</v>
      </c>
      <c r="R213" t="str">
        <f t="shared" si="21"/>
        <v>plays</v>
      </c>
      <c r="S213" s="11">
        <f t="shared" si="22"/>
        <v>41513.208333333336</v>
      </c>
      <c r="T213" s="12">
        <f t="shared" si="23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8"/>
        <v>151.85185185185185</v>
      </c>
      <c r="P214" s="6">
        <f t="shared" si="19"/>
        <v>73.214285714285708</v>
      </c>
      <c r="Q214" t="str">
        <f t="shared" si="20"/>
        <v>theater</v>
      </c>
      <c r="R214" t="str">
        <f t="shared" si="21"/>
        <v>plays</v>
      </c>
      <c r="S214" s="11">
        <f t="shared" si="22"/>
        <v>43814.25</v>
      </c>
      <c r="T214" s="12">
        <f t="shared" si="23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8"/>
        <v>195.16382252559728</v>
      </c>
      <c r="P215" s="6">
        <f t="shared" si="19"/>
        <v>39.997435299603637</v>
      </c>
      <c r="Q215" t="str">
        <f t="shared" si="20"/>
        <v>music</v>
      </c>
      <c r="R215" t="str">
        <f t="shared" si="21"/>
        <v>indie rock</v>
      </c>
      <c r="S215" s="11">
        <f t="shared" si="22"/>
        <v>40488.208333333336</v>
      </c>
      <c r="T215" s="12">
        <f t="shared" si="23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8"/>
        <v>1023.1428571428571</v>
      </c>
      <c r="P216" s="6">
        <f t="shared" si="19"/>
        <v>86.812121212121212</v>
      </c>
      <c r="Q216" t="str">
        <f t="shared" si="20"/>
        <v>music</v>
      </c>
      <c r="R216" t="str">
        <f t="shared" si="21"/>
        <v>rock</v>
      </c>
      <c r="S216" s="11">
        <f t="shared" si="22"/>
        <v>40409.208333333336</v>
      </c>
      <c r="T216" s="12">
        <f t="shared" si="23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8"/>
        <v>3.841836734693878</v>
      </c>
      <c r="P217" s="6">
        <f t="shared" si="19"/>
        <v>42.125874125874127</v>
      </c>
      <c r="Q217" t="str">
        <f t="shared" si="20"/>
        <v>theater</v>
      </c>
      <c r="R217" t="str">
        <f t="shared" si="21"/>
        <v>plays</v>
      </c>
      <c r="S217" s="11">
        <f t="shared" si="22"/>
        <v>43509.25</v>
      </c>
      <c r="T217" s="12">
        <f t="shared" si="23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8"/>
        <v>155.07066557107643</v>
      </c>
      <c r="P218" s="6">
        <f t="shared" si="19"/>
        <v>103.97851239669421</v>
      </c>
      <c r="Q218" t="str">
        <f t="shared" si="20"/>
        <v>theater</v>
      </c>
      <c r="R218" t="str">
        <f t="shared" si="21"/>
        <v>plays</v>
      </c>
      <c r="S218" s="11">
        <f t="shared" si="22"/>
        <v>40869.25</v>
      </c>
      <c r="T218" s="12">
        <f t="shared" si="23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8"/>
        <v>44.753477588871718</v>
      </c>
      <c r="P219" s="6">
        <f t="shared" si="19"/>
        <v>62.003211991434689</v>
      </c>
      <c r="Q219" t="str">
        <f t="shared" si="20"/>
        <v>film &amp; video</v>
      </c>
      <c r="R219" t="str">
        <f t="shared" si="21"/>
        <v>science fiction</v>
      </c>
      <c r="S219" s="11">
        <f t="shared" si="22"/>
        <v>43583.208333333328</v>
      </c>
      <c r="T219" s="12">
        <f t="shared" si="23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8"/>
        <v>215.94736842105263</v>
      </c>
      <c r="P220" s="6">
        <f t="shared" si="19"/>
        <v>31.005037783375315</v>
      </c>
      <c r="Q220" t="str">
        <f t="shared" si="20"/>
        <v>film &amp; video</v>
      </c>
      <c r="R220" t="str">
        <f t="shared" si="21"/>
        <v>shorts</v>
      </c>
      <c r="S220" s="11">
        <f t="shared" si="22"/>
        <v>40858.25</v>
      </c>
      <c r="T220" s="12">
        <f t="shared" si="23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8"/>
        <v>332.12709832134288</v>
      </c>
      <c r="P221" s="6">
        <f t="shared" si="19"/>
        <v>89.991552956465242</v>
      </c>
      <c r="Q221" t="str">
        <f t="shared" si="20"/>
        <v>film &amp; video</v>
      </c>
      <c r="R221" t="str">
        <f t="shared" si="21"/>
        <v>animation</v>
      </c>
      <c r="S221" s="11">
        <f t="shared" si="22"/>
        <v>41137.208333333336</v>
      </c>
      <c r="T221" s="12">
        <f t="shared" si="23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8"/>
        <v>8.4430379746835449</v>
      </c>
      <c r="P222" s="6">
        <f t="shared" si="19"/>
        <v>39.235294117647058</v>
      </c>
      <c r="Q222" t="str">
        <f t="shared" si="20"/>
        <v>theater</v>
      </c>
      <c r="R222" t="str">
        <f t="shared" si="21"/>
        <v>plays</v>
      </c>
      <c r="S222" s="11">
        <f t="shared" si="22"/>
        <v>40725.208333333336</v>
      </c>
      <c r="T222" s="12">
        <f t="shared" si="23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8"/>
        <v>98.625514403292186</v>
      </c>
      <c r="P223" s="6">
        <f t="shared" si="19"/>
        <v>54.993116108306566</v>
      </c>
      <c r="Q223" t="str">
        <f t="shared" si="20"/>
        <v>food</v>
      </c>
      <c r="R223" t="str">
        <f t="shared" si="21"/>
        <v>food trucks</v>
      </c>
      <c r="S223" s="11">
        <f t="shared" si="22"/>
        <v>41081.208333333336</v>
      </c>
      <c r="T223" s="12">
        <f t="shared" si="23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8"/>
        <v>137.97916666666669</v>
      </c>
      <c r="P224" s="6">
        <f t="shared" si="19"/>
        <v>47.992753623188406</v>
      </c>
      <c r="Q224" t="str">
        <f t="shared" si="20"/>
        <v>photography</v>
      </c>
      <c r="R224" t="str">
        <f t="shared" si="21"/>
        <v>photography books</v>
      </c>
      <c r="S224" s="11">
        <f t="shared" si="22"/>
        <v>41914.208333333336</v>
      </c>
      <c r="T224" s="12">
        <f t="shared" si="23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8"/>
        <v>93.81099656357388</v>
      </c>
      <c r="P225" s="6">
        <f t="shared" si="19"/>
        <v>87.966702470461868</v>
      </c>
      <c r="Q225" t="str">
        <f t="shared" si="20"/>
        <v>theater</v>
      </c>
      <c r="R225" t="str">
        <f t="shared" si="21"/>
        <v>plays</v>
      </c>
      <c r="S225" s="11">
        <f t="shared" si="22"/>
        <v>42445.208333333328</v>
      </c>
      <c r="T225" s="12">
        <f t="shared" si="23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8"/>
        <v>403.63930885529157</v>
      </c>
      <c r="P226" s="6">
        <f t="shared" si="19"/>
        <v>51.999165275459099</v>
      </c>
      <c r="Q226" t="str">
        <f t="shared" si="20"/>
        <v>film &amp; video</v>
      </c>
      <c r="R226" t="str">
        <f t="shared" si="21"/>
        <v>science fiction</v>
      </c>
      <c r="S226" s="11">
        <f t="shared" si="22"/>
        <v>41906.208333333336</v>
      </c>
      <c r="T226" s="12">
        <f t="shared" si="23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8"/>
        <v>260.1740412979351</v>
      </c>
      <c r="P227" s="6">
        <f t="shared" si="19"/>
        <v>29.999659863945578</v>
      </c>
      <c r="Q227" t="str">
        <f t="shared" si="20"/>
        <v>music</v>
      </c>
      <c r="R227" t="str">
        <f t="shared" si="21"/>
        <v>rock</v>
      </c>
      <c r="S227" s="11">
        <f t="shared" si="22"/>
        <v>41762.208333333336</v>
      </c>
      <c r="T227" s="12">
        <f t="shared" si="23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8"/>
        <v>366.63333333333333</v>
      </c>
      <c r="P228" s="6">
        <f t="shared" si="19"/>
        <v>98.205357142857139</v>
      </c>
      <c r="Q228" t="str">
        <f t="shared" si="20"/>
        <v>photography</v>
      </c>
      <c r="R228" t="str">
        <f t="shared" si="21"/>
        <v>photography books</v>
      </c>
      <c r="S228" s="11">
        <f t="shared" si="22"/>
        <v>40276.208333333336</v>
      </c>
      <c r="T228" s="12">
        <f t="shared" si="23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8"/>
        <v>168.72085385878489</v>
      </c>
      <c r="P229" s="6">
        <f t="shared" si="19"/>
        <v>108.96182396606575</v>
      </c>
      <c r="Q229" t="str">
        <f t="shared" si="20"/>
        <v>games</v>
      </c>
      <c r="R229" t="str">
        <f t="shared" si="21"/>
        <v>mobile games</v>
      </c>
      <c r="S229" s="11">
        <f t="shared" si="22"/>
        <v>42139.208333333328</v>
      </c>
      <c r="T229" s="12">
        <f t="shared" si="23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8"/>
        <v>119.90717911530093</v>
      </c>
      <c r="P230" s="6">
        <f t="shared" si="19"/>
        <v>66.998379254457049</v>
      </c>
      <c r="Q230" t="str">
        <f t="shared" si="20"/>
        <v>film &amp; video</v>
      </c>
      <c r="R230" t="str">
        <f t="shared" si="21"/>
        <v>animation</v>
      </c>
      <c r="S230" s="11">
        <f t="shared" si="22"/>
        <v>42613.208333333328</v>
      </c>
      <c r="T230" s="12">
        <f t="shared" si="23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8"/>
        <v>193.68925233644859</v>
      </c>
      <c r="P231" s="6">
        <f t="shared" si="19"/>
        <v>64.99333594668758</v>
      </c>
      <c r="Q231" t="str">
        <f t="shared" si="20"/>
        <v>games</v>
      </c>
      <c r="R231" t="str">
        <f t="shared" si="21"/>
        <v>mobile games</v>
      </c>
      <c r="S231" s="11">
        <f t="shared" si="22"/>
        <v>42887.208333333328</v>
      </c>
      <c r="T231" s="12">
        <f t="shared" si="23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8"/>
        <v>420.16666666666669</v>
      </c>
      <c r="P232" s="6">
        <f t="shared" si="19"/>
        <v>99.841584158415841</v>
      </c>
      <c r="Q232" t="str">
        <f t="shared" si="20"/>
        <v>games</v>
      </c>
      <c r="R232" t="str">
        <f t="shared" si="21"/>
        <v>video games</v>
      </c>
      <c r="S232" s="11">
        <f t="shared" si="22"/>
        <v>43805.25</v>
      </c>
      <c r="T232" s="12">
        <f t="shared" si="23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8"/>
        <v>76.708333333333329</v>
      </c>
      <c r="P233" s="6">
        <f t="shared" si="19"/>
        <v>82.432835820895519</v>
      </c>
      <c r="Q233" t="str">
        <f t="shared" si="20"/>
        <v>theater</v>
      </c>
      <c r="R233" t="str">
        <f t="shared" si="21"/>
        <v>plays</v>
      </c>
      <c r="S233" s="11">
        <f t="shared" si="22"/>
        <v>41415.208333333336</v>
      </c>
      <c r="T233" s="12">
        <f t="shared" si="23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8"/>
        <v>171.26470588235293</v>
      </c>
      <c r="P234" s="6">
        <f t="shared" si="19"/>
        <v>63.293478260869563</v>
      </c>
      <c r="Q234" t="str">
        <f t="shared" si="20"/>
        <v>theater</v>
      </c>
      <c r="R234" t="str">
        <f t="shared" si="21"/>
        <v>plays</v>
      </c>
      <c r="S234" s="11">
        <f t="shared" si="22"/>
        <v>42576.208333333328</v>
      </c>
      <c r="T234" s="12">
        <f t="shared" si="23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8"/>
        <v>157.89473684210526</v>
      </c>
      <c r="P235" s="6">
        <f t="shared" si="19"/>
        <v>96.774193548387103</v>
      </c>
      <c r="Q235" t="str">
        <f t="shared" si="20"/>
        <v>film &amp; video</v>
      </c>
      <c r="R235" t="str">
        <f t="shared" si="21"/>
        <v>animation</v>
      </c>
      <c r="S235" s="11">
        <f t="shared" si="22"/>
        <v>40706.208333333336</v>
      </c>
      <c r="T235" s="12">
        <f t="shared" si="23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8"/>
        <v>109.08</v>
      </c>
      <c r="P236" s="6">
        <f t="shared" si="19"/>
        <v>54.906040268456373</v>
      </c>
      <c r="Q236" t="str">
        <f t="shared" si="20"/>
        <v>games</v>
      </c>
      <c r="R236" t="str">
        <f t="shared" si="21"/>
        <v>video games</v>
      </c>
      <c r="S236" s="11">
        <f t="shared" si="22"/>
        <v>42969.208333333328</v>
      </c>
      <c r="T236" s="12">
        <f t="shared" si="23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8"/>
        <v>41.732558139534881</v>
      </c>
      <c r="P237" s="6">
        <f t="shared" si="19"/>
        <v>39.010869565217391</v>
      </c>
      <c r="Q237" t="str">
        <f t="shared" si="20"/>
        <v>film &amp; video</v>
      </c>
      <c r="R237" t="str">
        <f t="shared" si="21"/>
        <v>animation</v>
      </c>
      <c r="S237" s="11">
        <f t="shared" si="22"/>
        <v>42779.25</v>
      </c>
      <c r="T237" s="12">
        <f t="shared" si="23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8"/>
        <v>10.944303797468354</v>
      </c>
      <c r="P238" s="6">
        <f t="shared" si="19"/>
        <v>75.84210526315789</v>
      </c>
      <c r="Q238" t="str">
        <f t="shared" si="20"/>
        <v>music</v>
      </c>
      <c r="R238" t="str">
        <f t="shared" si="21"/>
        <v>rock</v>
      </c>
      <c r="S238" s="11">
        <f t="shared" si="22"/>
        <v>43641.208333333328</v>
      </c>
      <c r="T238" s="12">
        <f t="shared" si="23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8"/>
        <v>159.3763440860215</v>
      </c>
      <c r="P239" s="6">
        <f t="shared" si="19"/>
        <v>45.051671732522799</v>
      </c>
      <c r="Q239" t="str">
        <f t="shared" si="20"/>
        <v>film &amp; video</v>
      </c>
      <c r="R239" t="str">
        <f t="shared" si="21"/>
        <v>animation</v>
      </c>
      <c r="S239" s="11">
        <f t="shared" si="22"/>
        <v>41754.208333333336</v>
      </c>
      <c r="T239" s="12">
        <f t="shared" si="23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8"/>
        <v>422.41666666666669</v>
      </c>
      <c r="P240" s="6">
        <f t="shared" si="19"/>
        <v>104.51546391752578</v>
      </c>
      <c r="Q240" t="str">
        <f t="shared" si="20"/>
        <v>theater</v>
      </c>
      <c r="R240" t="str">
        <f t="shared" si="21"/>
        <v>plays</v>
      </c>
      <c r="S240" s="11">
        <f t="shared" si="22"/>
        <v>43083.25</v>
      </c>
      <c r="T240" s="12">
        <f t="shared" si="23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8"/>
        <v>97.71875</v>
      </c>
      <c r="P241" s="6">
        <f t="shared" si="19"/>
        <v>76.268292682926827</v>
      </c>
      <c r="Q241" t="str">
        <f t="shared" si="20"/>
        <v>technology</v>
      </c>
      <c r="R241" t="str">
        <f t="shared" si="21"/>
        <v>wearables</v>
      </c>
      <c r="S241" s="11">
        <f t="shared" si="22"/>
        <v>42245.208333333328</v>
      </c>
      <c r="T241" s="12">
        <f t="shared" si="23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8"/>
        <v>418.78911564625849</v>
      </c>
      <c r="P242" s="6">
        <f t="shared" si="19"/>
        <v>69.015695067264573</v>
      </c>
      <c r="Q242" t="str">
        <f t="shared" si="20"/>
        <v>theater</v>
      </c>
      <c r="R242" t="str">
        <f t="shared" si="21"/>
        <v>plays</v>
      </c>
      <c r="S242" s="11">
        <f t="shared" si="22"/>
        <v>40396.208333333336</v>
      </c>
      <c r="T242" s="12">
        <f t="shared" si="23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8"/>
        <v>101.91632047477745</v>
      </c>
      <c r="P243" s="6">
        <f t="shared" si="19"/>
        <v>101.97684085510689</v>
      </c>
      <c r="Q243" t="str">
        <f t="shared" si="20"/>
        <v>publishing</v>
      </c>
      <c r="R243" t="str">
        <f t="shared" si="21"/>
        <v>nonfiction</v>
      </c>
      <c r="S243" s="11">
        <f t="shared" si="22"/>
        <v>41742.208333333336</v>
      </c>
      <c r="T243" s="12">
        <f t="shared" si="23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8"/>
        <v>127.72619047619047</v>
      </c>
      <c r="P244" s="6">
        <f t="shared" si="19"/>
        <v>42.915999999999997</v>
      </c>
      <c r="Q244" t="str">
        <f t="shared" si="20"/>
        <v>music</v>
      </c>
      <c r="R244" t="str">
        <f t="shared" si="21"/>
        <v>rock</v>
      </c>
      <c r="S244" s="11">
        <f t="shared" si="22"/>
        <v>42865.208333333328</v>
      </c>
      <c r="T244" s="12">
        <f t="shared" si="23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8"/>
        <v>445.21739130434781</v>
      </c>
      <c r="P245" s="6">
        <f t="shared" si="19"/>
        <v>43.025210084033617</v>
      </c>
      <c r="Q245" t="str">
        <f t="shared" si="20"/>
        <v>theater</v>
      </c>
      <c r="R245" t="str">
        <f t="shared" si="21"/>
        <v>plays</v>
      </c>
      <c r="S245" s="11">
        <f t="shared" si="22"/>
        <v>43163.25</v>
      </c>
      <c r="T245" s="12">
        <f t="shared" si="23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8"/>
        <v>569.71428571428578</v>
      </c>
      <c r="P246" s="6">
        <f t="shared" si="19"/>
        <v>75.245283018867923</v>
      </c>
      <c r="Q246" t="str">
        <f t="shared" si="20"/>
        <v>theater</v>
      </c>
      <c r="R246" t="str">
        <f t="shared" si="21"/>
        <v>plays</v>
      </c>
      <c r="S246" s="11">
        <f t="shared" si="22"/>
        <v>41834.208333333336</v>
      </c>
      <c r="T246" s="12">
        <f t="shared" si="23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8"/>
        <v>509.34482758620686</v>
      </c>
      <c r="P247" s="6">
        <f t="shared" si="19"/>
        <v>69.023364485981304</v>
      </c>
      <c r="Q247" t="str">
        <f t="shared" si="20"/>
        <v>theater</v>
      </c>
      <c r="R247" t="str">
        <f t="shared" si="21"/>
        <v>plays</v>
      </c>
      <c r="S247" s="11">
        <f t="shared" si="22"/>
        <v>41736.208333333336</v>
      </c>
      <c r="T247" s="12">
        <f t="shared" si="23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8"/>
        <v>325.5333333333333</v>
      </c>
      <c r="P248" s="6">
        <f t="shared" si="19"/>
        <v>65.986486486486484</v>
      </c>
      <c r="Q248" t="str">
        <f t="shared" si="20"/>
        <v>technology</v>
      </c>
      <c r="R248" t="str">
        <f t="shared" si="21"/>
        <v>web</v>
      </c>
      <c r="S248" s="11">
        <f t="shared" si="22"/>
        <v>41491.208333333336</v>
      </c>
      <c r="T248" s="12">
        <f t="shared" si="23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8"/>
        <v>932.61616161616166</v>
      </c>
      <c r="P249" s="6">
        <f t="shared" si="19"/>
        <v>98.013800424628457</v>
      </c>
      <c r="Q249" t="str">
        <f t="shared" si="20"/>
        <v>publishing</v>
      </c>
      <c r="R249" t="str">
        <f t="shared" si="21"/>
        <v>fiction</v>
      </c>
      <c r="S249" s="11">
        <f t="shared" si="22"/>
        <v>42726.25</v>
      </c>
      <c r="T249" s="12">
        <f t="shared" si="23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8"/>
        <v>211.33870967741933</v>
      </c>
      <c r="P250" s="6">
        <f t="shared" si="19"/>
        <v>60.105504587155963</v>
      </c>
      <c r="Q250" t="str">
        <f t="shared" si="20"/>
        <v>games</v>
      </c>
      <c r="R250" t="str">
        <f t="shared" si="21"/>
        <v>mobile games</v>
      </c>
      <c r="S250" s="11">
        <f t="shared" si="22"/>
        <v>42004.25</v>
      </c>
      <c r="T250" s="12">
        <f t="shared" si="23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8"/>
        <v>273.32520325203251</v>
      </c>
      <c r="P251" s="6">
        <f t="shared" si="19"/>
        <v>26.000773395204948</v>
      </c>
      <c r="Q251" t="str">
        <f t="shared" si="20"/>
        <v>publishing</v>
      </c>
      <c r="R251" t="str">
        <f t="shared" si="21"/>
        <v>translations</v>
      </c>
      <c r="S251" s="11">
        <f t="shared" si="22"/>
        <v>42006.25</v>
      </c>
      <c r="T251" s="12">
        <f t="shared" si="23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8"/>
        <v>3</v>
      </c>
      <c r="P252" s="6">
        <f t="shared" si="19"/>
        <v>3</v>
      </c>
      <c r="Q252" t="str">
        <f t="shared" si="20"/>
        <v>music</v>
      </c>
      <c r="R252" t="str">
        <f t="shared" si="21"/>
        <v>rock</v>
      </c>
      <c r="S252" s="11">
        <f t="shared" si="22"/>
        <v>40203.25</v>
      </c>
      <c r="T252" s="12">
        <f t="shared" si="23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8"/>
        <v>54.084507042253513</v>
      </c>
      <c r="P253" s="6">
        <f t="shared" si="19"/>
        <v>38.019801980198018</v>
      </c>
      <c r="Q253" t="str">
        <f t="shared" si="20"/>
        <v>theater</v>
      </c>
      <c r="R253" t="str">
        <f t="shared" si="21"/>
        <v>plays</v>
      </c>
      <c r="S253" s="11">
        <f t="shared" si="22"/>
        <v>41252.25</v>
      </c>
      <c r="T253" s="12">
        <f t="shared" si="23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8"/>
        <v>626.29999999999995</v>
      </c>
      <c r="P254" s="6">
        <f t="shared" si="19"/>
        <v>106.15254237288136</v>
      </c>
      <c r="Q254" t="str">
        <f t="shared" si="20"/>
        <v>theater</v>
      </c>
      <c r="R254" t="str">
        <f t="shared" si="21"/>
        <v>plays</v>
      </c>
      <c r="S254" s="11">
        <f t="shared" si="22"/>
        <v>41572.208333333336</v>
      </c>
      <c r="T254" s="12">
        <f t="shared" si="23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8"/>
        <v>89.021399176954731</v>
      </c>
      <c r="P255" s="6">
        <f t="shared" si="19"/>
        <v>81.019475655430711</v>
      </c>
      <c r="Q255" t="str">
        <f t="shared" si="20"/>
        <v>film &amp; video</v>
      </c>
      <c r="R255" t="str">
        <f t="shared" si="21"/>
        <v>drama</v>
      </c>
      <c r="S255" s="11">
        <f t="shared" si="22"/>
        <v>40641.208333333336</v>
      </c>
      <c r="T255" s="12">
        <f t="shared" si="23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8"/>
        <v>184.89130434782609</v>
      </c>
      <c r="P256" s="6">
        <f t="shared" si="19"/>
        <v>96.647727272727266</v>
      </c>
      <c r="Q256" t="str">
        <f t="shared" si="20"/>
        <v>publishing</v>
      </c>
      <c r="R256" t="str">
        <f t="shared" si="21"/>
        <v>nonfiction</v>
      </c>
      <c r="S256" s="11">
        <f t="shared" si="22"/>
        <v>42787.25</v>
      </c>
      <c r="T256" s="12">
        <f t="shared" si="23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8"/>
        <v>120.16770186335404</v>
      </c>
      <c r="P257" s="6">
        <f t="shared" si="19"/>
        <v>57.003535651149086</v>
      </c>
      <c r="Q257" t="str">
        <f t="shared" si="20"/>
        <v>music</v>
      </c>
      <c r="R257" t="str">
        <f t="shared" si="21"/>
        <v>rock</v>
      </c>
      <c r="S257" s="11">
        <f t="shared" si="22"/>
        <v>40590.25</v>
      </c>
      <c r="T257" s="12">
        <f t="shared" si="23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8"/>
        <v>23.390243902439025</v>
      </c>
      <c r="P258" s="6">
        <f t="shared" si="19"/>
        <v>63.93333333333333</v>
      </c>
      <c r="Q258" t="str">
        <f t="shared" si="20"/>
        <v>music</v>
      </c>
      <c r="R258" t="str">
        <f t="shared" si="21"/>
        <v>rock</v>
      </c>
      <c r="S258" s="11">
        <f t="shared" si="22"/>
        <v>42393.25</v>
      </c>
      <c r="T258" s="12">
        <f t="shared" si="23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24">(E259/D259)*100</f>
        <v>146</v>
      </c>
      <c r="P259" s="6">
        <f t="shared" ref="P259:P322" si="25">(E259/G259)</f>
        <v>90.456521739130437</v>
      </c>
      <c r="Q259" t="str">
        <f t="shared" ref="Q259:Q322" si="26">LEFT(N259, FIND("/", N259)-1)</f>
        <v>theater</v>
      </c>
      <c r="R259" t="str">
        <f t="shared" ref="R259:R322" si="27">MID(N259, FIND("/", N259)+1, LEN(N259)-FIND("/", N259))</f>
        <v>plays</v>
      </c>
      <c r="S259" s="11">
        <f t="shared" ref="S259:S322" si="28">(((J259/60)/60)/24)+DATE(1970,1,1)</f>
        <v>41338.25</v>
      </c>
      <c r="T259" s="12">
        <f t="shared" ref="T259:T322" si="2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24"/>
        <v>268.48</v>
      </c>
      <c r="P260" s="6">
        <f t="shared" si="25"/>
        <v>72.172043010752688</v>
      </c>
      <c r="Q260" t="str">
        <f t="shared" si="26"/>
        <v>theater</v>
      </c>
      <c r="R260" t="str">
        <f t="shared" si="27"/>
        <v>plays</v>
      </c>
      <c r="S260" s="11">
        <f t="shared" si="28"/>
        <v>42712.25</v>
      </c>
      <c r="T260" s="12">
        <f t="shared" si="2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24"/>
        <v>597.5</v>
      </c>
      <c r="P261" s="6">
        <f t="shared" si="25"/>
        <v>77.934782608695656</v>
      </c>
      <c r="Q261" t="str">
        <f t="shared" si="26"/>
        <v>photography</v>
      </c>
      <c r="R261" t="str">
        <f t="shared" si="27"/>
        <v>photography books</v>
      </c>
      <c r="S261" s="11">
        <f t="shared" si="28"/>
        <v>41251.25</v>
      </c>
      <c r="T261" s="12">
        <f t="shared" si="2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24"/>
        <v>157.69841269841268</v>
      </c>
      <c r="P262" s="6">
        <f t="shared" si="25"/>
        <v>38.065134099616856</v>
      </c>
      <c r="Q262" t="str">
        <f t="shared" si="26"/>
        <v>music</v>
      </c>
      <c r="R262" t="str">
        <f t="shared" si="27"/>
        <v>rock</v>
      </c>
      <c r="S262" s="11">
        <f t="shared" si="28"/>
        <v>41180.208333333336</v>
      </c>
      <c r="T262" s="12">
        <f t="shared" si="2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24"/>
        <v>31.201660735468568</v>
      </c>
      <c r="P263" s="6">
        <f t="shared" si="25"/>
        <v>57.936123348017624</v>
      </c>
      <c r="Q263" t="str">
        <f t="shared" si="26"/>
        <v>music</v>
      </c>
      <c r="R263" t="str">
        <f t="shared" si="27"/>
        <v>rock</v>
      </c>
      <c r="S263" s="11">
        <f t="shared" si="28"/>
        <v>40415.208333333336</v>
      </c>
      <c r="T263" s="12">
        <f t="shared" si="2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24"/>
        <v>313.41176470588238</v>
      </c>
      <c r="P264" s="6">
        <f t="shared" si="25"/>
        <v>49.794392523364486</v>
      </c>
      <c r="Q264" t="str">
        <f t="shared" si="26"/>
        <v>music</v>
      </c>
      <c r="R264" t="str">
        <f t="shared" si="27"/>
        <v>indie rock</v>
      </c>
      <c r="S264" s="11">
        <f t="shared" si="28"/>
        <v>40638.208333333336</v>
      </c>
      <c r="T264" s="12">
        <f t="shared" si="2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24"/>
        <v>370.89655172413791</v>
      </c>
      <c r="P265" s="6">
        <f t="shared" si="25"/>
        <v>54.050251256281406</v>
      </c>
      <c r="Q265" t="str">
        <f t="shared" si="26"/>
        <v>photography</v>
      </c>
      <c r="R265" t="str">
        <f t="shared" si="27"/>
        <v>photography books</v>
      </c>
      <c r="S265" s="11">
        <f t="shared" si="28"/>
        <v>40187.25</v>
      </c>
      <c r="T265" s="12">
        <f t="shared" si="2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24"/>
        <v>362.66447368421052</v>
      </c>
      <c r="P266" s="6">
        <f t="shared" si="25"/>
        <v>30.002721335268504</v>
      </c>
      <c r="Q266" t="str">
        <f t="shared" si="26"/>
        <v>theater</v>
      </c>
      <c r="R266" t="str">
        <f t="shared" si="27"/>
        <v>plays</v>
      </c>
      <c r="S266" s="11">
        <f t="shared" si="28"/>
        <v>41317.25</v>
      </c>
      <c r="T266" s="12">
        <f t="shared" si="2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24"/>
        <v>123.08163265306122</v>
      </c>
      <c r="P267" s="6">
        <f t="shared" si="25"/>
        <v>70.127906976744185</v>
      </c>
      <c r="Q267" t="str">
        <f t="shared" si="26"/>
        <v>theater</v>
      </c>
      <c r="R267" t="str">
        <f t="shared" si="27"/>
        <v>plays</v>
      </c>
      <c r="S267" s="11">
        <f t="shared" si="28"/>
        <v>42372.25</v>
      </c>
      <c r="T267" s="12">
        <f t="shared" si="2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24"/>
        <v>76.766756032171585</v>
      </c>
      <c r="P268" s="6">
        <f t="shared" si="25"/>
        <v>26.996228786926462</v>
      </c>
      <c r="Q268" t="str">
        <f t="shared" si="26"/>
        <v>music</v>
      </c>
      <c r="R268" t="str">
        <f t="shared" si="27"/>
        <v>jazz</v>
      </c>
      <c r="S268" s="11">
        <f t="shared" si="28"/>
        <v>41950.25</v>
      </c>
      <c r="T268" s="12">
        <f t="shared" si="2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24"/>
        <v>233.62012987012989</v>
      </c>
      <c r="P269" s="6">
        <f t="shared" si="25"/>
        <v>51.990606936416185</v>
      </c>
      <c r="Q269" t="str">
        <f t="shared" si="26"/>
        <v>theater</v>
      </c>
      <c r="R269" t="str">
        <f t="shared" si="27"/>
        <v>plays</v>
      </c>
      <c r="S269" s="11">
        <f t="shared" si="28"/>
        <v>41206.208333333336</v>
      </c>
      <c r="T269" s="12">
        <f t="shared" si="2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24"/>
        <v>180.53333333333333</v>
      </c>
      <c r="P270" s="6">
        <f t="shared" si="25"/>
        <v>56.416666666666664</v>
      </c>
      <c r="Q270" t="str">
        <f t="shared" si="26"/>
        <v>film &amp; video</v>
      </c>
      <c r="R270" t="str">
        <f t="shared" si="27"/>
        <v>documentary</v>
      </c>
      <c r="S270" s="11">
        <f t="shared" si="28"/>
        <v>41186.208333333336</v>
      </c>
      <c r="T270" s="12">
        <f t="shared" si="2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24"/>
        <v>252.62857142857143</v>
      </c>
      <c r="P271" s="6">
        <f t="shared" si="25"/>
        <v>101.63218390804597</v>
      </c>
      <c r="Q271" t="str">
        <f t="shared" si="26"/>
        <v>film &amp; video</v>
      </c>
      <c r="R271" t="str">
        <f t="shared" si="27"/>
        <v>television</v>
      </c>
      <c r="S271" s="11">
        <f t="shared" si="28"/>
        <v>43496.25</v>
      </c>
      <c r="T271" s="12">
        <f t="shared" si="2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24"/>
        <v>27.176538240368025</v>
      </c>
      <c r="P272" s="6">
        <f t="shared" si="25"/>
        <v>25.005291005291006</v>
      </c>
      <c r="Q272" t="str">
        <f t="shared" si="26"/>
        <v>games</v>
      </c>
      <c r="R272" t="str">
        <f t="shared" si="27"/>
        <v>video games</v>
      </c>
      <c r="S272" s="11">
        <f t="shared" si="28"/>
        <v>40514.25</v>
      </c>
      <c r="T272" s="12">
        <f t="shared" si="2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24"/>
        <v>1.2706571242680547</v>
      </c>
      <c r="P273" s="6">
        <f t="shared" si="25"/>
        <v>32.016393442622949</v>
      </c>
      <c r="Q273" t="str">
        <f t="shared" si="26"/>
        <v>photography</v>
      </c>
      <c r="R273" t="str">
        <f t="shared" si="27"/>
        <v>photography books</v>
      </c>
      <c r="S273" s="11">
        <f t="shared" si="28"/>
        <v>42345.25</v>
      </c>
      <c r="T273" s="12">
        <f t="shared" si="2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24"/>
        <v>304.0097847358121</v>
      </c>
      <c r="P274" s="6">
        <f t="shared" si="25"/>
        <v>82.021647307286173</v>
      </c>
      <c r="Q274" t="str">
        <f t="shared" si="26"/>
        <v>theater</v>
      </c>
      <c r="R274" t="str">
        <f t="shared" si="27"/>
        <v>plays</v>
      </c>
      <c r="S274" s="11">
        <f t="shared" si="28"/>
        <v>43656.208333333328</v>
      </c>
      <c r="T274" s="12">
        <f t="shared" si="2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24"/>
        <v>137.23076923076923</v>
      </c>
      <c r="P275" s="6">
        <f t="shared" si="25"/>
        <v>37.957446808510639</v>
      </c>
      <c r="Q275" t="str">
        <f t="shared" si="26"/>
        <v>theater</v>
      </c>
      <c r="R275" t="str">
        <f t="shared" si="27"/>
        <v>plays</v>
      </c>
      <c r="S275" s="11">
        <f t="shared" si="28"/>
        <v>42995.208333333328</v>
      </c>
      <c r="T275" s="12">
        <f t="shared" si="2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24"/>
        <v>32.208333333333336</v>
      </c>
      <c r="P276" s="6">
        <f t="shared" si="25"/>
        <v>51.533333333333331</v>
      </c>
      <c r="Q276" t="str">
        <f t="shared" si="26"/>
        <v>theater</v>
      </c>
      <c r="R276" t="str">
        <f t="shared" si="27"/>
        <v>plays</v>
      </c>
      <c r="S276" s="11">
        <f t="shared" si="28"/>
        <v>43045.25</v>
      </c>
      <c r="T276" s="12">
        <f t="shared" si="2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24"/>
        <v>241.51282051282053</v>
      </c>
      <c r="P277" s="6">
        <f t="shared" si="25"/>
        <v>81.198275862068968</v>
      </c>
      <c r="Q277" t="str">
        <f t="shared" si="26"/>
        <v>publishing</v>
      </c>
      <c r="R277" t="str">
        <f t="shared" si="27"/>
        <v>translations</v>
      </c>
      <c r="S277" s="11">
        <f t="shared" si="28"/>
        <v>43561.208333333328</v>
      </c>
      <c r="T277" s="12">
        <f t="shared" si="2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24"/>
        <v>96.8</v>
      </c>
      <c r="P278" s="6">
        <f t="shared" si="25"/>
        <v>40.030075187969928</v>
      </c>
      <c r="Q278" t="str">
        <f t="shared" si="26"/>
        <v>games</v>
      </c>
      <c r="R278" t="str">
        <f t="shared" si="27"/>
        <v>video games</v>
      </c>
      <c r="S278" s="11">
        <f t="shared" si="28"/>
        <v>41018.208333333336</v>
      </c>
      <c r="T278" s="12">
        <f t="shared" si="2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24"/>
        <v>1066.4285714285716</v>
      </c>
      <c r="P279" s="6">
        <f t="shared" si="25"/>
        <v>89.939759036144579</v>
      </c>
      <c r="Q279" t="str">
        <f t="shared" si="26"/>
        <v>theater</v>
      </c>
      <c r="R279" t="str">
        <f t="shared" si="27"/>
        <v>plays</v>
      </c>
      <c r="S279" s="11">
        <f t="shared" si="28"/>
        <v>40378.208333333336</v>
      </c>
      <c r="T279" s="12">
        <f t="shared" si="2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24"/>
        <v>325.88888888888891</v>
      </c>
      <c r="P280" s="6">
        <f t="shared" si="25"/>
        <v>96.692307692307693</v>
      </c>
      <c r="Q280" t="str">
        <f t="shared" si="26"/>
        <v>technology</v>
      </c>
      <c r="R280" t="str">
        <f t="shared" si="27"/>
        <v>web</v>
      </c>
      <c r="S280" s="11">
        <f t="shared" si="28"/>
        <v>41239.25</v>
      </c>
      <c r="T280" s="12">
        <f t="shared" si="2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24"/>
        <v>170.70000000000002</v>
      </c>
      <c r="P281" s="6">
        <f t="shared" si="25"/>
        <v>25.010989010989011</v>
      </c>
      <c r="Q281" t="str">
        <f t="shared" si="26"/>
        <v>theater</v>
      </c>
      <c r="R281" t="str">
        <f t="shared" si="27"/>
        <v>plays</v>
      </c>
      <c r="S281" s="11">
        <f t="shared" si="28"/>
        <v>43346.208333333328</v>
      </c>
      <c r="T281" s="12">
        <f t="shared" si="2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24"/>
        <v>581.44000000000005</v>
      </c>
      <c r="P282" s="6">
        <f t="shared" si="25"/>
        <v>36.987277353689571</v>
      </c>
      <c r="Q282" t="str">
        <f t="shared" si="26"/>
        <v>film &amp; video</v>
      </c>
      <c r="R282" t="str">
        <f t="shared" si="27"/>
        <v>animation</v>
      </c>
      <c r="S282" s="11">
        <f t="shared" si="28"/>
        <v>43060.25</v>
      </c>
      <c r="T282" s="12">
        <f t="shared" si="2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24"/>
        <v>91.520972644376897</v>
      </c>
      <c r="P283" s="6">
        <f t="shared" si="25"/>
        <v>73.012609117361791</v>
      </c>
      <c r="Q283" t="str">
        <f t="shared" si="26"/>
        <v>theater</v>
      </c>
      <c r="R283" t="str">
        <f t="shared" si="27"/>
        <v>plays</v>
      </c>
      <c r="S283" s="11">
        <f t="shared" si="28"/>
        <v>40979.25</v>
      </c>
      <c r="T283" s="12">
        <f t="shared" si="2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24"/>
        <v>108.04761904761904</v>
      </c>
      <c r="P284" s="6">
        <f t="shared" si="25"/>
        <v>68.240601503759393</v>
      </c>
      <c r="Q284" t="str">
        <f t="shared" si="26"/>
        <v>film &amp; video</v>
      </c>
      <c r="R284" t="str">
        <f t="shared" si="27"/>
        <v>television</v>
      </c>
      <c r="S284" s="11">
        <f t="shared" si="28"/>
        <v>42701.25</v>
      </c>
      <c r="T284" s="12">
        <f t="shared" si="2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24"/>
        <v>18.728395061728396</v>
      </c>
      <c r="P285" s="6">
        <f t="shared" si="25"/>
        <v>52.310344827586206</v>
      </c>
      <c r="Q285" t="str">
        <f t="shared" si="26"/>
        <v>music</v>
      </c>
      <c r="R285" t="str">
        <f t="shared" si="27"/>
        <v>rock</v>
      </c>
      <c r="S285" s="11">
        <f t="shared" si="28"/>
        <v>42520.208333333328</v>
      </c>
      <c r="T285" s="12">
        <f t="shared" si="2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24"/>
        <v>83.193877551020407</v>
      </c>
      <c r="P286" s="6">
        <f t="shared" si="25"/>
        <v>61.765151515151516</v>
      </c>
      <c r="Q286" t="str">
        <f t="shared" si="26"/>
        <v>technology</v>
      </c>
      <c r="R286" t="str">
        <f t="shared" si="27"/>
        <v>web</v>
      </c>
      <c r="S286" s="11">
        <f t="shared" si="28"/>
        <v>41030.208333333336</v>
      </c>
      <c r="T286" s="12">
        <f t="shared" si="2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24"/>
        <v>706.33333333333337</v>
      </c>
      <c r="P287" s="6">
        <f t="shared" si="25"/>
        <v>25.027559055118111</v>
      </c>
      <c r="Q287" t="str">
        <f t="shared" si="26"/>
        <v>theater</v>
      </c>
      <c r="R287" t="str">
        <f t="shared" si="27"/>
        <v>plays</v>
      </c>
      <c r="S287" s="11">
        <f t="shared" si="28"/>
        <v>42623.208333333328</v>
      </c>
      <c r="T287" s="12">
        <f t="shared" si="2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24"/>
        <v>17.446030330062445</v>
      </c>
      <c r="P288" s="6">
        <f t="shared" si="25"/>
        <v>106.28804347826087</v>
      </c>
      <c r="Q288" t="str">
        <f t="shared" si="26"/>
        <v>theater</v>
      </c>
      <c r="R288" t="str">
        <f t="shared" si="27"/>
        <v>plays</v>
      </c>
      <c r="S288" s="11">
        <f t="shared" si="28"/>
        <v>42697.25</v>
      </c>
      <c r="T288" s="12">
        <f t="shared" si="2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24"/>
        <v>209.73015873015873</v>
      </c>
      <c r="P289" s="6">
        <f t="shared" si="25"/>
        <v>75.07386363636364</v>
      </c>
      <c r="Q289" t="str">
        <f t="shared" si="26"/>
        <v>music</v>
      </c>
      <c r="R289" t="str">
        <f t="shared" si="27"/>
        <v>electric music</v>
      </c>
      <c r="S289" s="11">
        <f t="shared" si="28"/>
        <v>42122.208333333328</v>
      </c>
      <c r="T289" s="12">
        <f t="shared" si="2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24"/>
        <v>97.785714285714292</v>
      </c>
      <c r="P290" s="6">
        <f t="shared" si="25"/>
        <v>39.970802919708028</v>
      </c>
      <c r="Q290" t="str">
        <f t="shared" si="26"/>
        <v>music</v>
      </c>
      <c r="R290" t="str">
        <f t="shared" si="27"/>
        <v>metal</v>
      </c>
      <c r="S290" s="11">
        <f t="shared" si="28"/>
        <v>40982.208333333336</v>
      </c>
      <c r="T290" s="12">
        <f t="shared" si="2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24"/>
        <v>1684.25</v>
      </c>
      <c r="P291" s="6">
        <f t="shared" si="25"/>
        <v>39.982195845697326</v>
      </c>
      <c r="Q291" t="str">
        <f t="shared" si="26"/>
        <v>theater</v>
      </c>
      <c r="R291" t="str">
        <f t="shared" si="27"/>
        <v>plays</v>
      </c>
      <c r="S291" s="11">
        <f t="shared" si="28"/>
        <v>42219.208333333328</v>
      </c>
      <c r="T291" s="12">
        <f t="shared" si="2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24"/>
        <v>54.402135231316727</v>
      </c>
      <c r="P292" s="6">
        <f t="shared" si="25"/>
        <v>101.01541850220265</v>
      </c>
      <c r="Q292" t="str">
        <f t="shared" si="26"/>
        <v>film &amp; video</v>
      </c>
      <c r="R292" t="str">
        <f t="shared" si="27"/>
        <v>documentary</v>
      </c>
      <c r="S292" s="11">
        <f t="shared" si="28"/>
        <v>41404.208333333336</v>
      </c>
      <c r="T292" s="12">
        <f t="shared" si="2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24"/>
        <v>456.61111111111109</v>
      </c>
      <c r="P293" s="6">
        <f t="shared" si="25"/>
        <v>76.813084112149539</v>
      </c>
      <c r="Q293" t="str">
        <f t="shared" si="26"/>
        <v>technology</v>
      </c>
      <c r="R293" t="str">
        <f t="shared" si="27"/>
        <v>web</v>
      </c>
      <c r="S293" s="11">
        <f t="shared" si="28"/>
        <v>40831.208333333336</v>
      </c>
      <c r="T293" s="12">
        <f t="shared" si="2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24"/>
        <v>9.8219178082191778</v>
      </c>
      <c r="P294" s="6">
        <f t="shared" si="25"/>
        <v>71.7</v>
      </c>
      <c r="Q294" t="str">
        <f t="shared" si="26"/>
        <v>food</v>
      </c>
      <c r="R294" t="str">
        <f t="shared" si="27"/>
        <v>food trucks</v>
      </c>
      <c r="S294" s="11">
        <f t="shared" si="28"/>
        <v>40984.208333333336</v>
      </c>
      <c r="T294" s="12">
        <f t="shared" si="2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24"/>
        <v>16.384615384615383</v>
      </c>
      <c r="P295" s="6">
        <f t="shared" si="25"/>
        <v>33.28125</v>
      </c>
      <c r="Q295" t="str">
        <f t="shared" si="26"/>
        <v>theater</v>
      </c>
      <c r="R295" t="str">
        <f t="shared" si="27"/>
        <v>plays</v>
      </c>
      <c r="S295" s="11">
        <f t="shared" si="28"/>
        <v>40456.208333333336</v>
      </c>
      <c r="T295" s="12">
        <f t="shared" si="2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24"/>
        <v>1339.6666666666667</v>
      </c>
      <c r="P296" s="6">
        <f t="shared" si="25"/>
        <v>43.923497267759565</v>
      </c>
      <c r="Q296" t="str">
        <f t="shared" si="26"/>
        <v>theater</v>
      </c>
      <c r="R296" t="str">
        <f t="shared" si="27"/>
        <v>plays</v>
      </c>
      <c r="S296" s="11">
        <f t="shared" si="28"/>
        <v>43399.208333333328</v>
      </c>
      <c r="T296" s="12">
        <f t="shared" si="2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24"/>
        <v>35.650077760497666</v>
      </c>
      <c r="P297" s="6">
        <f t="shared" si="25"/>
        <v>36.004712041884815</v>
      </c>
      <c r="Q297" t="str">
        <f t="shared" si="26"/>
        <v>theater</v>
      </c>
      <c r="R297" t="str">
        <f t="shared" si="27"/>
        <v>plays</v>
      </c>
      <c r="S297" s="11">
        <f t="shared" si="28"/>
        <v>41562.208333333336</v>
      </c>
      <c r="T297" s="12">
        <f t="shared" si="2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24"/>
        <v>54.950819672131146</v>
      </c>
      <c r="P298" s="6">
        <f t="shared" si="25"/>
        <v>88.21052631578948</v>
      </c>
      <c r="Q298" t="str">
        <f t="shared" si="26"/>
        <v>theater</v>
      </c>
      <c r="R298" t="str">
        <f t="shared" si="27"/>
        <v>plays</v>
      </c>
      <c r="S298" s="11">
        <f t="shared" si="28"/>
        <v>43493.25</v>
      </c>
      <c r="T298" s="12">
        <f t="shared" si="2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24"/>
        <v>94.236111111111114</v>
      </c>
      <c r="P299" s="6">
        <f t="shared" si="25"/>
        <v>65.240384615384613</v>
      </c>
      <c r="Q299" t="str">
        <f t="shared" si="26"/>
        <v>theater</v>
      </c>
      <c r="R299" t="str">
        <f t="shared" si="27"/>
        <v>plays</v>
      </c>
      <c r="S299" s="11">
        <f t="shared" si="28"/>
        <v>41653.25</v>
      </c>
      <c r="T299" s="12">
        <f t="shared" si="2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24"/>
        <v>143.91428571428571</v>
      </c>
      <c r="P300" s="6">
        <f t="shared" si="25"/>
        <v>69.958333333333329</v>
      </c>
      <c r="Q300" t="str">
        <f t="shared" si="26"/>
        <v>music</v>
      </c>
      <c r="R300" t="str">
        <f t="shared" si="27"/>
        <v>rock</v>
      </c>
      <c r="S300" s="11">
        <f t="shared" si="28"/>
        <v>42426.25</v>
      </c>
      <c r="T300" s="12">
        <f t="shared" si="2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24"/>
        <v>51.421052631578945</v>
      </c>
      <c r="P301" s="6">
        <f t="shared" si="25"/>
        <v>39.877551020408163</v>
      </c>
      <c r="Q301" t="str">
        <f t="shared" si="26"/>
        <v>food</v>
      </c>
      <c r="R301" t="str">
        <f t="shared" si="27"/>
        <v>food trucks</v>
      </c>
      <c r="S301" s="11">
        <f t="shared" si="28"/>
        <v>42432.25</v>
      </c>
      <c r="T301" s="12">
        <f t="shared" si="2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24"/>
        <v>5</v>
      </c>
      <c r="P302" s="6">
        <f t="shared" si="25"/>
        <v>5</v>
      </c>
      <c r="Q302" t="str">
        <f t="shared" si="26"/>
        <v>publishing</v>
      </c>
      <c r="R302" t="str">
        <f t="shared" si="27"/>
        <v>nonfiction</v>
      </c>
      <c r="S302" s="11">
        <f t="shared" si="28"/>
        <v>42977.208333333328</v>
      </c>
      <c r="T302" s="12">
        <f t="shared" si="2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24"/>
        <v>1344.6666666666667</v>
      </c>
      <c r="P303" s="6">
        <f t="shared" si="25"/>
        <v>41.023728813559323</v>
      </c>
      <c r="Q303" t="str">
        <f t="shared" si="26"/>
        <v>film &amp; video</v>
      </c>
      <c r="R303" t="str">
        <f t="shared" si="27"/>
        <v>documentary</v>
      </c>
      <c r="S303" s="11">
        <f t="shared" si="28"/>
        <v>42061.25</v>
      </c>
      <c r="T303" s="12">
        <f t="shared" si="2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24"/>
        <v>31.844940867279899</v>
      </c>
      <c r="P304" s="6">
        <f t="shared" si="25"/>
        <v>98.914285714285711</v>
      </c>
      <c r="Q304" t="str">
        <f t="shared" si="26"/>
        <v>theater</v>
      </c>
      <c r="R304" t="str">
        <f t="shared" si="27"/>
        <v>plays</v>
      </c>
      <c r="S304" s="11">
        <f t="shared" si="28"/>
        <v>43345.208333333328</v>
      </c>
      <c r="T304" s="12">
        <f t="shared" si="2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24"/>
        <v>82.617647058823536</v>
      </c>
      <c r="P305" s="6">
        <f t="shared" si="25"/>
        <v>87.78125</v>
      </c>
      <c r="Q305" t="str">
        <f t="shared" si="26"/>
        <v>music</v>
      </c>
      <c r="R305" t="str">
        <f t="shared" si="27"/>
        <v>indie rock</v>
      </c>
      <c r="S305" s="11">
        <f t="shared" si="28"/>
        <v>42376.25</v>
      </c>
      <c r="T305" s="12">
        <f t="shared" si="2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24"/>
        <v>546.14285714285722</v>
      </c>
      <c r="P306" s="6">
        <f t="shared" si="25"/>
        <v>80.767605633802816</v>
      </c>
      <c r="Q306" t="str">
        <f t="shared" si="26"/>
        <v>film &amp; video</v>
      </c>
      <c r="R306" t="str">
        <f t="shared" si="27"/>
        <v>documentary</v>
      </c>
      <c r="S306" s="11">
        <f t="shared" si="28"/>
        <v>42589.208333333328</v>
      </c>
      <c r="T306" s="12">
        <f t="shared" si="2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24"/>
        <v>286.21428571428572</v>
      </c>
      <c r="P307" s="6">
        <f t="shared" si="25"/>
        <v>94.28235294117647</v>
      </c>
      <c r="Q307" t="str">
        <f t="shared" si="26"/>
        <v>theater</v>
      </c>
      <c r="R307" t="str">
        <f t="shared" si="27"/>
        <v>plays</v>
      </c>
      <c r="S307" s="11">
        <f t="shared" si="28"/>
        <v>42448.208333333328</v>
      </c>
      <c r="T307" s="12">
        <f t="shared" si="2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24"/>
        <v>7.9076923076923071</v>
      </c>
      <c r="P308" s="6">
        <f t="shared" si="25"/>
        <v>73.428571428571431</v>
      </c>
      <c r="Q308" t="str">
        <f t="shared" si="26"/>
        <v>theater</v>
      </c>
      <c r="R308" t="str">
        <f t="shared" si="27"/>
        <v>plays</v>
      </c>
      <c r="S308" s="11">
        <f t="shared" si="28"/>
        <v>42930.208333333328</v>
      </c>
      <c r="T308" s="12">
        <f t="shared" si="2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24"/>
        <v>132.13677811550153</v>
      </c>
      <c r="P309" s="6">
        <f t="shared" si="25"/>
        <v>65.968133535660087</v>
      </c>
      <c r="Q309" t="str">
        <f t="shared" si="26"/>
        <v>publishing</v>
      </c>
      <c r="R309" t="str">
        <f t="shared" si="27"/>
        <v>fiction</v>
      </c>
      <c r="S309" s="11">
        <f t="shared" si="28"/>
        <v>41066.208333333336</v>
      </c>
      <c r="T309" s="12">
        <f t="shared" si="2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24"/>
        <v>74.077834179357026</v>
      </c>
      <c r="P310" s="6">
        <f t="shared" si="25"/>
        <v>109.04109589041096</v>
      </c>
      <c r="Q310" t="str">
        <f t="shared" si="26"/>
        <v>theater</v>
      </c>
      <c r="R310" t="str">
        <f t="shared" si="27"/>
        <v>plays</v>
      </c>
      <c r="S310" s="11">
        <f t="shared" si="28"/>
        <v>40651.208333333336</v>
      </c>
      <c r="T310" s="12">
        <f t="shared" si="2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24"/>
        <v>75.292682926829272</v>
      </c>
      <c r="P311" s="6">
        <f t="shared" si="25"/>
        <v>41.16</v>
      </c>
      <c r="Q311" t="str">
        <f t="shared" si="26"/>
        <v>music</v>
      </c>
      <c r="R311" t="str">
        <f t="shared" si="27"/>
        <v>indie rock</v>
      </c>
      <c r="S311" s="11">
        <f t="shared" si="28"/>
        <v>40807.208333333336</v>
      </c>
      <c r="T311" s="12">
        <f t="shared" si="2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24"/>
        <v>20.333333333333332</v>
      </c>
      <c r="P312" s="6">
        <f t="shared" si="25"/>
        <v>99.125</v>
      </c>
      <c r="Q312" t="str">
        <f t="shared" si="26"/>
        <v>games</v>
      </c>
      <c r="R312" t="str">
        <f t="shared" si="27"/>
        <v>video games</v>
      </c>
      <c r="S312" s="11">
        <f t="shared" si="28"/>
        <v>40277.208333333336</v>
      </c>
      <c r="T312" s="12">
        <f t="shared" si="2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24"/>
        <v>203.36507936507937</v>
      </c>
      <c r="P313" s="6">
        <f t="shared" si="25"/>
        <v>105.88429752066116</v>
      </c>
      <c r="Q313" t="str">
        <f t="shared" si="26"/>
        <v>theater</v>
      </c>
      <c r="R313" t="str">
        <f t="shared" si="27"/>
        <v>plays</v>
      </c>
      <c r="S313" s="11">
        <f t="shared" si="28"/>
        <v>40590.25</v>
      </c>
      <c r="T313" s="12">
        <f t="shared" si="2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24"/>
        <v>310.2284263959391</v>
      </c>
      <c r="P314" s="6">
        <f t="shared" si="25"/>
        <v>48.996525921966864</v>
      </c>
      <c r="Q314" t="str">
        <f t="shared" si="26"/>
        <v>theater</v>
      </c>
      <c r="R314" t="str">
        <f t="shared" si="27"/>
        <v>plays</v>
      </c>
      <c r="S314" s="11">
        <f t="shared" si="28"/>
        <v>41572.208333333336</v>
      </c>
      <c r="T314" s="12">
        <f t="shared" si="2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24"/>
        <v>395.31818181818181</v>
      </c>
      <c r="P315" s="6">
        <f t="shared" si="25"/>
        <v>39</v>
      </c>
      <c r="Q315" t="str">
        <f t="shared" si="26"/>
        <v>music</v>
      </c>
      <c r="R315" t="str">
        <f t="shared" si="27"/>
        <v>rock</v>
      </c>
      <c r="S315" s="11">
        <f t="shared" si="28"/>
        <v>40966.25</v>
      </c>
      <c r="T315" s="12">
        <f t="shared" si="2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24"/>
        <v>294.71428571428572</v>
      </c>
      <c r="P316" s="6">
        <f t="shared" si="25"/>
        <v>31.022556390977442</v>
      </c>
      <c r="Q316" t="str">
        <f t="shared" si="26"/>
        <v>film &amp; video</v>
      </c>
      <c r="R316" t="str">
        <f t="shared" si="27"/>
        <v>documentary</v>
      </c>
      <c r="S316" s="11">
        <f t="shared" si="28"/>
        <v>43536.208333333328</v>
      </c>
      <c r="T316" s="12">
        <f t="shared" si="2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24"/>
        <v>33.89473684210526</v>
      </c>
      <c r="P317" s="6">
        <f t="shared" si="25"/>
        <v>103.87096774193549</v>
      </c>
      <c r="Q317" t="str">
        <f t="shared" si="26"/>
        <v>theater</v>
      </c>
      <c r="R317" t="str">
        <f t="shared" si="27"/>
        <v>plays</v>
      </c>
      <c r="S317" s="11">
        <f t="shared" si="28"/>
        <v>41783.208333333336</v>
      </c>
      <c r="T317" s="12">
        <f t="shared" si="2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24"/>
        <v>66.677083333333329</v>
      </c>
      <c r="P318" s="6">
        <f t="shared" si="25"/>
        <v>59.268518518518519</v>
      </c>
      <c r="Q318" t="str">
        <f t="shared" si="26"/>
        <v>food</v>
      </c>
      <c r="R318" t="str">
        <f t="shared" si="27"/>
        <v>food trucks</v>
      </c>
      <c r="S318" s="11">
        <f t="shared" si="28"/>
        <v>43788.25</v>
      </c>
      <c r="T318" s="12">
        <f t="shared" si="2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24"/>
        <v>19.227272727272727</v>
      </c>
      <c r="P319" s="6">
        <f t="shared" si="25"/>
        <v>42.3</v>
      </c>
      <c r="Q319" t="str">
        <f t="shared" si="26"/>
        <v>theater</v>
      </c>
      <c r="R319" t="str">
        <f t="shared" si="27"/>
        <v>plays</v>
      </c>
      <c r="S319" s="11">
        <f t="shared" si="28"/>
        <v>42869.208333333328</v>
      </c>
      <c r="T319" s="12">
        <f t="shared" si="2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24"/>
        <v>15.842105263157894</v>
      </c>
      <c r="P320" s="6">
        <f t="shared" si="25"/>
        <v>53.117647058823529</v>
      </c>
      <c r="Q320" t="str">
        <f t="shared" si="26"/>
        <v>music</v>
      </c>
      <c r="R320" t="str">
        <f t="shared" si="27"/>
        <v>rock</v>
      </c>
      <c r="S320" s="11">
        <f t="shared" si="28"/>
        <v>41684.25</v>
      </c>
      <c r="T320" s="12">
        <f t="shared" si="2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24"/>
        <v>38.702380952380956</v>
      </c>
      <c r="P321" s="6">
        <f t="shared" si="25"/>
        <v>50.796875</v>
      </c>
      <c r="Q321" t="str">
        <f t="shared" si="26"/>
        <v>technology</v>
      </c>
      <c r="R321" t="str">
        <f t="shared" si="27"/>
        <v>web</v>
      </c>
      <c r="S321" s="11">
        <f t="shared" si="28"/>
        <v>40402.208333333336</v>
      </c>
      <c r="T321" s="12">
        <f t="shared" si="2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24"/>
        <v>9.5876777251184837</v>
      </c>
      <c r="P322" s="6">
        <f t="shared" si="25"/>
        <v>101.15</v>
      </c>
      <c r="Q322" t="str">
        <f t="shared" si="26"/>
        <v>publishing</v>
      </c>
      <c r="R322" t="str">
        <f t="shared" si="27"/>
        <v>fiction</v>
      </c>
      <c r="S322" s="11">
        <f t="shared" si="28"/>
        <v>40673.208333333336</v>
      </c>
      <c r="T322" s="12">
        <f t="shared" si="2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30">(E323/D323)*100</f>
        <v>94.144366197183089</v>
      </c>
      <c r="P323" s="6">
        <f t="shared" ref="P323:P386" si="31">(E323/G323)</f>
        <v>65.000810372771468</v>
      </c>
      <c r="Q323" t="str">
        <f t="shared" ref="Q323:Q386" si="32">LEFT(N323, FIND("/", N323)-1)</f>
        <v>film &amp; video</v>
      </c>
      <c r="R323" t="str">
        <f t="shared" ref="R323:R386" si="33">MID(N323, FIND("/", N323)+1, LEN(N323)-FIND("/", N323))</f>
        <v>shorts</v>
      </c>
      <c r="S323" s="11">
        <f t="shared" ref="S323:S386" si="34">(((J323/60)/60)/24)+DATE(1970,1,1)</f>
        <v>40634.208333333336</v>
      </c>
      <c r="T323" s="12">
        <f t="shared" ref="T323:T386" si="35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30"/>
        <v>166.56234096692114</v>
      </c>
      <c r="P324" s="6">
        <f t="shared" si="31"/>
        <v>37.998645510835914</v>
      </c>
      <c r="Q324" t="str">
        <f t="shared" si="32"/>
        <v>theater</v>
      </c>
      <c r="R324" t="str">
        <f t="shared" si="33"/>
        <v>plays</v>
      </c>
      <c r="S324" s="11">
        <f t="shared" si="34"/>
        <v>40507.25</v>
      </c>
      <c r="T324" s="12">
        <f t="shared" si="35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30"/>
        <v>24.134831460674157</v>
      </c>
      <c r="P325" s="6">
        <f t="shared" si="31"/>
        <v>82.615384615384613</v>
      </c>
      <c r="Q325" t="str">
        <f t="shared" si="32"/>
        <v>film &amp; video</v>
      </c>
      <c r="R325" t="str">
        <f t="shared" si="33"/>
        <v>documentary</v>
      </c>
      <c r="S325" s="11">
        <f t="shared" si="34"/>
        <v>41725.208333333336</v>
      </c>
      <c r="T325" s="12">
        <f t="shared" si="35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30"/>
        <v>164.05633802816902</v>
      </c>
      <c r="P326" s="6">
        <f t="shared" si="31"/>
        <v>37.941368078175898</v>
      </c>
      <c r="Q326" t="str">
        <f t="shared" si="32"/>
        <v>theater</v>
      </c>
      <c r="R326" t="str">
        <f t="shared" si="33"/>
        <v>plays</v>
      </c>
      <c r="S326" s="11">
        <f t="shared" si="34"/>
        <v>42176.208333333328</v>
      </c>
      <c r="T326" s="12">
        <f t="shared" si="35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30"/>
        <v>90.723076923076931</v>
      </c>
      <c r="P327" s="6">
        <f t="shared" si="31"/>
        <v>80.780821917808225</v>
      </c>
      <c r="Q327" t="str">
        <f t="shared" si="32"/>
        <v>theater</v>
      </c>
      <c r="R327" t="str">
        <f t="shared" si="33"/>
        <v>plays</v>
      </c>
      <c r="S327" s="11">
        <f t="shared" si="34"/>
        <v>43267.208333333328</v>
      </c>
      <c r="T327" s="12">
        <f t="shared" si="35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30"/>
        <v>46.194444444444443</v>
      </c>
      <c r="P328" s="6">
        <f t="shared" si="31"/>
        <v>25.984375</v>
      </c>
      <c r="Q328" t="str">
        <f t="shared" si="32"/>
        <v>film &amp; video</v>
      </c>
      <c r="R328" t="str">
        <f t="shared" si="33"/>
        <v>animation</v>
      </c>
      <c r="S328" s="11">
        <f t="shared" si="34"/>
        <v>42364.25</v>
      </c>
      <c r="T328" s="12">
        <f t="shared" si="35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30"/>
        <v>38.53846153846154</v>
      </c>
      <c r="P329" s="6">
        <f t="shared" si="31"/>
        <v>30.363636363636363</v>
      </c>
      <c r="Q329" t="str">
        <f t="shared" si="32"/>
        <v>theater</v>
      </c>
      <c r="R329" t="str">
        <f t="shared" si="33"/>
        <v>plays</v>
      </c>
      <c r="S329" s="11">
        <f t="shared" si="34"/>
        <v>43705.208333333328</v>
      </c>
      <c r="T329" s="12">
        <f t="shared" si="35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30"/>
        <v>133.56231003039514</v>
      </c>
      <c r="P330" s="6">
        <f t="shared" si="31"/>
        <v>54.004916018025398</v>
      </c>
      <c r="Q330" t="str">
        <f t="shared" si="32"/>
        <v>music</v>
      </c>
      <c r="R330" t="str">
        <f t="shared" si="33"/>
        <v>rock</v>
      </c>
      <c r="S330" s="11">
        <f t="shared" si="34"/>
        <v>43434.25</v>
      </c>
      <c r="T330" s="12">
        <f t="shared" si="35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30"/>
        <v>22.896588486140725</v>
      </c>
      <c r="P331" s="6">
        <f t="shared" si="31"/>
        <v>101.78672985781991</v>
      </c>
      <c r="Q331" t="str">
        <f t="shared" si="32"/>
        <v>games</v>
      </c>
      <c r="R331" t="str">
        <f t="shared" si="33"/>
        <v>video games</v>
      </c>
      <c r="S331" s="11">
        <f t="shared" si="34"/>
        <v>42716.25</v>
      </c>
      <c r="T331" s="12">
        <f t="shared" si="35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30"/>
        <v>184.95548961424333</v>
      </c>
      <c r="P332" s="6">
        <f t="shared" si="31"/>
        <v>45.003610108303249</v>
      </c>
      <c r="Q332" t="str">
        <f t="shared" si="32"/>
        <v>film &amp; video</v>
      </c>
      <c r="R332" t="str">
        <f t="shared" si="33"/>
        <v>documentary</v>
      </c>
      <c r="S332" s="11">
        <f t="shared" si="34"/>
        <v>43077.25</v>
      </c>
      <c r="T332" s="12">
        <f t="shared" si="35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30"/>
        <v>443.72727272727275</v>
      </c>
      <c r="P333" s="6">
        <f t="shared" si="31"/>
        <v>77.068421052631578</v>
      </c>
      <c r="Q333" t="str">
        <f t="shared" si="32"/>
        <v>food</v>
      </c>
      <c r="R333" t="str">
        <f t="shared" si="33"/>
        <v>food trucks</v>
      </c>
      <c r="S333" s="11">
        <f t="shared" si="34"/>
        <v>40896.25</v>
      </c>
      <c r="T333" s="12">
        <f t="shared" si="35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30"/>
        <v>199.9806763285024</v>
      </c>
      <c r="P334" s="6">
        <f t="shared" si="31"/>
        <v>88.076595744680844</v>
      </c>
      <c r="Q334" t="str">
        <f t="shared" si="32"/>
        <v>technology</v>
      </c>
      <c r="R334" t="str">
        <f t="shared" si="33"/>
        <v>wearables</v>
      </c>
      <c r="S334" s="11">
        <f t="shared" si="34"/>
        <v>41361.208333333336</v>
      </c>
      <c r="T334" s="12">
        <f t="shared" si="35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30"/>
        <v>123.95833333333333</v>
      </c>
      <c r="P335" s="6">
        <f t="shared" si="31"/>
        <v>47.035573122529641</v>
      </c>
      <c r="Q335" t="str">
        <f t="shared" si="32"/>
        <v>theater</v>
      </c>
      <c r="R335" t="str">
        <f t="shared" si="33"/>
        <v>plays</v>
      </c>
      <c r="S335" s="11">
        <f t="shared" si="34"/>
        <v>43424.25</v>
      </c>
      <c r="T335" s="12">
        <f t="shared" si="35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30"/>
        <v>186.61329305135951</v>
      </c>
      <c r="P336" s="6">
        <f t="shared" si="31"/>
        <v>110.99550763701707</v>
      </c>
      <c r="Q336" t="str">
        <f t="shared" si="32"/>
        <v>music</v>
      </c>
      <c r="R336" t="str">
        <f t="shared" si="33"/>
        <v>rock</v>
      </c>
      <c r="S336" s="11">
        <f t="shared" si="34"/>
        <v>43110.25</v>
      </c>
      <c r="T336" s="12">
        <f t="shared" si="35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30"/>
        <v>114.28538550057536</v>
      </c>
      <c r="P337" s="6">
        <f t="shared" si="31"/>
        <v>87.003066141042481</v>
      </c>
      <c r="Q337" t="str">
        <f t="shared" si="32"/>
        <v>music</v>
      </c>
      <c r="R337" t="str">
        <f t="shared" si="33"/>
        <v>rock</v>
      </c>
      <c r="S337" s="11">
        <f t="shared" si="34"/>
        <v>43784.25</v>
      </c>
      <c r="T337" s="12">
        <f t="shared" si="35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30"/>
        <v>97.032531824611041</v>
      </c>
      <c r="P338" s="6">
        <f t="shared" si="31"/>
        <v>63.994402985074629</v>
      </c>
      <c r="Q338" t="str">
        <f t="shared" si="32"/>
        <v>music</v>
      </c>
      <c r="R338" t="str">
        <f t="shared" si="33"/>
        <v>rock</v>
      </c>
      <c r="S338" s="11">
        <f t="shared" si="34"/>
        <v>40527.25</v>
      </c>
      <c r="T338" s="12">
        <f t="shared" si="35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30"/>
        <v>122.81904761904762</v>
      </c>
      <c r="P339" s="6">
        <f t="shared" si="31"/>
        <v>105.9945205479452</v>
      </c>
      <c r="Q339" t="str">
        <f t="shared" si="32"/>
        <v>theater</v>
      </c>
      <c r="R339" t="str">
        <f t="shared" si="33"/>
        <v>plays</v>
      </c>
      <c r="S339" s="11">
        <f t="shared" si="34"/>
        <v>43780.25</v>
      </c>
      <c r="T339" s="12">
        <f t="shared" si="35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30"/>
        <v>179.14326647564468</v>
      </c>
      <c r="P340" s="6">
        <f t="shared" si="31"/>
        <v>73.989349112426041</v>
      </c>
      <c r="Q340" t="str">
        <f t="shared" si="32"/>
        <v>theater</v>
      </c>
      <c r="R340" t="str">
        <f t="shared" si="33"/>
        <v>plays</v>
      </c>
      <c r="S340" s="11">
        <f t="shared" si="34"/>
        <v>40821.208333333336</v>
      </c>
      <c r="T340" s="12">
        <f t="shared" si="35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30"/>
        <v>79.951577402787962</v>
      </c>
      <c r="P341" s="6">
        <f t="shared" si="31"/>
        <v>84.02004626060139</v>
      </c>
      <c r="Q341" t="str">
        <f t="shared" si="32"/>
        <v>theater</v>
      </c>
      <c r="R341" t="str">
        <f t="shared" si="33"/>
        <v>plays</v>
      </c>
      <c r="S341" s="11">
        <f t="shared" si="34"/>
        <v>42949.208333333328</v>
      </c>
      <c r="T341" s="12">
        <f t="shared" si="35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30"/>
        <v>94.242587601078171</v>
      </c>
      <c r="P342" s="6">
        <f t="shared" si="31"/>
        <v>88.966921119592882</v>
      </c>
      <c r="Q342" t="str">
        <f t="shared" si="32"/>
        <v>photography</v>
      </c>
      <c r="R342" t="str">
        <f t="shared" si="33"/>
        <v>photography books</v>
      </c>
      <c r="S342" s="11">
        <f t="shared" si="34"/>
        <v>40889.25</v>
      </c>
      <c r="T342" s="12">
        <f t="shared" si="35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30"/>
        <v>84.669291338582681</v>
      </c>
      <c r="P343" s="6">
        <f t="shared" si="31"/>
        <v>76.990453460620529</v>
      </c>
      <c r="Q343" t="str">
        <f t="shared" si="32"/>
        <v>music</v>
      </c>
      <c r="R343" t="str">
        <f t="shared" si="33"/>
        <v>indie rock</v>
      </c>
      <c r="S343" s="11">
        <f t="shared" si="34"/>
        <v>42244.208333333328</v>
      </c>
      <c r="T343" s="12">
        <f t="shared" si="35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30"/>
        <v>66.521920668058456</v>
      </c>
      <c r="P344" s="6">
        <f t="shared" si="31"/>
        <v>97.146341463414629</v>
      </c>
      <c r="Q344" t="str">
        <f t="shared" si="32"/>
        <v>theater</v>
      </c>
      <c r="R344" t="str">
        <f t="shared" si="33"/>
        <v>plays</v>
      </c>
      <c r="S344" s="11">
        <f t="shared" si="34"/>
        <v>41475.208333333336</v>
      </c>
      <c r="T344" s="12">
        <f t="shared" si="35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30"/>
        <v>53.922222222222224</v>
      </c>
      <c r="P345" s="6">
        <f t="shared" si="31"/>
        <v>33.013605442176868</v>
      </c>
      <c r="Q345" t="str">
        <f t="shared" si="32"/>
        <v>theater</v>
      </c>
      <c r="R345" t="str">
        <f t="shared" si="33"/>
        <v>plays</v>
      </c>
      <c r="S345" s="11">
        <f t="shared" si="34"/>
        <v>41597.25</v>
      </c>
      <c r="T345" s="12">
        <f t="shared" si="35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30"/>
        <v>41.983299595141702</v>
      </c>
      <c r="P346" s="6">
        <f t="shared" si="31"/>
        <v>99.950602409638549</v>
      </c>
      <c r="Q346" t="str">
        <f t="shared" si="32"/>
        <v>games</v>
      </c>
      <c r="R346" t="str">
        <f t="shared" si="33"/>
        <v>video games</v>
      </c>
      <c r="S346" s="11">
        <f t="shared" si="34"/>
        <v>43122.25</v>
      </c>
      <c r="T346" s="12">
        <f t="shared" si="35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30"/>
        <v>14.69479695431472</v>
      </c>
      <c r="P347" s="6">
        <f t="shared" si="31"/>
        <v>69.966767371601208</v>
      </c>
      <c r="Q347" t="str">
        <f t="shared" si="32"/>
        <v>film &amp; video</v>
      </c>
      <c r="R347" t="str">
        <f t="shared" si="33"/>
        <v>drama</v>
      </c>
      <c r="S347" s="11">
        <f t="shared" si="34"/>
        <v>42194.208333333328</v>
      </c>
      <c r="T347" s="12">
        <f t="shared" si="35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30"/>
        <v>34.475000000000001</v>
      </c>
      <c r="P348" s="6">
        <f t="shared" si="31"/>
        <v>110.32</v>
      </c>
      <c r="Q348" t="str">
        <f t="shared" si="32"/>
        <v>music</v>
      </c>
      <c r="R348" t="str">
        <f t="shared" si="33"/>
        <v>indie rock</v>
      </c>
      <c r="S348" s="11">
        <f t="shared" si="34"/>
        <v>42971.208333333328</v>
      </c>
      <c r="T348" s="12">
        <f t="shared" si="35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30"/>
        <v>1400.7777777777778</v>
      </c>
      <c r="P349" s="6">
        <f t="shared" si="31"/>
        <v>66.005235602094245</v>
      </c>
      <c r="Q349" t="str">
        <f t="shared" si="32"/>
        <v>technology</v>
      </c>
      <c r="R349" t="str">
        <f t="shared" si="33"/>
        <v>web</v>
      </c>
      <c r="S349" s="11">
        <f t="shared" si="34"/>
        <v>42046.25</v>
      </c>
      <c r="T349" s="12">
        <f t="shared" si="35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30"/>
        <v>71.770351758793964</v>
      </c>
      <c r="P350" s="6">
        <f t="shared" si="31"/>
        <v>41.005742176284812</v>
      </c>
      <c r="Q350" t="str">
        <f t="shared" si="32"/>
        <v>food</v>
      </c>
      <c r="R350" t="str">
        <f t="shared" si="33"/>
        <v>food trucks</v>
      </c>
      <c r="S350" s="11">
        <f t="shared" si="34"/>
        <v>42782.25</v>
      </c>
      <c r="T350" s="12">
        <f t="shared" si="35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30"/>
        <v>53.074115044247783</v>
      </c>
      <c r="P351" s="6">
        <f t="shared" si="31"/>
        <v>103.96316359696641</v>
      </c>
      <c r="Q351" t="str">
        <f t="shared" si="32"/>
        <v>theater</v>
      </c>
      <c r="R351" t="str">
        <f t="shared" si="33"/>
        <v>plays</v>
      </c>
      <c r="S351" s="11">
        <f t="shared" si="34"/>
        <v>42930.208333333328</v>
      </c>
      <c r="T351" s="12">
        <f t="shared" si="35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30"/>
        <v>5</v>
      </c>
      <c r="P352" s="6">
        <f t="shared" si="31"/>
        <v>5</v>
      </c>
      <c r="Q352" t="str">
        <f t="shared" si="32"/>
        <v>music</v>
      </c>
      <c r="R352" t="str">
        <f t="shared" si="33"/>
        <v>jazz</v>
      </c>
      <c r="S352" s="11">
        <f t="shared" si="34"/>
        <v>42144.208333333328</v>
      </c>
      <c r="T352" s="12">
        <f t="shared" si="35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30"/>
        <v>127.70715249662618</v>
      </c>
      <c r="P353" s="6">
        <f t="shared" si="31"/>
        <v>47.009935419771487</v>
      </c>
      <c r="Q353" t="str">
        <f t="shared" si="32"/>
        <v>music</v>
      </c>
      <c r="R353" t="str">
        <f t="shared" si="33"/>
        <v>rock</v>
      </c>
      <c r="S353" s="11">
        <f t="shared" si="34"/>
        <v>42240.208333333328</v>
      </c>
      <c r="T353" s="12">
        <f t="shared" si="35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30"/>
        <v>34.892857142857139</v>
      </c>
      <c r="P354" s="6">
        <f t="shared" si="31"/>
        <v>29.606060606060606</v>
      </c>
      <c r="Q354" t="str">
        <f t="shared" si="32"/>
        <v>theater</v>
      </c>
      <c r="R354" t="str">
        <f t="shared" si="33"/>
        <v>plays</v>
      </c>
      <c r="S354" s="11">
        <f t="shared" si="34"/>
        <v>42315.25</v>
      </c>
      <c r="T354" s="12">
        <f t="shared" si="35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30"/>
        <v>410.59821428571428</v>
      </c>
      <c r="P355" s="6">
        <f t="shared" si="31"/>
        <v>81.010569583088667</v>
      </c>
      <c r="Q355" t="str">
        <f t="shared" si="32"/>
        <v>theater</v>
      </c>
      <c r="R355" t="str">
        <f t="shared" si="33"/>
        <v>plays</v>
      </c>
      <c r="S355" s="11">
        <f t="shared" si="34"/>
        <v>43651.208333333328</v>
      </c>
      <c r="T355" s="12">
        <f t="shared" si="35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30"/>
        <v>123.73770491803278</v>
      </c>
      <c r="P356" s="6">
        <f t="shared" si="31"/>
        <v>94.35</v>
      </c>
      <c r="Q356" t="str">
        <f t="shared" si="32"/>
        <v>film &amp; video</v>
      </c>
      <c r="R356" t="str">
        <f t="shared" si="33"/>
        <v>documentary</v>
      </c>
      <c r="S356" s="11">
        <f t="shared" si="34"/>
        <v>41520.208333333336</v>
      </c>
      <c r="T356" s="12">
        <f t="shared" si="35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30"/>
        <v>58.973684210526315</v>
      </c>
      <c r="P357" s="6">
        <f t="shared" si="31"/>
        <v>26.058139534883722</v>
      </c>
      <c r="Q357" t="str">
        <f t="shared" si="32"/>
        <v>technology</v>
      </c>
      <c r="R357" t="str">
        <f t="shared" si="33"/>
        <v>wearables</v>
      </c>
      <c r="S357" s="11">
        <f t="shared" si="34"/>
        <v>42757.25</v>
      </c>
      <c r="T357" s="12">
        <f t="shared" si="35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30"/>
        <v>36.892473118279568</v>
      </c>
      <c r="P358" s="6">
        <f t="shared" si="31"/>
        <v>85.775000000000006</v>
      </c>
      <c r="Q358" t="str">
        <f t="shared" si="32"/>
        <v>theater</v>
      </c>
      <c r="R358" t="str">
        <f t="shared" si="33"/>
        <v>plays</v>
      </c>
      <c r="S358" s="11">
        <f t="shared" si="34"/>
        <v>40922.25</v>
      </c>
      <c r="T358" s="12">
        <f t="shared" si="35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30"/>
        <v>184.91304347826087</v>
      </c>
      <c r="P359" s="6">
        <f t="shared" si="31"/>
        <v>103.73170731707317</v>
      </c>
      <c r="Q359" t="str">
        <f t="shared" si="32"/>
        <v>games</v>
      </c>
      <c r="R359" t="str">
        <f t="shared" si="33"/>
        <v>video games</v>
      </c>
      <c r="S359" s="11">
        <f t="shared" si="34"/>
        <v>42250.208333333328</v>
      </c>
      <c r="T359" s="12">
        <f t="shared" si="35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30"/>
        <v>11.814432989690722</v>
      </c>
      <c r="P360" s="6">
        <f t="shared" si="31"/>
        <v>49.826086956521742</v>
      </c>
      <c r="Q360" t="str">
        <f t="shared" si="32"/>
        <v>photography</v>
      </c>
      <c r="R360" t="str">
        <f t="shared" si="33"/>
        <v>photography books</v>
      </c>
      <c r="S360" s="11">
        <f t="shared" si="34"/>
        <v>43322.208333333328</v>
      </c>
      <c r="T360" s="12">
        <f t="shared" si="35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30"/>
        <v>298.7</v>
      </c>
      <c r="P361" s="6">
        <f t="shared" si="31"/>
        <v>63.893048128342244</v>
      </c>
      <c r="Q361" t="str">
        <f t="shared" si="32"/>
        <v>film &amp; video</v>
      </c>
      <c r="R361" t="str">
        <f t="shared" si="33"/>
        <v>animation</v>
      </c>
      <c r="S361" s="11">
        <f t="shared" si="34"/>
        <v>40782.208333333336</v>
      </c>
      <c r="T361" s="12">
        <f t="shared" si="35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30"/>
        <v>226.35175879396985</v>
      </c>
      <c r="P362" s="6">
        <f t="shared" si="31"/>
        <v>47.002434782608695</v>
      </c>
      <c r="Q362" t="str">
        <f t="shared" si="32"/>
        <v>theater</v>
      </c>
      <c r="R362" t="str">
        <f t="shared" si="33"/>
        <v>plays</v>
      </c>
      <c r="S362" s="11">
        <f t="shared" si="34"/>
        <v>40544.25</v>
      </c>
      <c r="T362" s="12">
        <f t="shared" si="35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30"/>
        <v>173.56363636363636</v>
      </c>
      <c r="P363" s="6">
        <f t="shared" si="31"/>
        <v>108.47727272727273</v>
      </c>
      <c r="Q363" t="str">
        <f t="shared" si="32"/>
        <v>theater</v>
      </c>
      <c r="R363" t="str">
        <f t="shared" si="33"/>
        <v>plays</v>
      </c>
      <c r="S363" s="11">
        <f t="shared" si="34"/>
        <v>43015.208333333328</v>
      </c>
      <c r="T363" s="12">
        <f t="shared" si="35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30"/>
        <v>371.75675675675677</v>
      </c>
      <c r="P364" s="6">
        <f t="shared" si="31"/>
        <v>72.015706806282722</v>
      </c>
      <c r="Q364" t="str">
        <f t="shared" si="32"/>
        <v>music</v>
      </c>
      <c r="R364" t="str">
        <f t="shared" si="33"/>
        <v>rock</v>
      </c>
      <c r="S364" s="11">
        <f t="shared" si="34"/>
        <v>40570.25</v>
      </c>
      <c r="T364" s="12">
        <f t="shared" si="35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30"/>
        <v>160.19230769230771</v>
      </c>
      <c r="P365" s="6">
        <f t="shared" si="31"/>
        <v>59.928057553956833</v>
      </c>
      <c r="Q365" t="str">
        <f t="shared" si="32"/>
        <v>music</v>
      </c>
      <c r="R365" t="str">
        <f t="shared" si="33"/>
        <v>rock</v>
      </c>
      <c r="S365" s="11">
        <f t="shared" si="34"/>
        <v>40904.25</v>
      </c>
      <c r="T365" s="12">
        <f t="shared" si="35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30"/>
        <v>1616.3333333333335</v>
      </c>
      <c r="P366" s="6">
        <f t="shared" si="31"/>
        <v>78.209677419354833</v>
      </c>
      <c r="Q366" t="str">
        <f t="shared" si="32"/>
        <v>music</v>
      </c>
      <c r="R366" t="str">
        <f t="shared" si="33"/>
        <v>indie rock</v>
      </c>
      <c r="S366" s="11">
        <f t="shared" si="34"/>
        <v>43164.25</v>
      </c>
      <c r="T366" s="12">
        <f t="shared" si="35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30"/>
        <v>733.4375</v>
      </c>
      <c r="P367" s="6">
        <f t="shared" si="31"/>
        <v>104.77678571428571</v>
      </c>
      <c r="Q367" t="str">
        <f t="shared" si="32"/>
        <v>theater</v>
      </c>
      <c r="R367" t="str">
        <f t="shared" si="33"/>
        <v>plays</v>
      </c>
      <c r="S367" s="11">
        <f t="shared" si="34"/>
        <v>42733.25</v>
      </c>
      <c r="T367" s="12">
        <f t="shared" si="35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30"/>
        <v>592.11111111111109</v>
      </c>
      <c r="P368" s="6">
        <f t="shared" si="31"/>
        <v>105.52475247524752</v>
      </c>
      <c r="Q368" t="str">
        <f t="shared" si="32"/>
        <v>theater</v>
      </c>
      <c r="R368" t="str">
        <f t="shared" si="33"/>
        <v>plays</v>
      </c>
      <c r="S368" s="11">
        <f t="shared" si="34"/>
        <v>40546.25</v>
      </c>
      <c r="T368" s="12">
        <f t="shared" si="35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30"/>
        <v>18.888888888888889</v>
      </c>
      <c r="P369" s="6">
        <f t="shared" si="31"/>
        <v>24.933333333333334</v>
      </c>
      <c r="Q369" t="str">
        <f t="shared" si="32"/>
        <v>theater</v>
      </c>
      <c r="R369" t="str">
        <f t="shared" si="33"/>
        <v>plays</v>
      </c>
      <c r="S369" s="11">
        <f t="shared" si="34"/>
        <v>41930.208333333336</v>
      </c>
      <c r="T369" s="12">
        <f t="shared" si="35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30"/>
        <v>276.80769230769232</v>
      </c>
      <c r="P370" s="6">
        <f t="shared" si="31"/>
        <v>69.873786407766985</v>
      </c>
      <c r="Q370" t="str">
        <f t="shared" si="32"/>
        <v>film &amp; video</v>
      </c>
      <c r="R370" t="str">
        <f t="shared" si="33"/>
        <v>documentary</v>
      </c>
      <c r="S370" s="11">
        <f t="shared" si="34"/>
        <v>40464.208333333336</v>
      </c>
      <c r="T370" s="12">
        <f t="shared" si="35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30"/>
        <v>273.01851851851848</v>
      </c>
      <c r="P371" s="6">
        <f t="shared" si="31"/>
        <v>95.733766233766232</v>
      </c>
      <c r="Q371" t="str">
        <f t="shared" si="32"/>
        <v>film &amp; video</v>
      </c>
      <c r="R371" t="str">
        <f t="shared" si="33"/>
        <v>television</v>
      </c>
      <c r="S371" s="11">
        <f t="shared" si="34"/>
        <v>41308.25</v>
      </c>
      <c r="T371" s="12">
        <f t="shared" si="35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30"/>
        <v>159.36331255565449</v>
      </c>
      <c r="P372" s="6">
        <f t="shared" si="31"/>
        <v>29.997485752598056</v>
      </c>
      <c r="Q372" t="str">
        <f t="shared" si="32"/>
        <v>theater</v>
      </c>
      <c r="R372" t="str">
        <f t="shared" si="33"/>
        <v>plays</v>
      </c>
      <c r="S372" s="11">
        <f t="shared" si="34"/>
        <v>43570.208333333328</v>
      </c>
      <c r="T372" s="12">
        <f t="shared" si="35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30"/>
        <v>67.869978858350947</v>
      </c>
      <c r="P373" s="6">
        <f t="shared" si="31"/>
        <v>59.011948529411768</v>
      </c>
      <c r="Q373" t="str">
        <f t="shared" si="32"/>
        <v>theater</v>
      </c>
      <c r="R373" t="str">
        <f t="shared" si="33"/>
        <v>plays</v>
      </c>
      <c r="S373" s="11">
        <f t="shared" si="34"/>
        <v>42043.25</v>
      </c>
      <c r="T373" s="12">
        <f t="shared" si="35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30"/>
        <v>1591.5555555555554</v>
      </c>
      <c r="P374" s="6">
        <f t="shared" si="31"/>
        <v>84.757396449704146</v>
      </c>
      <c r="Q374" t="str">
        <f t="shared" si="32"/>
        <v>film &amp; video</v>
      </c>
      <c r="R374" t="str">
        <f t="shared" si="33"/>
        <v>documentary</v>
      </c>
      <c r="S374" s="11">
        <f t="shared" si="34"/>
        <v>42012.25</v>
      </c>
      <c r="T374" s="12">
        <f t="shared" si="35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30"/>
        <v>730.18222222222221</v>
      </c>
      <c r="P375" s="6">
        <f t="shared" si="31"/>
        <v>78.010921177587846</v>
      </c>
      <c r="Q375" t="str">
        <f t="shared" si="32"/>
        <v>theater</v>
      </c>
      <c r="R375" t="str">
        <f t="shared" si="33"/>
        <v>plays</v>
      </c>
      <c r="S375" s="11">
        <f t="shared" si="34"/>
        <v>42964.208333333328</v>
      </c>
      <c r="T375" s="12">
        <f t="shared" si="35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30"/>
        <v>13.185782556750297</v>
      </c>
      <c r="P376" s="6">
        <f t="shared" si="31"/>
        <v>50.05215419501134</v>
      </c>
      <c r="Q376" t="str">
        <f t="shared" si="32"/>
        <v>film &amp; video</v>
      </c>
      <c r="R376" t="str">
        <f t="shared" si="33"/>
        <v>documentary</v>
      </c>
      <c r="S376" s="11">
        <f t="shared" si="34"/>
        <v>43476.25</v>
      </c>
      <c r="T376" s="12">
        <f t="shared" si="35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30"/>
        <v>54.777777777777779</v>
      </c>
      <c r="P377" s="6">
        <f t="shared" si="31"/>
        <v>59.16</v>
      </c>
      <c r="Q377" t="str">
        <f t="shared" si="32"/>
        <v>music</v>
      </c>
      <c r="R377" t="str">
        <f t="shared" si="33"/>
        <v>indie rock</v>
      </c>
      <c r="S377" s="11">
        <f t="shared" si="34"/>
        <v>42293.208333333328</v>
      </c>
      <c r="T377" s="12">
        <f t="shared" si="35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30"/>
        <v>361.02941176470591</v>
      </c>
      <c r="P378" s="6">
        <f t="shared" si="31"/>
        <v>93.702290076335885</v>
      </c>
      <c r="Q378" t="str">
        <f t="shared" si="32"/>
        <v>music</v>
      </c>
      <c r="R378" t="str">
        <f t="shared" si="33"/>
        <v>rock</v>
      </c>
      <c r="S378" s="11">
        <f t="shared" si="34"/>
        <v>41826.208333333336</v>
      </c>
      <c r="T378" s="12">
        <f t="shared" si="35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30"/>
        <v>10.257545271629779</v>
      </c>
      <c r="P379" s="6">
        <f t="shared" si="31"/>
        <v>40.14173228346457</v>
      </c>
      <c r="Q379" t="str">
        <f t="shared" si="32"/>
        <v>theater</v>
      </c>
      <c r="R379" t="str">
        <f t="shared" si="33"/>
        <v>plays</v>
      </c>
      <c r="S379" s="11">
        <f t="shared" si="34"/>
        <v>43760.208333333328</v>
      </c>
      <c r="T379" s="12">
        <f t="shared" si="35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30"/>
        <v>13.962962962962964</v>
      </c>
      <c r="P380" s="6">
        <f t="shared" si="31"/>
        <v>70.090140845070422</v>
      </c>
      <c r="Q380" t="str">
        <f t="shared" si="32"/>
        <v>film &amp; video</v>
      </c>
      <c r="R380" t="str">
        <f t="shared" si="33"/>
        <v>documentary</v>
      </c>
      <c r="S380" s="11">
        <f t="shared" si="34"/>
        <v>43241.208333333328</v>
      </c>
      <c r="T380" s="12">
        <f t="shared" si="35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30"/>
        <v>40.444444444444443</v>
      </c>
      <c r="P381" s="6">
        <f t="shared" si="31"/>
        <v>66.181818181818187</v>
      </c>
      <c r="Q381" t="str">
        <f t="shared" si="32"/>
        <v>theater</v>
      </c>
      <c r="R381" t="str">
        <f t="shared" si="33"/>
        <v>plays</v>
      </c>
      <c r="S381" s="11">
        <f t="shared" si="34"/>
        <v>40843.208333333336</v>
      </c>
      <c r="T381" s="12">
        <f t="shared" si="35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30"/>
        <v>160.32</v>
      </c>
      <c r="P382" s="6">
        <f t="shared" si="31"/>
        <v>47.714285714285715</v>
      </c>
      <c r="Q382" t="str">
        <f t="shared" si="32"/>
        <v>theater</v>
      </c>
      <c r="R382" t="str">
        <f t="shared" si="33"/>
        <v>plays</v>
      </c>
      <c r="S382" s="11">
        <f t="shared" si="34"/>
        <v>41448.208333333336</v>
      </c>
      <c r="T382" s="12">
        <f t="shared" si="35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30"/>
        <v>183.9433962264151</v>
      </c>
      <c r="P383" s="6">
        <f t="shared" si="31"/>
        <v>62.896774193548389</v>
      </c>
      <c r="Q383" t="str">
        <f t="shared" si="32"/>
        <v>theater</v>
      </c>
      <c r="R383" t="str">
        <f t="shared" si="33"/>
        <v>plays</v>
      </c>
      <c r="S383" s="11">
        <f t="shared" si="34"/>
        <v>42163.208333333328</v>
      </c>
      <c r="T383" s="12">
        <f t="shared" si="35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30"/>
        <v>63.769230769230766</v>
      </c>
      <c r="P384" s="6">
        <f t="shared" si="31"/>
        <v>86.611940298507463</v>
      </c>
      <c r="Q384" t="str">
        <f t="shared" si="32"/>
        <v>photography</v>
      </c>
      <c r="R384" t="str">
        <f t="shared" si="33"/>
        <v>photography books</v>
      </c>
      <c r="S384" s="11">
        <f t="shared" si="34"/>
        <v>43024.208333333328</v>
      </c>
      <c r="T384" s="12">
        <f t="shared" si="35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30"/>
        <v>225.38095238095238</v>
      </c>
      <c r="P385" s="6">
        <f t="shared" si="31"/>
        <v>75.126984126984127</v>
      </c>
      <c r="Q385" t="str">
        <f t="shared" si="32"/>
        <v>food</v>
      </c>
      <c r="R385" t="str">
        <f t="shared" si="33"/>
        <v>food trucks</v>
      </c>
      <c r="S385" s="11">
        <f t="shared" si="34"/>
        <v>43509.25</v>
      </c>
      <c r="T385" s="12">
        <f t="shared" si="35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30"/>
        <v>172.00961538461539</v>
      </c>
      <c r="P386" s="6">
        <f t="shared" si="31"/>
        <v>41.004167534903104</v>
      </c>
      <c r="Q386" t="str">
        <f t="shared" si="32"/>
        <v>film &amp; video</v>
      </c>
      <c r="R386" t="str">
        <f t="shared" si="33"/>
        <v>documentary</v>
      </c>
      <c r="S386" s="11">
        <f t="shared" si="34"/>
        <v>42776.25</v>
      </c>
      <c r="T386" s="12">
        <f t="shared" si="35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36">(E387/D387)*100</f>
        <v>146.16709511568124</v>
      </c>
      <c r="P387" s="6">
        <f t="shared" ref="P387:P450" si="37">(E387/G387)</f>
        <v>50.007915567282325</v>
      </c>
      <c r="Q387" t="str">
        <f t="shared" ref="Q387:Q450" si="38">LEFT(N387, FIND("/", N387)-1)</f>
        <v>publishing</v>
      </c>
      <c r="R387" t="str">
        <f t="shared" ref="R387:R450" si="39">MID(N387, FIND("/", N387)+1, LEN(N387)-FIND("/", N387))</f>
        <v>nonfiction</v>
      </c>
      <c r="S387" s="11">
        <f t="shared" ref="S387:S450" si="40">(((J387/60)/60)/24)+DATE(1970,1,1)</f>
        <v>43553.208333333328</v>
      </c>
      <c r="T387" s="12">
        <f t="shared" ref="T387:T450" si="41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36"/>
        <v>76.42361623616236</v>
      </c>
      <c r="P388" s="6">
        <f t="shared" si="37"/>
        <v>96.960674157303373</v>
      </c>
      <c r="Q388" t="str">
        <f t="shared" si="38"/>
        <v>theater</v>
      </c>
      <c r="R388" t="str">
        <f t="shared" si="39"/>
        <v>plays</v>
      </c>
      <c r="S388" s="11">
        <f t="shared" si="40"/>
        <v>40355.208333333336</v>
      </c>
      <c r="T388" s="12">
        <f t="shared" si="41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36"/>
        <v>39.261467889908261</v>
      </c>
      <c r="P389" s="6">
        <f t="shared" si="37"/>
        <v>100.93160377358491</v>
      </c>
      <c r="Q389" t="str">
        <f t="shared" si="38"/>
        <v>technology</v>
      </c>
      <c r="R389" t="str">
        <f t="shared" si="39"/>
        <v>wearables</v>
      </c>
      <c r="S389" s="11">
        <f t="shared" si="40"/>
        <v>41072.208333333336</v>
      </c>
      <c r="T389" s="12">
        <f t="shared" si="41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36"/>
        <v>11.270034843205574</v>
      </c>
      <c r="P390" s="6">
        <f t="shared" si="37"/>
        <v>89.227586206896547</v>
      </c>
      <c r="Q390" t="str">
        <f t="shared" si="38"/>
        <v>music</v>
      </c>
      <c r="R390" t="str">
        <f t="shared" si="39"/>
        <v>indie rock</v>
      </c>
      <c r="S390" s="11">
        <f t="shared" si="40"/>
        <v>40912.25</v>
      </c>
      <c r="T390" s="12">
        <f t="shared" si="41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36"/>
        <v>122.11084337349398</v>
      </c>
      <c r="P391" s="6">
        <f t="shared" si="37"/>
        <v>87.979166666666671</v>
      </c>
      <c r="Q391" t="str">
        <f t="shared" si="38"/>
        <v>theater</v>
      </c>
      <c r="R391" t="str">
        <f t="shared" si="39"/>
        <v>plays</v>
      </c>
      <c r="S391" s="11">
        <f t="shared" si="40"/>
        <v>40479.208333333336</v>
      </c>
      <c r="T391" s="12">
        <f t="shared" si="41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36"/>
        <v>186.54166666666669</v>
      </c>
      <c r="P392" s="6">
        <f t="shared" si="37"/>
        <v>89.54</v>
      </c>
      <c r="Q392" t="str">
        <f t="shared" si="38"/>
        <v>photography</v>
      </c>
      <c r="R392" t="str">
        <f t="shared" si="39"/>
        <v>photography books</v>
      </c>
      <c r="S392" s="11">
        <f t="shared" si="40"/>
        <v>41530.208333333336</v>
      </c>
      <c r="T392" s="12">
        <f t="shared" si="41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36"/>
        <v>7.2731788079470201</v>
      </c>
      <c r="P393" s="6">
        <f t="shared" si="37"/>
        <v>29.09271523178808</v>
      </c>
      <c r="Q393" t="str">
        <f t="shared" si="38"/>
        <v>publishing</v>
      </c>
      <c r="R393" t="str">
        <f t="shared" si="39"/>
        <v>nonfiction</v>
      </c>
      <c r="S393" s="11">
        <f t="shared" si="40"/>
        <v>41653.25</v>
      </c>
      <c r="T393" s="12">
        <f t="shared" si="41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36"/>
        <v>65.642371234207957</v>
      </c>
      <c r="P394" s="6">
        <f t="shared" si="37"/>
        <v>42.006218905472636</v>
      </c>
      <c r="Q394" t="str">
        <f t="shared" si="38"/>
        <v>technology</v>
      </c>
      <c r="R394" t="str">
        <f t="shared" si="39"/>
        <v>wearables</v>
      </c>
      <c r="S394" s="11">
        <f t="shared" si="40"/>
        <v>40549.25</v>
      </c>
      <c r="T394" s="12">
        <f t="shared" si="41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36"/>
        <v>228.96178343949046</v>
      </c>
      <c r="P395" s="6">
        <f t="shared" si="37"/>
        <v>47.004903563255965</v>
      </c>
      <c r="Q395" t="str">
        <f t="shared" si="38"/>
        <v>music</v>
      </c>
      <c r="R395" t="str">
        <f t="shared" si="39"/>
        <v>jazz</v>
      </c>
      <c r="S395" s="11">
        <f t="shared" si="40"/>
        <v>42933.208333333328</v>
      </c>
      <c r="T395" s="12">
        <f t="shared" si="41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36"/>
        <v>469.37499999999994</v>
      </c>
      <c r="P396" s="6">
        <f t="shared" si="37"/>
        <v>110.44117647058823</v>
      </c>
      <c r="Q396" t="str">
        <f t="shared" si="38"/>
        <v>film &amp; video</v>
      </c>
      <c r="R396" t="str">
        <f t="shared" si="39"/>
        <v>documentary</v>
      </c>
      <c r="S396" s="11">
        <f t="shared" si="40"/>
        <v>41484.208333333336</v>
      </c>
      <c r="T396" s="12">
        <f t="shared" si="41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36"/>
        <v>130.11267605633802</v>
      </c>
      <c r="P397" s="6">
        <f t="shared" si="37"/>
        <v>41.990909090909092</v>
      </c>
      <c r="Q397" t="str">
        <f t="shared" si="38"/>
        <v>theater</v>
      </c>
      <c r="R397" t="str">
        <f t="shared" si="39"/>
        <v>plays</v>
      </c>
      <c r="S397" s="11">
        <f t="shared" si="40"/>
        <v>40885.25</v>
      </c>
      <c r="T397" s="12">
        <f t="shared" si="41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36"/>
        <v>167.05422993492408</v>
      </c>
      <c r="P398" s="6">
        <f t="shared" si="37"/>
        <v>48.012468827930178</v>
      </c>
      <c r="Q398" t="str">
        <f t="shared" si="38"/>
        <v>film &amp; video</v>
      </c>
      <c r="R398" t="str">
        <f t="shared" si="39"/>
        <v>drama</v>
      </c>
      <c r="S398" s="11">
        <f t="shared" si="40"/>
        <v>43378.208333333328</v>
      </c>
      <c r="T398" s="12">
        <f t="shared" si="41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36"/>
        <v>173.8641975308642</v>
      </c>
      <c r="P399" s="6">
        <f t="shared" si="37"/>
        <v>31.019823788546255</v>
      </c>
      <c r="Q399" t="str">
        <f t="shared" si="38"/>
        <v>music</v>
      </c>
      <c r="R399" t="str">
        <f t="shared" si="39"/>
        <v>rock</v>
      </c>
      <c r="S399" s="11">
        <f t="shared" si="40"/>
        <v>41417.208333333336</v>
      </c>
      <c r="T399" s="12">
        <f t="shared" si="41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36"/>
        <v>717.76470588235293</v>
      </c>
      <c r="P400" s="6">
        <f t="shared" si="37"/>
        <v>99.203252032520325</v>
      </c>
      <c r="Q400" t="str">
        <f t="shared" si="38"/>
        <v>film &amp; video</v>
      </c>
      <c r="R400" t="str">
        <f t="shared" si="39"/>
        <v>animation</v>
      </c>
      <c r="S400" s="11">
        <f t="shared" si="40"/>
        <v>43228.208333333328</v>
      </c>
      <c r="T400" s="12">
        <f t="shared" si="41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36"/>
        <v>63.850976361767728</v>
      </c>
      <c r="P401" s="6">
        <f t="shared" si="37"/>
        <v>66.022316684378325</v>
      </c>
      <c r="Q401" t="str">
        <f t="shared" si="38"/>
        <v>music</v>
      </c>
      <c r="R401" t="str">
        <f t="shared" si="39"/>
        <v>indie rock</v>
      </c>
      <c r="S401" s="11">
        <f t="shared" si="40"/>
        <v>40576.25</v>
      </c>
      <c r="T401" s="12">
        <f t="shared" si="41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36"/>
        <v>2</v>
      </c>
      <c r="P402" s="6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11">
        <f t="shared" si="40"/>
        <v>41502.208333333336</v>
      </c>
      <c r="T402" s="12">
        <f t="shared" si="41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36"/>
        <v>1530.2222222222222</v>
      </c>
      <c r="P403" s="6">
        <f t="shared" si="37"/>
        <v>46.060200668896321</v>
      </c>
      <c r="Q403" t="str">
        <f t="shared" si="38"/>
        <v>theater</v>
      </c>
      <c r="R403" t="str">
        <f t="shared" si="39"/>
        <v>plays</v>
      </c>
      <c r="S403" s="11">
        <f t="shared" si="40"/>
        <v>43765.208333333328</v>
      </c>
      <c r="T403" s="12">
        <f t="shared" si="41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36"/>
        <v>40.356164383561641</v>
      </c>
      <c r="P404" s="6">
        <f t="shared" si="37"/>
        <v>73.650000000000006</v>
      </c>
      <c r="Q404" t="str">
        <f t="shared" si="38"/>
        <v>film &amp; video</v>
      </c>
      <c r="R404" t="str">
        <f t="shared" si="39"/>
        <v>shorts</v>
      </c>
      <c r="S404" s="11">
        <f t="shared" si="40"/>
        <v>40914.25</v>
      </c>
      <c r="T404" s="12">
        <f t="shared" si="41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36"/>
        <v>86.220633299284984</v>
      </c>
      <c r="P405" s="6">
        <f t="shared" si="37"/>
        <v>55.99336650082919</v>
      </c>
      <c r="Q405" t="str">
        <f t="shared" si="38"/>
        <v>theater</v>
      </c>
      <c r="R405" t="str">
        <f t="shared" si="39"/>
        <v>plays</v>
      </c>
      <c r="S405" s="11">
        <f t="shared" si="40"/>
        <v>40310.208333333336</v>
      </c>
      <c r="T405" s="12">
        <f t="shared" si="41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36"/>
        <v>315.58486707566465</v>
      </c>
      <c r="P406" s="6">
        <f t="shared" si="37"/>
        <v>68.985695127402778</v>
      </c>
      <c r="Q406" t="str">
        <f t="shared" si="38"/>
        <v>theater</v>
      </c>
      <c r="R406" t="str">
        <f t="shared" si="39"/>
        <v>plays</v>
      </c>
      <c r="S406" s="11">
        <f t="shared" si="40"/>
        <v>43053.25</v>
      </c>
      <c r="T406" s="12">
        <f t="shared" si="41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36"/>
        <v>89.618243243243242</v>
      </c>
      <c r="P407" s="6">
        <f t="shared" si="37"/>
        <v>60.981609195402299</v>
      </c>
      <c r="Q407" t="str">
        <f t="shared" si="38"/>
        <v>theater</v>
      </c>
      <c r="R407" t="str">
        <f t="shared" si="39"/>
        <v>plays</v>
      </c>
      <c r="S407" s="11">
        <f t="shared" si="40"/>
        <v>43255.208333333328</v>
      </c>
      <c r="T407" s="12">
        <f t="shared" si="41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36"/>
        <v>182.14503816793894</v>
      </c>
      <c r="P408" s="6">
        <f t="shared" si="37"/>
        <v>110.98139534883721</v>
      </c>
      <c r="Q408" t="str">
        <f t="shared" si="38"/>
        <v>film &amp; video</v>
      </c>
      <c r="R408" t="str">
        <f t="shared" si="39"/>
        <v>documentary</v>
      </c>
      <c r="S408" s="11">
        <f t="shared" si="40"/>
        <v>41304.25</v>
      </c>
      <c r="T408" s="12">
        <f t="shared" si="41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36"/>
        <v>355.88235294117646</v>
      </c>
      <c r="P409" s="6">
        <f t="shared" si="37"/>
        <v>25</v>
      </c>
      <c r="Q409" t="str">
        <f t="shared" si="38"/>
        <v>theater</v>
      </c>
      <c r="R409" t="str">
        <f t="shared" si="39"/>
        <v>plays</v>
      </c>
      <c r="S409" s="11">
        <f t="shared" si="40"/>
        <v>43751.208333333328</v>
      </c>
      <c r="T409" s="12">
        <f t="shared" si="41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36"/>
        <v>131.83695652173913</v>
      </c>
      <c r="P410" s="6">
        <f t="shared" si="37"/>
        <v>78.759740259740255</v>
      </c>
      <c r="Q410" t="str">
        <f t="shared" si="38"/>
        <v>film &amp; video</v>
      </c>
      <c r="R410" t="str">
        <f t="shared" si="39"/>
        <v>documentary</v>
      </c>
      <c r="S410" s="11">
        <f t="shared" si="40"/>
        <v>42541.208333333328</v>
      </c>
      <c r="T410" s="12">
        <f t="shared" si="41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36"/>
        <v>46.315634218289084</v>
      </c>
      <c r="P411" s="6">
        <f t="shared" si="37"/>
        <v>87.960784313725483</v>
      </c>
      <c r="Q411" t="str">
        <f t="shared" si="38"/>
        <v>music</v>
      </c>
      <c r="R411" t="str">
        <f t="shared" si="39"/>
        <v>rock</v>
      </c>
      <c r="S411" s="11">
        <f t="shared" si="40"/>
        <v>42843.208333333328</v>
      </c>
      <c r="T411" s="12">
        <f t="shared" si="41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36"/>
        <v>36.132726089785294</v>
      </c>
      <c r="P412" s="6">
        <f t="shared" si="37"/>
        <v>49.987398739873989</v>
      </c>
      <c r="Q412" t="str">
        <f t="shared" si="38"/>
        <v>games</v>
      </c>
      <c r="R412" t="str">
        <f t="shared" si="39"/>
        <v>mobile games</v>
      </c>
      <c r="S412" s="11">
        <f t="shared" si="40"/>
        <v>42122.208333333328</v>
      </c>
      <c r="T412" s="12">
        <f t="shared" si="41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36"/>
        <v>104.62820512820512</v>
      </c>
      <c r="P413" s="6">
        <f t="shared" si="37"/>
        <v>99.524390243902445</v>
      </c>
      <c r="Q413" t="str">
        <f t="shared" si="38"/>
        <v>theater</v>
      </c>
      <c r="R413" t="str">
        <f t="shared" si="39"/>
        <v>plays</v>
      </c>
      <c r="S413" s="11">
        <f t="shared" si="40"/>
        <v>42884.208333333328</v>
      </c>
      <c r="T413" s="12">
        <f t="shared" si="41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36"/>
        <v>668.85714285714289</v>
      </c>
      <c r="P414" s="6">
        <f t="shared" si="37"/>
        <v>104.82089552238806</v>
      </c>
      <c r="Q414" t="str">
        <f t="shared" si="38"/>
        <v>publishing</v>
      </c>
      <c r="R414" t="str">
        <f t="shared" si="39"/>
        <v>fiction</v>
      </c>
      <c r="S414" s="11">
        <f t="shared" si="40"/>
        <v>41642.25</v>
      </c>
      <c r="T414" s="12">
        <f t="shared" si="41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36"/>
        <v>62.072823218997364</v>
      </c>
      <c r="P415" s="6">
        <f t="shared" si="37"/>
        <v>108.01469237832875</v>
      </c>
      <c r="Q415" t="str">
        <f t="shared" si="38"/>
        <v>film &amp; video</v>
      </c>
      <c r="R415" t="str">
        <f t="shared" si="39"/>
        <v>animation</v>
      </c>
      <c r="S415" s="11">
        <f t="shared" si="40"/>
        <v>43431.25</v>
      </c>
      <c r="T415" s="12">
        <f t="shared" si="41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36"/>
        <v>84.699787460148784</v>
      </c>
      <c r="P416" s="6">
        <f t="shared" si="37"/>
        <v>28.998544660724033</v>
      </c>
      <c r="Q416" t="str">
        <f t="shared" si="38"/>
        <v>food</v>
      </c>
      <c r="R416" t="str">
        <f t="shared" si="39"/>
        <v>food trucks</v>
      </c>
      <c r="S416" s="11">
        <f t="shared" si="40"/>
        <v>40288.208333333336</v>
      </c>
      <c r="T416" s="12">
        <f t="shared" si="41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36"/>
        <v>11.059030837004405</v>
      </c>
      <c r="P417" s="6">
        <f t="shared" si="37"/>
        <v>30.028708133971293</v>
      </c>
      <c r="Q417" t="str">
        <f t="shared" si="38"/>
        <v>theater</v>
      </c>
      <c r="R417" t="str">
        <f t="shared" si="39"/>
        <v>plays</v>
      </c>
      <c r="S417" s="11">
        <f t="shared" si="40"/>
        <v>40921.25</v>
      </c>
      <c r="T417" s="12">
        <f t="shared" si="41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36"/>
        <v>43.838781575037146</v>
      </c>
      <c r="P418" s="6">
        <f t="shared" si="37"/>
        <v>41.005559416261292</v>
      </c>
      <c r="Q418" t="str">
        <f t="shared" si="38"/>
        <v>film &amp; video</v>
      </c>
      <c r="R418" t="str">
        <f t="shared" si="39"/>
        <v>documentary</v>
      </c>
      <c r="S418" s="11">
        <f t="shared" si="40"/>
        <v>40560.25</v>
      </c>
      <c r="T418" s="12">
        <f t="shared" si="41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36"/>
        <v>55.470588235294116</v>
      </c>
      <c r="P419" s="6">
        <f t="shared" si="37"/>
        <v>62.866666666666667</v>
      </c>
      <c r="Q419" t="str">
        <f t="shared" si="38"/>
        <v>theater</v>
      </c>
      <c r="R419" t="str">
        <f t="shared" si="39"/>
        <v>plays</v>
      </c>
      <c r="S419" s="11">
        <f t="shared" si="40"/>
        <v>43407.208333333328</v>
      </c>
      <c r="T419" s="12">
        <f t="shared" si="41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36"/>
        <v>57.399511301160658</v>
      </c>
      <c r="P420" s="6">
        <f t="shared" si="37"/>
        <v>47.005002501250623</v>
      </c>
      <c r="Q420" t="str">
        <f t="shared" si="38"/>
        <v>film &amp; video</v>
      </c>
      <c r="R420" t="str">
        <f t="shared" si="39"/>
        <v>documentary</v>
      </c>
      <c r="S420" s="11">
        <f t="shared" si="40"/>
        <v>41035.208333333336</v>
      </c>
      <c r="T420" s="12">
        <f t="shared" si="41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36"/>
        <v>123.43497363796135</v>
      </c>
      <c r="P421" s="6">
        <f t="shared" si="37"/>
        <v>26.997693638285604</v>
      </c>
      <c r="Q421" t="str">
        <f t="shared" si="38"/>
        <v>technology</v>
      </c>
      <c r="R421" t="str">
        <f t="shared" si="39"/>
        <v>web</v>
      </c>
      <c r="S421" s="11">
        <f t="shared" si="40"/>
        <v>40899.25</v>
      </c>
      <c r="T421" s="12">
        <f t="shared" si="41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36"/>
        <v>128.46</v>
      </c>
      <c r="P422" s="6">
        <f t="shared" si="37"/>
        <v>68.329787234042556</v>
      </c>
      <c r="Q422" t="str">
        <f t="shared" si="38"/>
        <v>theater</v>
      </c>
      <c r="R422" t="str">
        <f t="shared" si="39"/>
        <v>plays</v>
      </c>
      <c r="S422" s="11">
        <f t="shared" si="40"/>
        <v>42911.208333333328</v>
      </c>
      <c r="T422" s="12">
        <f t="shared" si="41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36"/>
        <v>63.989361702127653</v>
      </c>
      <c r="P423" s="6">
        <f t="shared" si="37"/>
        <v>50.974576271186443</v>
      </c>
      <c r="Q423" t="str">
        <f t="shared" si="38"/>
        <v>technology</v>
      </c>
      <c r="R423" t="str">
        <f t="shared" si="39"/>
        <v>wearables</v>
      </c>
      <c r="S423" s="11">
        <f t="shared" si="40"/>
        <v>42915.208333333328</v>
      </c>
      <c r="T423" s="12">
        <f t="shared" si="41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36"/>
        <v>127.29885057471265</v>
      </c>
      <c r="P424" s="6">
        <f t="shared" si="37"/>
        <v>54.024390243902438</v>
      </c>
      <c r="Q424" t="str">
        <f t="shared" si="38"/>
        <v>theater</v>
      </c>
      <c r="R424" t="str">
        <f t="shared" si="39"/>
        <v>plays</v>
      </c>
      <c r="S424" s="11">
        <f t="shared" si="40"/>
        <v>40285.208333333336</v>
      </c>
      <c r="T424" s="12">
        <f t="shared" si="41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36"/>
        <v>10.638024357239512</v>
      </c>
      <c r="P425" s="6">
        <f t="shared" si="37"/>
        <v>97.055555555555557</v>
      </c>
      <c r="Q425" t="str">
        <f t="shared" si="38"/>
        <v>food</v>
      </c>
      <c r="R425" t="str">
        <f t="shared" si="39"/>
        <v>food trucks</v>
      </c>
      <c r="S425" s="11">
        <f t="shared" si="40"/>
        <v>40808.208333333336</v>
      </c>
      <c r="T425" s="12">
        <f t="shared" si="41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36"/>
        <v>40.470588235294116</v>
      </c>
      <c r="P426" s="6">
        <f t="shared" si="37"/>
        <v>24.867469879518072</v>
      </c>
      <c r="Q426" t="str">
        <f t="shared" si="38"/>
        <v>music</v>
      </c>
      <c r="R426" t="str">
        <f t="shared" si="39"/>
        <v>indie rock</v>
      </c>
      <c r="S426" s="11">
        <f t="shared" si="40"/>
        <v>43208.208333333328</v>
      </c>
      <c r="T426" s="12">
        <f t="shared" si="41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36"/>
        <v>287.66666666666663</v>
      </c>
      <c r="P427" s="6">
        <f t="shared" si="37"/>
        <v>84.423913043478265</v>
      </c>
      <c r="Q427" t="str">
        <f t="shared" si="38"/>
        <v>photography</v>
      </c>
      <c r="R427" t="str">
        <f t="shared" si="39"/>
        <v>photography books</v>
      </c>
      <c r="S427" s="11">
        <f t="shared" si="40"/>
        <v>42213.208333333328</v>
      </c>
      <c r="T427" s="12">
        <f t="shared" si="41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36"/>
        <v>572.94444444444446</v>
      </c>
      <c r="P428" s="6">
        <f t="shared" si="37"/>
        <v>47.091324200913242</v>
      </c>
      <c r="Q428" t="str">
        <f t="shared" si="38"/>
        <v>theater</v>
      </c>
      <c r="R428" t="str">
        <f t="shared" si="39"/>
        <v>plays</v>
      </c>
      <c r="S428" s="11">
        <f t="shared" si="40"/>
        <v>41332.25</v>
      </c>
      <c r="T428" s="12">
        <f t="shared" si="41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36"/>
        <v>112.90429799426933</v>
      </c>
      <c r="P429" s="6">
        <f t="shared" si="37"/>
        <v>77.996041171813147</v>
      </c>
      <c r="Q429" t="str">
        <f t="shared" si="38"/>
        <v>theater</v>
      </c>
      <c r="R429" t="str">
        <f t="shared" si="39"/>
        <v>plays</v>
      </c>
      <c r="S429" s="11">
        <f t="shared" si="40"/>
        <v>41895.208333333336</v>
      </c>
      <c r="T429" s="12">
        <f t="shared" si="41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36"/>
        <v>46.387573964497044</v>
      </c>
      <c r="P430" s="6">
        <f t="shared" si="37"/>
        <v>62.967871485943775</v>
      </c>
      <c r="Q430" t="str">
        <f t="shared" si="38"/>
        <v>film &amp; video</v>
      </c>
      <c r="R430" t="str">
        <f t="shared" si="39"/>
        <v>animation</v>
      </c>
      <c r="S430" s="11">
        <f t="shared" si="40"/>
        <v>40585.25</v>
      </c>
      <c r="T430" s="12">
        <f t="shared" si="41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36"/>
        <v>90.675916230366497</v>
      </c>
      <c r="P431" s="6">
        <f t="shared" si="37"/>
        <v>81.006080449017773</v>
      </c>
      <c r="Q431" t="str">
        <f t="shared" si="38"/>
        <v>photography</v>
      </c>
      <c r="R431" t="str">
        <f t="shared" si="39"/>
        <v>photography books</v>
      </c>
      <c r="S431" s="11">
        <f t="shared" si="40"/>
        <v>41680.25</v>
      </c>
      <c r="T431" s="12">
        <f t="shared" si="41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36"/>
        <v>67.740740740740748</v>
      </c>
      <c r="P432" s="6">
        <f t="shared" si="37"/>
        <v>65.321428571428569</v>
      </c>
      <c r="Q432" t="str">
        <f t="shared" si="38"/>
        <v>theater</v>
      </c>
      <c r="R432" t="str">
        <f t="shared" si="39"/>
        <v>plays</v>
      </c>
      <c r="S432" s="11">
        <f t="shared" si="40"/>
        <v>43737.208333333328</v>
      </c>
      <c r="T432" s="12">
        <f t="shared" si="41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36"/>
        <v>192.49019607843135</v>
      </c>
      <c r="P433" s="6">
        <f t="shared" si="37"/>
        <v>104.43617021276596</v>
      </c>
      <c r="Q433" t="str">
        <f t="shared" si="38"/>
        <v>theater</v>
      </c>
      <c r="R433" t="str">
        <f t="shared" si="39"/>
        <v>plays</v>
      </c>
      <c r="S433" s="11">
        <f t="shared" si="40"/>
        <v>43273.208333333328</v>
      </c>
      <c r="T433" s="12">
        <f t="shared" si="41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36"/>
        <v>82.714285714285722</v>
      </c>
      <c r="P434" s="6">
        <f t="shared" si="37"/>
        <v>69.989010989010993</v>
      </c>
      <c r="Q434" t="str">
        <f t="shared" si="38"/>
        <v>theater</v>
      </c>
      <c r="R434" t="str">
        <f t="shared" si="39"/>
        <v>plays</v>
      </c>
      <c r="S434" s="11">
        <f t="shared" si="40"/>
        <v>41761.208333333336</v>
      </c>
      <c r="T434" s="12">
        <f t="shared" si="41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36"/>
        <v>54.163920922570021</v>
      </c>
      <c r="P435" s="6">
        <f t="shared" si="37"/>
        <v>83.023989898989896</v>
      </c>
      <c r="Q435" t="str">
        <f t="shared" si="38"/>
        <v>film &amp; video</v>
      </c>
      <c r="R435" t="str">
        <f t="shared" si="39"/>
        <v>documentary</v>
      </c>
      <c r="S435" s="11">
        <f t="shared" si="40"/>
        <v>41603.25</v>
      </c>
      <c r="T435" s="12">
        <f t="shared" si="41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36"/>
        <v>16.722222222222221</v>
      </c>
      <c r="P436" s="6">
        <f t="shared" si="37"/>
        <v>90.3</v>
      </c>
      <c r="Q436" t="str">
        <f t="shared" si="38"/>
        <v>theater</v>
      </c>
      <c r="R436" t="str">
        <f t="shared" si="39"/>
        <v>plays</v>
      </c>
      <c r="S436" s="11">
        <f t="shared" si="40"/>
        <v>42705.25</v>
      </c>
      <c r="T436" s="12">
        <f t="shared" si="41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36"/>
        <v>116.87664041994749</v>
      </c>
      <c r="P437" s="6">
        <f t="shared" si="37"/>
        <v>103.98131932282546</v>
      </c>
      <c r="Q437" t="str">
        <f t="shared" si="38"/>
        <v>theater</v>
      </c>
      <c r="R437" t="str">
        <f t="shared" si="39"/>
        <v>plays</v>
      </c>
      <c r="S437" s="11">
        <f t="shared" si="40"/>
        <v>41988.25</v>
      </c>
      <c r="T437" s="12">
        <f t="shared" si="41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36"/>
        <v>1052.1538461538462</v>
      </c>
      <c r="P438" s="6">
        <f t="shared" si="37"/>
        <v>54.931726907630519</v>
      </c>
      <c r="Q438" t="str">
        <f t="shared" si="38"/>
        <v>music</v>
      </c>
      <c r="R438" t="str">
        <f t="shared" si="39"/>
        <v>jazz</v>
      </c>
      <c r="S438" s="11">
        <f t="shared" si="40"/>
        <v>43575.208333333328</v>
      </c>
      <c r="T438" s="12">
        <f t="shared" si="41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36"/>
        <v>123.07407407407408</v>
      </c>
      <c r="P439" s="6">
        <f t="shared" si="37"/>
        <v>51.921875</v>
      </c>
      <c r="Q439" t="str">
        <f t="shared" si="38"/>
        <v>film &amp; video</v>
      </c>
      <c r="R439" t="str">
        <f t="shared" si="39"/>
        <v>animation</v>
      </c>
      <c r="S439" s="11">
        <f t="shared" si="40"/>
        <v>42260.208333333328</v>
      </c>
      <c r="T439" s="12">
        <f t="shared" si="41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36"/>
        <v>178.63855421686748</v>
      </c>
      <c r="P440" s="6">
        <f t="shared" si="37"/>
        <v>60.02834008097166</v>
      </c>
      <c r="Q440" t="str">
        <f t="shared" si="38"/>
        <v>theater</v>
      </c>
      <c r="R440" t="str">
        <f t="shared" si="39"/>
        <v>plays</v>
      </c>
      <c r="S440" s="11">
        <f t="shared" si="40"/>
        <v>41337.25</v>
      </c>
      <c r="T440" s="12">
        <f t="shared" si="41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36"/>
        <v>355.28169014084506</v>
      </c>
      <c r="P441" s="6">
        <f t="shared" si="37"/>
        <v>44.003488879197555</v>
      </c>
      <c r="Q441" t="str">
        <f t="shared" si="38"/>
        <v>film &amp; video</v>
      </c>
      <c r="R441" t="str">
        <f t="shared" si="39"/>
        <v>science fiction</v>
      </c>
      <c r="S441" s="11">
        <f t="shared" si="40"/>
        <v>42680.208333333328</v>
      </c>
      <c r="T441" s="12">
        <f t="shared" si="41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36"/>
        <v>161.90634146341463</v>
      </c>
      <c r="P442" s="6">
        <f t="shared" si="37"/>
        <v>53.003513254551258</v>
      </c>
      <c r="Q442" t="str">
        <f t="shared" si="38"/>
        <v>film &amp; video</v>
      </c>
      <c r="R442" t="str">
        <f t="shared" si="39"/>
        <v>television</v>
      </c>
      <c r="S442" s="11">
        <f t="shared" si="40"/>
        <v>42916.208333333328</v>
      </c>
      <c r="T442" s="12">
        <f t="shared" si="41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36"/>
        <v>24.914285714285715</v>
      </c>
      <c r="P443" s="6">
        <f t="shared" si="37"/>
        <v>54.5</v>
      </c>
      <c r="Q443" t="str">
        <f t="shared" si="38"/>
        <v>technology</v>
      </c>
      <c r="R443" t="str">
        <f t="shared" si="39"/>
        <v>wearables</v>
      </c>
      <c r="S443" s="11">
        <f t="shared" si="40"/>
        <v>41025.208333333336</v>
      </c>
      <c r="T443" s="12">
        <f t="shared" si="41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36"/>
        <v>198.72222222222223</v>
      </c>
      <c r="P444" s="6">
        <f t="shared" si="37"/>
        <v>75.04195804195804</v>
      </c>
      <c r="Q444" t="str">
        <f t="shared" si="38"/>
        <v>theater</v>
      </c>
      <c r="R444" t="str">
        <f t="shared" si="39"/>
        <v>plays</v>
      </c>
      <c r="S444" s="11">
        <f t="shared" si="40"/>
        <v>42980.208333333328</v>
      </c>
      <c r="T444" s="12">
        <f t="shared" si="41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36"/>
        <v>34.752688172043008</v>
      </c>
      <c r="P445" s="6">
        <f t="shared" si="37"/>
        <v>35.911111111111111</v>
      </c>
      <c r="Q445" t="str">
        <f t="shared" si="38"/>
        <v>theater</v>
      </c>
      <c r="R445" t="str">
        <f t="shared" si="39"/>
        <v>plays</v>
      </c>
      <c r="S445" s="11">
        <f t="shared" si="40"/>
        <v>40451.208333333336</v>
      </c>
      <c r="T445" s="12">
        <f t="shared" si="41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36"/>
        <v>176.41935483870967</v>
      </c>
      <c r="P446" s="6">
        <f t="shared" si="37"/>
        <v>36.952702702702702</v>
      </c>
      <c r="Q446" t="str">
        <f t="shared" si="38"/>
        <v>music</v>
      </c>
      <c r="R446" t="str">
        <f t="shared" si="39"/>
        <v>indie rock</v>
      </c>
      <c r="S446" s="11">
        <f t="shared" si="40"/>
        <v>40748.208333333336</v>
      </c>
      <c r="T446" s="12">
        <f t="shared" si="41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36"/>
        <v>511.38095238095235</v>
      </c>
      <c r="P447" s="6">
        <f t="shared" si="37"/>
        <v>63.170588235294119</v>
      </c>
      <c r="Q447" t="str">
        <f t="shared" si="38"/>
        <v>theater</v>
      </c>
      <c r="R447" t="str">
        <f t="shared" si="39"/>
        <v>plays</v>
      </c>
      <c r="S447" s="11">
        <f t="shared" si="40"/>
        <v>40515.25</v>
      </c>
      <c r="T447" s="12">
        <f t="shared" si="41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36"/>
        <v>82.044117647058826</v>
      </c>
      <c r="P448" s="6">
        <f t="shared" si="37"/>
        <v>29.99462365591398</v>
      </c>
      <c r="Q448" t="str">
        <f t="shared" si="38"/>
        <v>technology</v>
      </c>
      <c r="R448" t="str">
        <f t="shared" si="39"/>
        <v>wearables</v>
      </c>
      <c r="S448" s="11">
        <f t="shared" si="40"/>
        <v>41261.25</v>
      </c>
      <c r="T448" s="12">
        <f t="shared" si="41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36"/>
        <v>24.326030927835053</v>
      </c>
      <c r="P449" s="6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11">
        <f t="shared" si="40"/>
        <v>43088.25</v>
      </c>
      <c r="T449" s="12">
        <f t="shared" si="41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36"/>
        <v>50.482758620689658</v>
      </c>
      <c r="P450" s="6">
        <f t="shared" si="37"/>
        <v>75.014876033057845</v>
      </c>
      <c r="Q450" t="str">
        <f t="shared" si="38"/>
        <v>games</v>
      </c>
      <c r="R450" t="str">
        <f t="shared" si="39"/>
        <v>video games</v>
      </c>
      <c r="S450" s="11">
        <f t="shared" si="40"/>
        <v>41378.208333333336</v>
      </c>
      <c r="T450" s="12">
        <f t="shared" si="41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42">(E451/D451)*100</f>
        <v>967</v>
      </c>
      <c r="P451" s="6">
        <f t="shared" ref="P451:P514" si="43">(E451/G451)</f>
        <v>101.19767441860465</v>
      </c>
      <c r="Q451" t="str">
        <f t="shared" ref="Q451:Q514" si="44">LEFT(N451, FIND("/", N451)-1)</f>
        <v>games</v>
      </c>
      <c r="R451" t="str">
        <f t="shared" ref="R451:R514" si="45">MID(N451, FIND("/", N451)+1, LEN(N451)-FIND("/", N451))</f>
        <v>video games</v>
      </c>
      <c r="S451" s="11">
        <f t="shared" ref="S451:S514" si="46">(((J451/60)/60)/24)+DATE(1970,1,1)</f>
        <v>43530.25</v>
      </c>
      <c r="T451" s="12">
        <f t="shared" ref="T451:T514" si="47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42"/>
        <v>4</v>
      </c>
      <c r="P452" s="6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11">
        <f t="shared" si="46"/>
        <v>43394.208333333328</v>
      </c>
      <c r="T452" s="12">
        <f t="shared" si="47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42"/>
        <v>122.84501347708894</v>
      </c>
      <c r="P453" s="6">
        <f t="shared" si="43"/>
        <v>29.001272669424118</v>
      </c>
      <c r="Q453" t="str">
        <f t="shared" si="44"/>
        <v>music</v>
      </c>
      <c r="R453" t="str">
        <f t="shared" si="45"/>
        <v>rock</v>
      </c>
      <c r="S453" s="11">
        <f t="shared" si="46"/>
        <v>42935.208333333328</v>
      </c>
      <c r="T453" s="12">
        <f t="shared" si="47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42"/>
        <v>63.4375</v>
      </c>
      <c r="P454" s="6">
        <f t="shared" si="43"/>
        <v>98.225806451612897</v>
      </c>
      <c r="Q454" t="str">
        <f t="shared" si="44"/>
        <v>film &amp; video</v>
      </c>
      <c r="R454" t="str">
        <f t="shared" si="45"/>
        <v>drama</v>
      </c>
      <c r="S454" s="11">
        <f t="shared" si="46"/>
        <v>40365.208333333336</v>
      </c>
      <c r="T454" s="12">
        <f t="shared" si="47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42"/>
        <v>56.331688596491226</v>
      </c>
      <c r="P455" s="6">
        <f t="shared" si="43"/>
        <v>87.001693480101608</v>
      </c>
      <c r="Q455" t="str">
        <f t="shared" si="44"/>
        <v>film &amp; video</v>
      </c>
      <c r="R455" t="str">
        <f t="shared" si="45"/>
        <v>science fiction</v>
      </c>
      <c r="S455" s="11">
        <f t="shared" si="46"/>
        <v>42705.25</v>
      </c>
      <c r="T455" s="12">
        <f t="shared" si="47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42"/>
        <v>44.074999999999996</v>
      </c>
      <c r="P456" s="6">
        <f t="shared" si="43"/>
        <v>45.205128205128204</v>
      </c>
      <c r="Q456" t="str">
        <f t="shared" si="44"/>
        <v>film &amp; video</v>
      </c>
      <c r="R456" t="str">
        <f t="shared" si="45"/>
        <v>drama</v>
      </c>
      <c r="S456" s="11">
        <f t="shared" si="46"/>
        <v>41568.208333333336</v>
      </c>
      <c r="T456" s="12">
        <f t="shared" si="47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42"/>
        <v>118.37253218884121</v>
      </c>
      <c r="P457" s="6">
        <f t="shared" si="43"/>
        <v>37.001341561577675</v>
      </c>
      <c r="Q457" t="str">
        <f t="shared" si="44"/>
        <v>theater</v>
      </c>
      <c r="R457" t="str">
        <f t="shared" si="45"/>
        <v>plays</v>
      </c>
      <c r="S457" s="11">
        <f t="shared" si="46"/>
        <v>40809.208333333336</v>
      </c>
      <c r="T457" s="12">
        <f t="shared" si="47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42"/>
        <v>104.1243169398907</v>
      </c>
      <c r="P458" s="6">
        <f t="shared" si="43"/>
        <v>94.976947040498445</v>
      </c>
      <c r="Q458" t="str">
        <f t="shared" si="44"/>
        <v>music</v>
      </c>
      <c r="R458" t="str">
        <f t="shared" si="45"/>
        <v>indie rock</v>
      </c>
      <c r="S458" s="11">
        <f t="shared" si="46"/>
        <v>43141.25</v>
      </c>
      <c r="T458" s="12">
        <f t="shared" si="47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42"/>
        <v>26.640000000000004</v>
      </c>
      <c r="P459" s="6">
        <f t="shared" si="43"/>
        <v>28.956521739130434</v>
      </c>
      <c r="Q459" t="str">
        <f t="shared" si="44"/>
        <v>theater</v>
      </c>
      <c r="R459" t="str">
        <f t="shared" si="45"/>
        <v>plays</v>
      </c>
      <c r="S459" s="11">
        <f t="shared" si="46"/>
        <v>42657.208333333328</v>
      </c>
      <c r="T459" s="12">
        <f t="shared" si="47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42"/>
        <v>351.20118343195264</v>
      </c>
      <c r="P460" s="6">
        <f t="shared" si="43"/>
        <v>55.993396226415094</v>
      </c>
      <c r="Q460" t="str">
        <f t="shared" si="44"/>
        <v>theater</v>
      </c>
      <c r="R460" t="str">
        <f t="shared" si="45"/>
        <v>plays</v>
      </c>
      <c r="S460" s="11">
        <f t="shared" si="46"/>
        <v>40265.208333333336</v>
      </c>
      <c r="T460" s="12">
        <f t="shared" si="47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42"/>
        <v>90.063492063492063</v>
      </c>
      <c r="P461" s="6">
        <f t="shared" si="43"/>
        <v>54.038095238095238</v>
      </c>
      <c r="Q461" t="str">
        <f t="shared" si="44"/>
        <v>film &amp; video</v>
      </c>
      <c r="R461" t="str">
        <f t="shared" si="45"/>
        <v>documentary</v>
      </c>
      <c r="S461" s="11">
        <f t="shared" si="46"/>
        <v>42001.25</v>
      </c>
      <c r="T461" s="12">
        <f t="shared" si="47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42"/>
        <v>171.625</v>
      </c>
      <c r="P462" s="6">
        <f t="shared" si="43"/>
        <v>82.38</v>
      </c>
      <c r="Q462" t="str">
        <f t="shared" si="44"/>
        <v>theater</v>
      </c>
      <c r="R462" t="str">
        <f t="shared" si="45"/>
        <v>plays</v>
      </c>
      <c r="S462" s="11">
        <f t="shared" si="46"/>
        <v>40399.208333333336</v>
      </c>
      <c r="T462" s="12">
        <f t="shared" si="47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42"/>
        <v>141.04655870445345</v>
      </c>
      <c r="P463" s="6">
        <f t="shared" si="43"/>
        <v>66.997115384615384</v>
      </c>
      <c r="Q463" t="str">
        <f t="shared" si="44"/>
        <v>film &amp; video</v>
      </c>
      <c r="R463" t="str">
        <f t="shared" si="45"/>
        <v>drama</v>
      </c>
      <c r="S463" s="11">
        <f t="shared" si="46"/>
        <v>41757.208333333336</v>
      </c>
      <c r="T463" s="12">
        <f t="shared" si="47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42"/>
        <v>30.57944915254237</v>
      </c>
      <c r="P464" s="6">
        <f t="shared" si="43"/>
        <v>107.91401869158878</v>
      </c>
      <c r="Q464" t="str">
        <f t="shared" si="44"/>
        <v>games</v>
      </c>
      <c r="R464" t="str">
        <f t="shared" si="45"/>
        <v>mobile games</v>
      </c>
      <c r="S464" s="11">
        <f t="shared" si="46"/>
        <v>41304.25</v>
      </c>
      <c r="T464" s="12">
        <f t="shared" si="47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42"/>
        <v>108.16455696202532</v>
      </c>
      <c r="P465" s="6">
        <f t="shared" si="43"/>
        <v>69.009501187648453</v>
      </c>
      <c r="Q465" t="str">
        <f t="shared" si="44"/>
        <v>film &amp; video</v>
      </c>
      <c r="R465" t="str">
        <f t="shared" si="45"/>
        <v>animation</v>
      </c>
      <c r="S465" s="11">
        <f t="shared" si="46"/>
        <v>41639.25</v>
      </c>
      <c r="T465" s="12">
        <f t="shared" si="47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42"/>
        <v>133.45505617977528</v>
      </c>
      <c r="P466" s="6">
        <f t="shared" si="43"/>
        <v>39.006568144499177</v>
      </c>
      <c r="Q466" t="str">
        <f t="shared" si="44"/>
        <v>theater</v>
      </c>
      <c r="R466" t="str">
        <f t="shared" si="45"/>
        <v>plays</v>
      </c>
      <c r="S466" s="11">
        <f t="shared" si="46"/>
        <v>43142.25</v>
      </c>
      <c r="T466" s="12">
        <f t="shared" si="47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42"/>
        <v>187.85106382978722</v>
      </c>
      <c r="P467" s="6">
        <f t="shared" si="43"/>
        <v>110.3625</v>
      </c>
      <c r="Q467" t="str">
        <f t="shared" si="44"/>
        <v>publishing</v>
      </c>
      <c r="R467" t="str">
        <f t="shared" si="45"/>
        <v>translations</v>
      </c>
      <c r="S467" s="11">
        <f t="shared" si="46"/>
        <v>43127.25</v>
      </c>
      <c r="T467" s="12">
        <f t="shared" si="47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42"/>
        <v>332</v>
      </c>
      <c r="P468" s="6">
        <f t="shared" si="43"/>
        <v>94.857142857142861</v>
      </c>
      <c r="Q468" t="str">
        <f t="shared" si="44"/>
        <v>technology</v>
      </c>
      <c r="R468" t="str">
        <f t="shared" si="45"/>
        <v>wearables</v>
      </c>
      <c r="S468" s="11">
        <f t="shared" si="46"/>
        <v>41409.208333333336</v>
      </c>
      <c r="T468" s="12">
        <f t="shared" si="47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42"/>
        <v>575.21428571428578</v>
      </c>
      <c r="P469" s="6">
        <f t="shared" si="43"/>
        <v>57.935251798561154</v>
      </c>
      <c r="Q469" t="str">
        <f t="shared" si="44"/>
        <v>technology</v>
      </c>
      <c r="R469" t="str">
        <f t="shared" si="45"/>
        <v>web</v>
      </c>
      <c r="S469" s="11">
        <f t="shared" si="46"/>
        <v>42331.25</v>
      </c>
      <c r="T469" s="12">
        <f t="shared" si="47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42"/>
        <v>40.5</v>
      </c>
      <c r="P470" s="6">
        <f t="shared" si="43"/>
        <v>101.25</v>
      </c>
      <c r="Q470" t="str">
        <f t="shared" si="44"/>
        <v>theater</v>
      </c>
      <c r="R470" t="str">
        <f t="shared" si="45"/>
        <v>plays</v>
      </c>
      <c r="S470" s="11">
        <f t="shared" si="46"/>
        <v>43569.208333333328</v>
      </c>
      <c r="T470" s="12">
        <f t="shared" si="47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42"/>
        <v>184.42857142857144</v>
      </c>
      <c r="P471" s="6">
        <f t="shared" si="43"/>
        <v>64.95597484276729</v>
      </c>
      <c r="Q471" t="str">
        <f t="shared" si="44"/>
        <v>film &amp; video</v>
      </c>
      <c r="R471" t="str">
        <f t="shared" si="45"/>
        <v>drama</v>
      </c>
      <c r="S471" s="11">
        <f t="shared" si="46"/>
        <v>42142.208333333328</v>
      </c>
      <c r="T471" s="12">
        <f t="shared" si="47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42"/>
        <v>285.80555555555554</v>
      </c>
      <c r="P472" s="6">
        <f t="shared" si="43"/>
        <v>27.00524934383202</v>
      </c>
      <c r="Q472" t="str">
        <f t="shared" si="44"/>
        <v>technology</v>
      </c>
      <c r="R472" t="str">
        <f t="shared" si="45"/>
        <v>wearables</v>
      </c>
      <c r="S472" s="11">
        <f t="shared" si="46"/>
        <v>42716.25</v>
      </c>
      <c r="T472" s="12">
        <f t="shared" si="47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42"/>
        <v>319</v>
      </c>
      <c r="P473" s="6">
        <f t="shared" si="43"/>
        <v>50.97422680412371</v>
      </c>
      <c r="Q473" t="str">
        <f t="shared" si="44"/>
        <v>food</v>
      </c>
      <c r="R473" t="str">
        <f t="shared" si="45"/>
        <v>food trucks</v>
      </c>
      <c r="S473" s="11">
        <f t="shared" si="46"/>
        <v>41031.208333333336</v>
      </c>
      <c r="T473" s="12">
        <f t="shared" si="47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42"/>
        <v>39.234070221066318</v>
      </c>
      <c r="P474" s="6">
        <f t="shared" si="43"/>
        <v>104.94260869565217</v>
      </c>
      <c r="Q474" t="str">
        <f t="shared" si="44"/>
        <v>music</v>
      </c>
      <c r="R474" t="str">
        <f t="shared" si="45"/>
        <v>rock</v>
      </c>
      <c r="S474" s="11">
        <f t="shared" si="46"/>
        <v>43535.208333333328</v>
      </c>
      <c r="T474" s="12">
        <f t="shared" si="47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42"/>
        <v>178.14000000000001</v>
      </c>
      <c r="P475" s="6">
        <f t="shared" si="43"/>
        <v>84.028301886792448</v>
      </c>
      <c r="Q475" t="str">
        <f t="shared" si="44"/>
        <v>music</v>
      </c>
      <c r="R475" t="str">
        <f t="shared" si="45"/>
        <v>electric music</v>
      </c>
      <c r="S475" s="11">
        <f t="shared" si="46"/>
        <v>43277.208333333328</v>
      </c>
      <c r="T475" s="12">
        <f t="shared" si="47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42"/>
        <v>365.15</v>
      </c>
      <c r="P476" s="6">
        <f t="shared" si="43"/>
        <v>102.85915492957747</v>
      </c>
      <c r="Q476" t="str">
        <f t="shared" si="44"/>
        <v>film &amp; video</v>
      </c>
      <c r="R476" t="str">
        <f t="shared" si="45"/>
        <v>television</v>
      </c>
      <c r="S476" s="11">
        <f t="shared" si="46"/>
        <v>41989.25</v>
      </c>
      <c r="T476" s="12">
        <f t="shared" si="47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42"/>
        <v>113.94594594594594</v>
      </c>
      <c r="P477" s="6">
        <f t="shared" si="43"/>
        <v>39.962085308056871</v>
      </c>
      <c r="Q477" t="str">
        <f t="shared" si="44"/>
        <v>publishing</v>
      </c>
      <c r="R477" t="str">
        <f t="shared" si="45"/>
        <v>translations</v>
      </c>
      <c r="S477" s="11">
        <f t="shared" si="46"/>
        <v>41450.208333333336</v>
      </c>
      <c r="T477" s="12">
        <f t="shared" si="47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42"/>
        <v>29.828720626631856</v>
      </c>
      <c r="P478" s="6">
        <f t="shared" si="43"/>
        <v>51.001785714285717</v>
      </c>
      <c r="Q478" t="str">
        <f t="shared" si="44"/>
        <v>publishing</v>
      </c>
      <c r="R478" t="str">
        <f t="shared" si="45"/>
        <v>fiction</v>
      </c>
      <c r="S478" s="11">
        <f t="shared" si="46"/>
        <v>43322.208333333328</v>
      </c>
      <c r="T478" s="12">
        <f t="shared" si="47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42"/>
        <v>54.270588235294113</v>
      </c>
      <c r="P479" s="6">
        <f t="shared" si="43"/>
        <v>40.823008849557525</v>
      </c>
      <c r="Q479" t="str">
        <f t="shared" si="44"/>
        <v>film &amp; video</v>
      </c>
      <c r="R479" t="str">
        <f t="shared" si="45"/>
        <v>science fiction</v>
      </c>
      <c r="S479" s="11">
        <f t="shared" si="46"/>
        <v>40720.208333333336</v>
      </c>
      <c r="T479" s="12">
        <f t="shared" si="47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42"/>
        <v>236.34156976744185</v>
      </c>
      <c r="P480" s="6">
        <f t="shared" si="43"/>
        <v>58.999637155297535</v>
      </c>
      <c r="Q480" t="str">
        <f t="shared" si="44"/>
        <v>technology</v>
      </c>
      <c r="R480" t="str">
        <f t="shared" si="45"/>
        <v>wearables</v>
      </c>
      <c r="S480" s="11">
        <f t="shared" si="46"/>
        <v>42072.208333333328</v>
      </c>
      <c r="T480" s="12">
        <f t="shared" si="47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42"/>
        <v>512.91666666666663</v>
      </c>
      <c r="P481" s="6">
        <f t="shared" si="43"/>
        <v>71.156069364161851</v>
      </c>
      <c r="Q481" t="str">
        <f t="shared" si="44"/>
        <v>food</v>
      </c>
      <c r="R481" t="str">
        <f t="shared" si="45"/>
        <v>food trucks</v>
      </c>
      <c r="S481" s="11">
        <f t="shared" si="46"/>
        <v>42945.208333333328</v>
      </c>
      <c r="T481" s="12">
        <f t="shared" si="47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42"/>
        <v>100.65116279069768</v>
      </c>
      <c r="P482" s="6">
        <f t="shared" si="43"/>
        <v>99.494252873563212</v>
      </c>
      <c r="Q482" t="str">
        <f t="shared" si="44"/>
        <v>photography</v>
      </c>
      <c r="R482" t="str">
        <f t="shared" si="45"/>
        <v>photography books</v>
      </c>
      <c r="S482" s="11">
        <f t="shared" si="46"/>
        <v>40248.25</v>
      </c>
      <c r="T482" s="12">
        <f t="shared" si="47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42"/>
        <v>81.348423194303152</v>
      </c>
      <c r="P483" s="6">
        <f t="shared" si="43"/>
        <v>103.98634590377114</v>
      </c>
      <c r="Q483" t="str">
        <f t="shared" si="44"/>
        <v>theater</v>
      </c>
      <c r="R483" t="str">
        <f t="shared" si="45"/>
        <v>plays</v>
      </c>
      <c r="S483" s="11">
        <f t="shared" si="46"/>
        <v>41913.208333333336</v>
      </c>
      <c r="T483" s="12">
        <f t="shared" si="47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42"/>
        <v>16.404761904761905</v>
      </c>
      <c r="P484" s="6">
        <f t="shared" si="43"/>
        <v>76.555555555555557</v>
      </c>
      <c r="Q484" t="str">
        <f t="shared" si="44"/>
        <v>publishing</v>
      </c>
      <c r="R484" t="str">
        <f t="shared" si="45"/>
        <v>fiction</v>
      </c>
      <c r="S484" s="11">
        <f t="shared" si="46"/>
        <v>40963.25</v>
      </c>
      <c r="T484" s="12">
        <f t="shared" si="47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42"/>
        <v>52.774617067833695</v>
      </c>
      <c r="P485" s="6">
        <f t="shared" si="43"/>
        <v>87.068592057761734</v>
      </c>
      <c r="Q485" t="str">
        <f t="shared" si="44"/>
        <v>theater</v>
      </c>
      <c r="R485" t="str">
        <f t="shared" si="45"/>
        <v>plays</v>
      </c>
      <c r="S485" s="11">
        <f t="shared" si="46"/>
        <v>43811.25</v>
      </c>
      <c r="T485" s="12">
        <f t="shared" si="47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42"/>
        <v>260.20608108108109</v>
      </c>
      <c r="P486" s="6">
        <f t="shared" si="43"/>
        <v>48.99554707379135</v>
      </c>
      <c r="Q486" t="str">
        <f t="shared" si="44"/>
        <v>food</v>
      </c>
      <c r="R486" t="str">
        <f t="shared" si="45"/>
        <v>food trucks</v>
      </c>
      <c r="S486" s="11">
        <f t="shared" si="46"/>
        <v>41855.208333333336</v>
      </c>
      <c r="T486" s="12">
        <f t="shared" si="47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42"/>
        <v>30.73289183222958</v>
      </c>
      <c r="P487" s="6">
        <f t="shared" si="43"/>
        <v>42.969135802469133</v>
      </c>
      <c r="Q487" t="str">
        <f t="shared" si="44"/>
        <v>theater</v>
      </c>
      <c r="R487" t="str">
        <f t="shared" si="45"/>
        <v>plays</v>
      </c>
      <c r="S487" s="11">
        <f t="shared" si="46"/>
        <v>43626.208333333328</v>
      </c>
      <c r="T487" s="12">
        <f t="shared" si="47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42"/>
        <v>13.5</v>
      </c>
      <c r="P488" s="6">
        <f t="shared" si="43"/>
        <v>33.428571428571431</v>
      </c>
      <c r="Q488" t="str">
        <f t="shared" si="44"/>
        <v>publishing</v>
      </c>
      <c r="R488" t="str">
        <f t="shared" si="45"/>
        <v>translations</v>
      </c>
      <c r="S488" s="11">
        <f t="shared" si="46"/>
        <v>43168.25</v>
      </c>
      <c r="T488" s="12">
        <f t="shared" si="47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42"/>
        <v>178.62556663644605</v>
      </c>
      <c r="P489" s="6">
        <f t="shared" si="43"/>
        <v>83.982949701619773</v>
      </c>
      <c r="Q489" t="str">
        <f t="shared" si="44"/>
        <v>theater</v>
      </c>
      <c r="R489" t="str">
        <f t="shared" si="45"/>
        <v>plays</v>
      </c>
      <c r="S489" s="11">
        <f t="shared" si="46"/>
        <v>42845.208333333328</v>
      </c>
      <c r="T489" s="12">
        <f t="shared" si="47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42"/>
        <v>220.0566037735849</v>
      </c>
      <c r="P490" s="6">
        <f t="shared" si="43"/>
        <v>101.41739130434783</v>
      </c>
      <c r="Q490" t="str">
        <f t="shared" si="44"/>
        <v>theater</v>
      </c>
      <c r="R490" t="str">
        <f t="shared" si="45"/>
        <v>plays</v>
      </c>
      <c r="S490" s="11">
        <f t="shared" si="46"/>
        <v>42403.25</v>
      </c>
      <c r="T490" s="12">
        <f t="shared" si="47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42"/>
        <v>101.5108695652174</v>
      </c>
      <c r="P491" s="6">
        <f t="shared" si="43"/>
        <v>109.87058823529412</v>
      </c>
      <c r="Q491" t="str">
        <f t="shared" si="44"/>
        <v>technology</v>
      </c>
      <c r="R491" t="str">
        <f t="shared" si="45"/>
        <v>wearables</v>
      </c>
      <c r="S491" s="11">
        <f t="shared" si="46"/>
        <v>40406.208333333336</v>
      </c>
      <c r="T491" s="12">
        <f t="shared" si="47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42"/>
        <v>191.5</v>
      </c>
      <c r="P492" s="6">
        <f t="shared" si="43"/>
        <v>31.916666666666668</v>
      </c>
      <c r="Q492" t="str">
        <f t="shared" si="44"/>
        <v>journalism</v>
      </c>
      <c r="R492" t="str">
        <f t="shared" si="45"/>
        <v>audio</v>
      </c>
      <c r="S492" s="11">
        <f t="shared" si="46"/>
        <v>43786.25</v>
      </c>
      <c r="T492" s="12">
        <f t="shared" si="47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42"/>
        <v>305.34683098591546</v>
      </c>
      <c r="P493" s="6">
        <f t="shared" si="43"/>
        <v>70.993450675399103</v>
      </c>
      <c r="Q493" t="str">
        <f t="shared" si="44"/>
        <v>food</v>
      </c>
      <c r="R493" t="str">
        <f t="shared" si="45"/>
        <v>food trucks</v>
      </c>
      <c r="S493" s="11">
        <f t="shared" si="46"/>
        <v>41456.208333333336</v>
      </c>
      <c r="T493" s="12">
        <f t="shared" si="47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42"/>
        <v>23.995287958115181</v>
      </c>
      <c r="P494" s="6">
        <f t="shared" si="43"/>
        <v>77.026890756302521</v>
      </c>
      <c r="Q494" t="str">
        <f t="shared" si="44"/>
        <v>film &amp; video</v>
      </c>
      <c r="R494" t="str">
        <f t="shared" si="45"/>
        <v>shorts</v>
      </c>
      <c r="S494" s="11">
        <f t="shared" si="46"/>
        <v>40336.208333333336</v>
      </c>
      <c r="T494" s="12">
        <f t="shared" si="47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42"/>
        <v>723.77777777777771</v>
      </c>
      <c r="P495" s="6">
        <f t="shared" si="43"/>
        <v>101.78125</v>
      </c>
      <c r="Q495" t="str">
        <f t="shared" si="44"/>
        <v>photography</v>
      </c>
      <c r="R495" t="str">
        <f t="shared" si="45"/>
        <v>photography books</v>
      </c>
      <c r="S495" s="11">
        <f t="shared" si="46"/>
        <v>43645.208333333328</v>
      </c>
      <c r="T495" s="12">
        <f t="shared" si="47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42"/>
        <v>547.36</v>
      </c>
      <c r="P496" s="6">
        <f t="shared" si="43"/>
        <v>51.059701492537314</v>
      </c>
      <c r="Q496" t="str">
        <f t="shared" si="44"/>
        <v>technology</v>
      </c>
      <c r="R496" t="str">
        <f t="shared" si="45"/>
        <v>wearables</v>
      </c>
      <c r="S496" s="11">
        <f t="shared" si="46"/>
        <v>40990.208333333336</v>
      </c>
      <c r="T496" s="12">
        <f t="shared" si="47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42"/>
        <v>414.49999999999994</v>
      </c>
      <c r="P497" s="6">
        <f t="shared" si="43"/>
        <v>68.02051282051282</v>
      </c>
      <c r="Q497" t="str">
        <f t="shared" si="44"/>
        <v>theater</v>
      </c>
      <c r="R497" t="str">
        <f t="shared" si="45"/>
        <v>plays</v>
      </c>
      <c r="S497" s="11">
        <f t="shared" si="46"/>
        <v>41800.208333333336</v>
      </c>
      <c r="T497" s="12">
        <f t="shared" si="47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42"/>
        <v>0.90696409140369971</v>
      </c>
      <c r="P498" s="6">
        <f t="shared" si="43"/>
        <v>30.87037037037037</v>
      </c>
      <c r="Q498" t="str">
        <f t="shared" si="44"/>
        <v>film &amp; video</v>
      </c>
      <c r="R498" t="str">
        <f t="shared" si="45"/>
        <v>animation</v>
      </c>
      <c r="S498" s="11">
        <f t="shared" si="46"/>
        <v>42876.208333333328</v>
      </c>
      <c r="T498" s="12">
        <f t="shared" si="47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42"/>
        <v>34.173469387755098</v>
      </c>
      <c r="P499" s="6">
        <f t="shared" si="43"/>
        <v>27.908333333333335</v>
      </c>
      <c r="Q499" t="str">
        <f t="shared" si="44"/>
        <v>technology</v>
      </c>
      <c r="R499" t="str">
        <f t="shared" si="45"/>
        <v>wearables</v>
      </c>
      <c r="S499" s="11">
        <f t="shared" si="46"/>
        <v>42724.25</v>
      </c>
      <c r="T499" s="12">
        <f t="shared" si="47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42"/>
        <v>23.948810754912099</v>
      </c>
      <c r="P500" s="6">
        <f t="shared" si="43"/>
        <v>79.994818652849744</v>
      </c>
      <c r="Q500" t="str">
        <f t="shared" si="44"/>
        <v>technology</v>
      </c>
      <c r="R500" t="str">
        <f t="shared" si="45"/>
        <v>web</v>
      </c>
      <c r="S500" s="11">
        <f t="shared" si="46"/>
        <v>42005.25</v>
      </c>
      <c r="T500" s="12">
        <f t="shared" si="47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42"/>
        <v>48.072649572649574</v>
      </c>
      <c r="P501" s="6">
        <f t="shared" si="43"/>
        <v>38.003378378378379</v>
      </c>
      <c r="Q501" t="str">
        <f t="shared" si="44"/>
        <v>film &amp; video</v>
      </c>
      <c r="R501" t="str">
        <f t="shared" si="45"/>
        <v>documentary</v>
      </c>
      <c r="S501" s="11">
        <f t="shared" si="46"/>
        <v>42444.208333333328</v>
      </c>
      <c r="T501" s="12">
        <f t="shared" si="47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42"/>
        <v>0</v>
      </c>
      <c r="P502" s="6" t="e">
        <f t="shared" si="43"/>
        <v>#DIV/0!</v>
      </c>
      <c r="Q502" t="str">
        <f t="shared" si="44"/>
        <v>theater</v>
      </c>
      <c r="R502" t="str">
        <f t="shared" si="45"/>
        <v>plays</v>
      </c>
      <c r="S502" s="11">
        <f t="shared" si="46"/>
        <v>41395.208333333336</v>
      </c>
      <c r="T502" s="12">
        <f t="shared" si="47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42"/>
        <v>70.145182291666657</v>
      </c>
      <c r="P503" s="6">
        <f t="shared" si="43"/>
        <v>59.990534521158132</v>
      </c>
      <c r="Q503" t="str">
        <f t="shared" si="44"/>
        <v>film &amp; video</v>
      </c>
      <c r="R503" t="str">
        <f t="shared" si="45"/>
        <v>documentary</v>
      </c>
      <c r="S503" s="11">
        <f t="shared" si="46"/>
        <v>41345.208333333336</v>
      </c>
      <c r="T503" s="12">
        <f t="shared" si="47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42"/>
        <v>529.92307692307691</v>
      </c>
      <c r="P504" s="6">
        <f t="shared" si="43"/>
        <v>37.037634408602152</v>
      </c>
      <c r="Q504" t="str">
        <f t="shared" si="44"/>
        <v>games</v>
      </c>
      <c r="R504" t="str">
        <f t="shared" si="45"/>
        <v>video games</v>
      </c>
      <c r="S504" s="11">
        <f t="shared" si="46"/>
        <v>41117.208333333336</v>
      </c>
      <c r="T504" s="12">
        <f t="shared" si="47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42"/>
        <v>180.32549019607845</v>
      </c>
      <c r="P505" s="6">
        <f t="shared" si="43"/>
        <v>99.963043478260872</v>
      </c>
      <c r="Q505" t="str">
        <f t="shared" si="44"/>
        <v>film &amp; video</v>
      </c>
      <c r="R505" t="str">
        <f t="shared" si="45"/>
        <v>drama</v>
      </c>
      <c r="S505" s="11">
        <f t="shared" si="46"/>
        <v>42186.208333333328</v>
      </c>
      <c r="T505" s="12">
        <f t="shared" si="47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42"/>
        <v>92.320000000000007</v>
      </c>
      <c r="P506" s="6">
        <f t="shared" si="43"/>
        <v>111.6774193548387</v>
      </c>
      <c r="Q506" t="str">
        <f t="shared" si="44"/>
        <v>music</v>
      </c>
      <c r="R506" t="str">
        <f t="shared" si="45"/>
        <v>rock</v>
      </c>
      <c r="S506" s="11">
        <f t="shared" si="46"/>
        <v>42142.208333333328</v>
      </c>
      <c r="T506" s="12">
        <f t="shared" si="47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42"/>
        <v>13.901001112347053</v>
      </c>
      <c r="P507" s="6">
        <f t="shared" si="43"/>
        <v>36.014409221902014</v>
      </c>
      <c r="Q507" t="str">
        <f t="shared" si="44"/>
        <v>publishing</v>
      </c>
      <c r="R507" t="str">
        <f t="shared" si="45"/>
        <v>radio &amp; podcasts</v>
      </c>
      <c r="S507" s="11">
        <f t="shared" si="46"/>
        <v>41341.25</v>
      </c>
      <c r="T507" s="12">
        <f t="shared" si="47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42"/>
        <v>927.07777777777767</v>
      </c>
      <c r="P508" s="6">
        <f t="shared" si="43"/>
        <v>66.010284810126578</v>
      </c>
      <c r="Q508" t="str">
        <f t="shared" si="44"/>
        <v>theater</v>
      </c>
      <c r="R508" t="str">
        <f t="shared" si="45"/>
        <v>plays</v>
      </c>
      <c r="S508" s="11">
        <f t="shared" si="46"/>
        <v>43062.25</v>
      </c>
      <c r="T508" s="12">
        <f t="shared" si="47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42"/>
        <v>39.857142857142861</v>
      </c>
      <c r="P509" s="6">
        <f t="shared" si="43"/>
        <v>44.05263157894737</v>
      </c>
      <c r="Q509" t="str">
        <f t="shared" si="44"/>
        <v>technology</v>
      </c>
      <c r="R509" t="str">
        <f t="shared" si="45"/>
        <v>web</v>
      </c>
      <c r="S509" s="11">
        <f t="shared" si="46"/>
        <v>41373.208333333336</v>
      </c>
      <c r="T509" s="12">
        <f t="shared" si="47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42"/>
        <v>112.22929936305732</v>
      </c>
      <c r="P510" s="6">
        <f t="shared" si="43"/>
        <v>52.999726551818434</v>
      </c>
      <c r="Q510" t="str">
        <f t="shared" si="44"/>
        <v>theater</v>
      </c>
      <c r="R510" t="str">
        <f t="shared" si="45"/>
        <v>plays</v>
      </c>
      <c r="S510" s="11">
        <f t="shared" si="46"/>
        <v>43310.208333333328</v>
      </c>
      <c r="T510" s="12">
        <f t="shared" si="47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42"/>
        <v>70.925816023738875</v>
      </c>
      <c r="P511" s="6">
        <f t="shared" si="43"/>
        <v>95</v>
      </c>
      <c r="Q511" t="str">
        <f t="shared" si="44"/>
        <v>theater</v>
      </c>
      <c r="R511" t="str">
        <f t="shared" si="45"/>
        <v>plays</v>
      </c>
      <c r="S511" s="11">
        <f t="shared" si="46"/>
        <v>41034.208333333336</v>
      </c>
      <c r="T511" s="12">
        <f t="shared" si="47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42"/>
        <v>119.08974358974358</v>
      </c>
      <c r="P512" s="6">
        <f t="shared" si="43"/>
        <v>70.908396946564892</v>
      </c>
      <c r="Q512" t="str">
        <f t="shared" si="44"/>
        <v>film &amp; video</v>
      </c>
      <c r="R512" t="str">
        <f t="shared" si="45"/>
        <v>drama</v>
      </c>
      <c r="S512" s="11">
        <f t="shared" si="46"/>
        <v>43251.208333333328</v>
      </c>
      <c r="T512" s="12">
        <f t="shared" si="47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42"/>
        <v>24.017591339648174</v>
      </c>
      <c r="P513" s="6">
        <f t="shared" si="43"/>
        <v>98.060773480662988</v>
      </c>
      <c r="Q513" t="str">
        <f t="shared" si="44"/>
        <v>theater</v>
      </c>
      <c r="R513" t="str">
        <f t="shared" si="45"/>
        <v>plays</v>
      </c>
      <c r="S513" s="11">
        <f t="shared" si="46"/>
        <v>43671.208333333328</v>
      </c>
      <c r="T513" s="12">
        <f t="shared" si="47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42"/>
        <v>139.31868131868131</v>
      </c>
      <c r="P514" s="6">
        <f t="shared" si="43"/>
        <v>53.046025104602514</v>
      </c>
      <c r="Q514" t="str">
        <f t="shared" si="44"/>
        <v>games</v>
      </c>
      <c r="R514" t="str">
        <f t="shared" si="45"/>
        <v>video games</v>
      </c>
      <c r="S514" s="11">
        <f t="shared" si="46"/>
        <v>41825.208333333336</v>
      </c>
      <c r="T514" s="12">
        <f t="shared" si="47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48">(E515/D515)*100</f>
        <v>39.277108433734945</v>
      </c>
      <c r="P515" s="6">
        <f t="shared" ref="P515:P578" si="49">(E515/G515)</f>
        <v>93.142857142857139</v>
      </c>
      <c r="Q515" t="str">
        <f t="shared" ref="Q515:Q578" si="50">LEFT(N515, FIND("/", N515)-1)</f>
        <v>film &amp; video</v>
      </c>
      <c r="R515" t="str">
        <f t="shared" ref="R515:R578" si="51">MID(N515, FIND("/", N515)+1, LEN(N515)-FIND("/", N515))</f>
        <v>television</v>
      </c>
      <c r="S515" s="11">
        <f t="shared" ref="S515:S578" si="52">(((J515/60)/60)/24)+DATE(1970,1,1)</f>
        <v>40430.208333333336</v>
      </c>
      <c r="T515" s="12">
        <f t="shared" ref="T515:T578" si="53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48"/>
        <v>22.439077144917089</v>
      </c>
      <c r="P516" s="6">
        <f t="shared" si="49"/>
        <v>58.945075757575758</v>
      </c>
      <c r="Q516" t="str">
        <f t="shared" si="50"/>
        <v>music</v>
      </c>
      <c r="R516" t="str">
        <f t="shared" si="51"/>
        <v>rock</v>
      </c>
      <c r="S516" s="11">
        <f t="shared" si="52"/>
        <v>41614.25</v>
      </c>
      <c r="T516" s="12">
        <f t="shared" si="53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48"/>
        <v>55.779069767441861</v>
      </c>
      <c r="P517" s="6">
        <f t="shared" si="49"/>
        <v>36.067669172932334</v>
      </c>
      <c r="Q517" t="str">
        <f t="shared" si="50"/>
        <v>theater</v>
      </c>
      <c r="R517" t="str">
        <f t="shared" si="51"/>
        <v>plays</v>
      </c>
      <c r="S517" s="11">
        <f t="shared" si="52"/>
        <v>40900.25</v>
      </c>
      <c r="T517" s="12">
        <f t="shared" si="53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48"/>
        <v>42.523125996810208</v>
      </c>
      <c r="P518" s="6">
        <f t="shared" si="49"/>
        <v>63.030732860520096</v>
      </c>
      <c r="Q518" t="str">
        <f t="shared" si="50"/>
        <v>publishing</v>
      </c>
      <c r="R518" t="str">
        <f t="shared" si="51"/>
        <v>nonfiction</v>
      </c>
      <c r="S518" s="11">
        <f t="shared" si="52"/>
        <v>40396.208333333336</v>
      </c>
      <c r="T518" s="12">
        <f t="shared" si="53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48"/>
        <v>112.00000000000001</v>
      </c>
      <c r="P519" s="6">
        <f t="shared" si="49"/>
        <v>84.717948717948715</v>
      </c>
      <c r="Q519" t="str">
        <f t="shared" si="50"/>
        <v>food</v>
      </c>
      <c r="R519" t="str">
        <f t="shared" si="51"/>
        <v>food trucks</v>
      </c>
      <c r="S519" s="11">
        <f t="shared" si="52"/>
        <v>42860.208333333328</v>
      </c>
      <c r="T519" s="12">
        <f t="shared" si="53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48"/>
        <v>7.0681818181818183</v>
      </c>
      <c r="P520" s="6">
        <f t="shared" si="49"/>
        <v>62.2</v>
      </c>
      <c r="Q520" t="str">
        <f t="shared" si="50"/>
        <v>film &amp; video</v>
      </c>
      <c r="R520" t="str">
        <f t="shared" si="51"/>
        <v>animation</v>
      </c>
      <c r="S520" s="11">
        <f t="shared" si="52"/>
        <v>43154.25</v>
      </c>
      <c r="T520" s="12">
        <f t="shared" si="53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48"/>
        <v>101.74563871693867</v>
      </c>
      <c r="P521" s="6">
        <f t="shared" si="49"/>
        <v>101.97518330513255</v>
      </c>
      <c r="Q521" t="str">
        <f t="shared" si="50"/>
        <v>music</v>
      </c>
      <c r="R521" t="str">
        <f t="shared" si="51"/>
        <v>rock</v>
      </c>
      <c r="S521" s="11">
        <f t="shared" si="52"/>
        <v>42012.25</v>
      </c>
      <c r="T521" s="12">
        <f t="shared" si="53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48"/>
        <v>425.75</v>
      </c>
      <c r="P522" s="6">
        <f t="shared" si="49"/>
        <v>106.4375</v>
      </c>
      <c r="Q522" t="str">
        <f t="shared" si="50"/>
        <v>theater</v>
      </c>
      <c r="R522" t="str">
        <f t="shared" si="51"/>
        <v>plays</v>
      </c>
      <c r="S522" s="11">
        <f t="shared" si="52"/>
        <v>43574.208333333328</v>
      </c>
      <c r="T522" s="12">
        <f t="shared" si="53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48"/>
        <v>145.53947368421052</v>
      </c>
      <c r="P523" s="6">
        <f t="shared" si="49"/>
        <v>29.975609756097562</v>
      </c>
      <c r="Q523" t="str">
        <f t="shared" si="50"/>
        <v>film &amp; video</v>
      </c>
      <c r="R523" t="str">
        <f t="shared" si="51"/>
        <v>drama</v>
      </c>
      <c r="S523" s="11">
        <f t="shared" si="52"/>
        <v>42605.208333333328</v>
      </c>
      <c r="T523" s="12">
        <f t="shared" si="53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48"/>
        <v>32.453465346534657</v>
      </c>
      <c r="P524" s="6">
        <f t="shared" si="49"/>
        <v>85.806282722513089</v>
      </c>
      <c r="Q524" t="str">
        <f t="shared" si="50"/>
        <v>film &amp; video</v>
      </c>
      <c r="R524" t="str">
        <f t="shared" si="51"/>
        <v>shorts</v>
      </c>
      <c r="S524" s="11">
        <f t="shared" si="52"/>
        <v>41093.208333333336</v>
      </c>
      <c r="T524" s="12">
        <f t="shared" si="53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48"/>
        <v>700.33333333333326</v>
      </c>
      <c r="P525" s="6">
        <f t="shared" si="49"/>
        <v>70.82022471910112</v>
      </c>
      <c r="Q525" t="str">
        <f t="shared" si="50"/>
        <v>film &amp; video</v>
      </c>
      <c r="R525" t="str">
        <f t="shared" si="51"/>
        <v>shorts</v>
      </c>
      <c r="S525" s="11">
        <f t="shared" si="52"/>
        <v>40241.25</v>
      </c>
      <c r="T525" s="12">
        <f t="shared" si="53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48"/>
        <v>83.904860392967933</v>
      </c>
      <c r="P526" s="6">
        <f t="shared" si="49"/>
        <v>40.998484082870135</v>
      </c>
      <c r="Q526" t="str">
        <f t="shared" si="50"/>
        <v>theater</v>
      </c>
      <c r="R526" t="str">
        <f t="shared" si="51"/>
        <v>plays</v>
      </c>
      <c r="S526" s="11">
        <f t="shared" si="52"/>
        <v>40294.208333333336</v>
      </c>
      <c r="T526" s="12">
        <f t="shared" si="53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48"/>
        <v>84.19047619047619</v>
      </c>
      <c r="P527" s="6">
        <f t="shared" si="49"/>
        <v>28.063492063492063</v>
      </c>
      <c r="Q527" t="str">
        <f t="shared" si="50"/>
        <v>technology</v>
      </c>
      <c r="R527" t="str">
        <f t="shared" si="51"/>
        <v>wearables</v>
      </c>
      <c r="S527" s="11">
        <f t="shared" si="52"/>
        <v>40505.25</v>
      </c>
      <c r="T527" s="12">
        <f t="shared" si="53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48"/>
        <v>155.95180722891567</v>
      </c>
      <c r="P528" s="6">
        <f t="shared" si="49"/>
        <v>88.054421768707485</v>
      </c>
      <c r="Q528" t="str">
        <f t="shared" si="50"/>
        <v>theater</v>
      </c>
      <c r="R528" t="str">
        <f t="shared" si="51"/>
        <v>plays</v>
      </c>
      <c r="S528" s="11">
        <f t="shared" si="52"/>
        <v>42364.25</v>
      </c>
      <c r="T528" s="12">
        <f t="shared" si="53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48"/>
        <v>99.619450317124731</v>
      </c>
      <c r="P529" s="6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11">
        <f t="shared" si="52"/>
        <v>42405.25</v>
      </c>
      <c r="T529" s="12">
        <f t="shared" si="53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48"/>
        <v>80.300000000000011</v>
      </c>
      <c r="P530" s="6">
        <f t="shared" si="49"/>
        <v>90.337500000000006</v>
      </c>
      <c r="Q530" t="str">
        <f t="shared" si="50"/>
        <v>music</v>
      </c>
      <c r="R530" t="str">
        <f t="shared" si="51"/>
        <v>indie rock</v>
      </c>
      <c r="S530" s="11">
        <f t="shared" si="52"/>
        <v>41601.25</v>
      </c>
      <c r="T530" s="12">
        <f t="shared" si="53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48"/>
        <v>11.254901960784313</v>
      </c>
      <c r="P531" s="6">
        <f t="shared" si="49"/>
        <v>63.777777777777779</v>
      </c>
      <c r="Q531" t="str">
        <f t="shared" si="50"/>
        <v>games</v>
      </c>
      <c r="R531" t="str">
        <f t="shared" si="51"/>
        <v>video games</v>
      </c>
      <c r="S531" s="11">
        <f t="shared" si="52"/>
        <v>41769.208333333336</v>
      </c>
      <c r="T531" s="12">
        <f t="shared" si="53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48"/>
        <v>91.740952380952379</v>
      </c>
      <c r="P532" s="6">
        <f t="shared" si="49"/>
        <v>53.995515695067262</v>
      </c>
      <c r="Q532" t="str">
        <f t="shared" si="50"/>
        <v>publishing</v>
      </c>
      <c r="R532" t="str">
        <f t="shared" si="51"/>
        <v>fiction</v>
      </c>
      <c r="S532" s="11">
        <f t="shared" si="52"/>
        <v>40421.208333333336</v>
      </c>
      <c r="T532" s="12">
        <f t="shared" si="53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48"/>
        <v>95.521156936261391</v>
      </c>
      <c r="P533" s="6">
        <f t="shared" si="49"/>
        <v>48.993956043956047</v>
      </c>
      <c r="Q533" t="str">
        <f t="shared" si="50"/>
        <v>games</v>
      </c>
      <c r="R533" t="str">
        <f t="shared" si="51"/>
        <v>video games</v>
      </c>
      <c r="S533" s="11">
        <f t="shared" si="52"/>
        <v>41589.25</v>
      </c>
      <c r="T533" s="12">
        <f t="shared" si="53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48"/>
        <v>502.87499999999994</v>
      </c>
      <c r="P534" s="6">
        <f t="shared" si="49"/>
        <v>63.857142857142854</v>
      </c>
      <c r="Q534" t="str">
        <f t="shared" si="50"/>
        <v>theater</v>
      </c>
      <c r="R534" t="str">
        <f t="shared" si="51"/>
        <v>plays</v>
      </c>
      <c r="S534" s="11">
        <f t="shared" si="52"/>
        <v>43125.25</v>
      </c>
      <c r="T534" s="12">
        <f t="shared" si="53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48"/>
        <v>159.24394463667818</v>
      </c>
      <c r="P535" s="6">
        <f t="shared" si="49"/>
        <v>82.996393146979258</v>
      </c>
      <c r="Q535" t="str">
        <f t="shared" si="50"/>
        <v>music</v>
      </c>
      <c r="R535" t="str">
        <f t="shared" si="51"/>
        <v>indie rock</v>
      </c>
      <c r="S535" s="11">
        <f t="shared" si="52"/>
        <v>41479.208333333336</v>
      </c>
      <c r="T535" s="12">
        <f t="shared" si="53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48"/>
        <v>15.022446689113355</v>
      </c>
      <c r="P536" s="6">
        <f t="shared" si="49"/>
        <v>55.08230452674897</v>
      </c>
      <c r="Q536" t="str">
        <f t="shared" si="50"/>
        <v>film &amp; video</v>
      </c>
      <c r="R536" t="str">
        <f t="shared" si="51"/>
        <v>drama</v>
      </c>
      <c r="S536" s="11">
        <f t="shared" si="52"/>
        <v>43329.208333333328</v>
      </c>
      <c r="T536" s="12">
        <f t="shared" si="53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48"/>
        <v>482.03846153846149</v>
      </c>
      <c r="P537" s="6">
        <f t="shared" si="49"/>
        <v>62.044554455445542</v>
      </c>
      <c r="Q537" t="str">
        <f t="shared" si="50"/>
        <v>theater</v>
      </c>
      <c r="R537" t="str">
        <f t="shared" si="51"/>
        <v>plays</v>
      </c>
      <c r="S537" s="11">
        <f t="shared" si="52"/>
        <v>43259.208333333328</v>
      </c>
      <c r="T537" s="12">
        <f t="shared" si="53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48"/>
        <v>149.96938775510205</v>
      </c>
      <c r="P538" s="6">
        <f t="shared" si="49"/>
        <v>104.97857142857143</v>
      </c>
      <c r="Q538" t="str">
        <f t="shared" si="50"/>
        <v>publishing</v>
      </c>
      <c r="R538" t="str">
        <f t="shared" si="51"/>
        <v>fiction</v>
      </c>
      <c r="S538" s="11">
        <f t="shared" si="52"/>
        <v>40414.208333333336</v>
      </c>
      <c r="T538" s="12">
        <f t="shared" si="53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48"/>
        <v>117.22156398104266</v>
      </c>
      <c r="P539" s="6">
        <f t="shared" si="49"/>
        <v>94.044676806083643</v>
      </c>
      <c r="Q539" t="str">
        <f t="shared" si="50"/>
        <v>film &amp; video</v>
      </c>
      <c r="R539" t="str">
        <f t="shared" si="51"/>
        <v>documentary</v>
      </c>
      <c r="S539" s="11">
        <f t="shared" si="52"/>
        <v>43342.208333333328</v>
      </c>
      <c r="T539" s="12">
        <f t="shared" si="53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48"/>
        <v>37.695968274950431</v>
      </c>
      <c r="P540" s="6">
        <f t="shared" si="49"/>
        <v>44.007716049382715</v>
      </c>
      <c r="Q540" t="str">
        <f t="shared" si="50"/>
        <v>games</v>
      </c>
      <c r="R540" t="str">
        <f t="shared" si="51"/>
        <v>mobile games</v>
      </c>
      <c r="S540" s="11">
        <f t="shared" si="52"/>
        <v>41539.208333333336</v>
      </c>
      <c r="T540" s="12">
        <f t="shared" si="53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48"/>
        <v>72.653061224489804</v>
      </c>
      <c r="P541" s="6">
        <f t="shared" si="49"/>
        <v>92.467532467532465</v>
      </c>
      <c r="Q541" t="str">
        <f t="shared" si="50"/>
        <v>food</v>
      </c>
      <c r="R541" t="str">
        <f t="shared" si="51"/>
        <v>food trucks</v>
      </c>
      <c r="S541" s="11">
        <f t="shared" si="52"/>
        <v>43647.208333333328</v>
      </c>
      <c r="T541" s="12">
        <f t="shared" si="53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48"/>
        <v>265.98113207547169</v>
      </c>
      <c r="P542" s="6">
        <f t="shared" si="49"/>
        <v>57.072874493927124</v>
      </c>
      <c r="Q542" t="str">
        <f t="shared" si="50"/>
        <v>photography</v>
      </c>
      <c r="R542" t="str">
        <f t="shared" si="51"/>
        <v>photography books</v>
      </c>
      <c r="S542" s="11">
        <f t="shared" si="52"/>
        <v>43225.208333333328</v>
      </c>
      <c r="T542" s="12">
        <f t="shared" si="53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48"/>
        <v>24.205617977528089</v>
      </c>
      <c r="P543" s="6">
        <f t="shared" si="49"/>
        <v>109.07848101265823</v>
      </c>
      <c r="Q543" t="str">
        <f t="shared" si="50"/>
        <v>games</v>
      </c>
      <c r="R543" t="str">
        <f t="shared" si="51"/>
        <v>mobile games</v>
      </c>
      <c r="S543" s="11">
        <f t="shared" si="52"/>
        <v>42165.208333333328</v>
      </c>
      <c r="T543" s="12">
        <f t="shared" si="53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48"/>
        <v>2.5064935064935066</v>
      </c>
      <c r="P544" s="6">
        <f t="shared" si="49"/>
        <v>39.387755102040813</v>
      </c>
      <c r="Q544" t="str">
        <f t="shared" si="50"/>
        <v>music</v>
      </c>
      <c r="R544" t="str">
        <f t="shared" si="51"/>
        <v>indie rock</v>
      </c>
      <c r="S544" s="11">
        <f t="shared" si="52"/>
        <v>42391.25</v>
      </c>
      <c r="T544" s="12">
        <f t="shared" si="53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48"/>
        <v>16.329799764428738</v>
      </c>
      <c r="P545" s="6">
        <f t="shared" si="49"/>
        <v>77.022222222222226</v>
      </c>
      <c r="Q545" t="str">
        <f t="shared" si="50"/>
        <v>games</v>
      </c>
      <c r="R545" t="str">
        <f t="shared" si="51"/>
        <v>video games</v>
      </c>
      <c r="S545" s="11">
        <f t="shared" si="52"/>
        <v>41528.208333333336</v>
      </c>
      <c r="T545" s="12">
        <f t="shared" si="53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48"/>
        <v>276.5</v>
      </c>
      <c r="P546" s="6">
        <f t="shared" si="49"/>
        <v>92.166666666666671</v>
      </c>
      <c r="Q546" t="str">
        <f t="shared" si="50"/>
        <v>music</v>
      </c>
      <c r="R546" t="str">
        <f t="shared" si="51"/>
        <v>rock</v>
      </c>
      <c r="S546" s="11">
        <f t="shared" si="52"/>
        <v>42377.25</v>
      </c>
      <c r="T546" s="12">
        <f t="shared" si="53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48"/>
        <v>88.803571428571431</v>
      </c>
      <c r="P547" s="6">
        <f t="shared" si="49"/>
        <v>61.007063197026021</v>
      </c>
      <c r="Q547" t="str">
        <f t="shared" si="50"/>
        <v>theater</v>
      </c>
      <c r="R547" t="str">
        <f t="shared" si="51"/>
        <v>plays</v>
      </c>
      <c r="S547" s="11">
        <f t="shared" si="52"/>
        <v>43824.25</v>
      </c>
      <c r="T547" s="12">
        <f t="shared" si="53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48"/>
        <v>163.57142857142856</v>
      </c>
      <c r="P548" s="6">
        <f t="shared" si="49"/>
        <v>78.068181818181813</v>
      </c>
      <c r="Q548" t="str">
        <f t="shared" si="50"/>
        <v>theater</v>
      </c>
      <c r="R548" t="str">
        <f t="shared" si="51"/>
        <v>plays</v>
      </c>
      <c r="S548" s="11">
        <f t="shared" si="52"/>
        <v>43360.208333333328</v>
      </c>
      <c r="T548" s="12">
        <f t="shared" si="53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48"/>
        <v>969</v>
      </c>
      <c r="P549" s="6">
        <f t="shared" si="49"/>
        <v>80.75</v>
      </c>
      <c r="Q549" t="str">
        <f t="shared" si="50"/>
        <v>film &amp; video</v>
      </c>
      <c r="R549" t="str">
        <f t="shared" si="51"/>
        <v>drama</v>
      </c>
      <c r="S549" s="11">
        <f t="shared" si="52"/>
        <v>42029.25</v>
      </c>
      <c r="T549" s="12">
        <f t="shared" si="53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48"/>
        <v>270.91376701966715</v>
      </c>
      <c r="P550" s="6">
        <f t="shared" si="49"/>
        <v>59.991289782244557</v>
      </c>
      <c r="Q550" t="str">
        <f t="shared" si="50"/>
        <v>theater</v>
      </c>
      <c r="R550" t="str">
        <f t="shared" si="51"/>
        <v>plays</v>
      </c>
      <c r="S550" s="11">
        <f t="shared" si="52"/>
        <v>42461.208333333328</v>
      </c>
      <c r="T550" s="12">
        <f t="shared" si="53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48"/>
        <v>284.21355932203392</v>
      </c>
      <c r="P551" s="6">
        <f t="shared" si="49"/>
        <v>110.03018372703411</v>
      </c>
      <c r="Q551" t="str">
        <f t="shared" si="50"/>
        <v>technology</v>
      </c>
      <c r="R551" t="str">
        <f t="shared" si="51"/>
        <v>wearables</v>
      </c>
      <c r="S551" s="11">
        <f t="shared" si="52"/>
        <v>41422.208333333336</v>
      </c>
      <c r="T551" s="12">
        <f t="shared" si="53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48"/>
        <v>4</v>
      </c>
      <c r="P552" s="6">
        <f t="shared" si="49"/>
        <v>4</v>
      </c>
      <c r="Q552" t="str">
        <f t="shared" si="50"/>
        <v>music</v>
      </c>
      <c r="R552" t="str">
        <f t="shared" si="51"/>
        <v>indie rock</v>
      </c>
      <c r="S552" s="11">
        <f t="shared" si="52"/>
        <v>40968.25</v>
      </c>
      <c r="T552" s="12">
        <f t="shared" si="53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48"/>
        <v>58.6329816768462</v>
      </c>
      <c r="P553" s="6">
        <f t="shared" si="49"/>
        <v>37.99856063332134</v>
      </c>
      <c r="Q553" t="str">
        <f t="shared" si="50"/>
        <v>technology</v>
      </c>
      <c r="R553" t="str">
        <f t="shared" si="51"/>
        <v>web</v>
      </c>
      <c r="S553" s="11">
        <f t="shared" si="52"/>
        <v>41993.25</v>
      </c>
      <c r="T553" s="12">
        <f t="shared" si="53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48"/>
        <v>98.51111111111112</v>
      </c>
      <c r="P554" s="6">
        <f t="shared" si="49"/>
        <v>96.369565217391298</v>
      </c>
      <c r="Q554" t="str">
        <f t="shared" si="50"/>
        <v>theater</v>
      </c>
      <c r="R554" t="str">
        <f t="shared" si="51"/>
        <v>plays</v>
      </c>
      <c r="S554" s="11">
        <f t="shared" si="52"/>
        <v>42700.25</v>
      </c>
      <c r="T554" s="12">
        <f t="shared" si="53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48"/>
        <v>43.975381008206334</v>
      </c>
      <c r="P555" s="6">
        <f t="shared" si="49"/>
        <v>72.978599221789878</v>
      </c>
      <c r="Q555" t="str">
        <f t="shared" si="50"/>
        <v>music</v>
      </c>
      <c r="R555" t="str">
        <f t="shared" si="51"/>
        <v>rock</v>
      </c>
      <c r="S555" s="11">
        <f t="shared" si="52"/>
        <v>40545.25</v>
      </c>
      <c r="T555" s="12">
        <f t="shared" si="53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48"/>
        <v>151.66315789473683</v>
      </c>
      <c r="P556" s="6">
        <f t="shared" si="49"/>
        <v>26.007220216606498</v>
      </c>
      <c r="Q556" t="str">
        <f t="shared" si="50"/>
        <v>music</v>
      </c>
      <c r="R556" t="str">
        <f t="shared" si="51"/>
        <v>indie rock</v>
      </c>
      <c r="S556" s="11">
        <f t="shared" si="52"/>
        <v>42723.25</v>
      </c>
      <c r="T556" s="12">
        <f t="shared" si="53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48"/>
        <v>223.63492063492063</v>
      </c>
      <c r="P557" s="6">
        <f t="shared" si="49"/>
        <v>104.36296296296297</v>
      </c>
      <c r="Q557" t="str">
        <f t="shared" si="50"/>
        <v>music</v>
      </c>
      <c r="R557" t="str">
        <f t="shared" si="51"/>
        <v>rock</v>
      </c>
      <c r="S557" s="11">
        <f t="shared" si="52"/>
        <v>41731.208333333336</v>
      </c>
      <c r="T557" s="12">
        <f t="shared" si="53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48"/>
        <v>239.75</v>
      </c>
      <c r="P558" s="6">
        <f t="shared" si="49"/>
        <v>102.18852459016394</v>
      </c>
      <c r="Q558" t="str">
        <f t="shared" si="50"/>
        <v>publishing</v>
      </c>
      <c r="R558" t="str">
        <f t="shared" si="51"/>
        <v>translations</v>
      </c>
      <c r="S558" s="11">
        <f t="shared" si="52"/>
        <v>40792.208333333336</v>
      </c>
      <c r="T558" s="12">
        <f t="shared" si="53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48"/>
        <v>199.33333333333334</v>
      </c>
      <c r="P559" s="6">
        <f t="shared" si="49"/>
        <v>54.117647058823529</v>
      </c>
      <c r="Q559" t="str">
        <f t="shared" si="50"/>
        <v>film &amp; video</v>
      </c>
      <c r="R559" t="str">
        <f t="shared" si="51"/>
        <v>science fiction</v>
      </c>
      <c r="S559" s="11">
        <f t="shared" si="52"/>
        <v>42279.208333333328</v>
      </c>
      <c r="T559" s="12">
        <f t="shared" si="53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48"/>
        <v>137.34482758620689</v>
      </c>
      <c r="P560" s="6">
        <f t="shared" si="49"/>
        <v>63.222222222222221</v>
      </c>
      <c r="Q560" t="str">
        <f t="shared" si="50"/>
        <v>theater</v>
      </c>
      <c r="R560" t="str">
        <f t="shared" si="51"/>
        <v>plays</v>
      </c>
      <c r="S560" s="11">
        <f t="shared" si="52"/>
        <v>42424.25</v>
      </c>
      <c r="T560" s="12">
        <f t="shared" si="53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48"/>
        <v>100.9696106362773</v>
      </c>
      <c r="P561" s="6">
        <f t="shared" si="49"/>
        <v>104.03228962818004</v>
      </c>
      <c r="Q561" t="str">
        <f t="shared" si="50"/>
        <v>theater</v>
      </c>
      <c r="R561" t="str">
        <f t="shared" si="51"/>
        <v>plays</v>
      </c>
      <c r="S561" s="11">
        <f t="shared" si="52"/>
        <v>42584.208333333328</v>
      </c>
      <c r="T561" s="12">
        <f t="shared" si="53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48"/>
        <v>794.16</v>
      </c>
      <c r="P562" s="6">
        <f t="shared" si="49"/>
        <v>49.994334277620396</v>
      </c>
      <c r="Q562" t="str">
        <f t="shared" si="50"/>
        <v>film &amp; video</v>
      </c>
      <c r="R562" t="str">
        <f t="shared" si="51"/>
        <v>animation</v>
      </c>
      <c r="S562" s="11">
        <f t="shared" si="52"/>
        <v>40865.25</v>
      </c>
      <c r="T562" s="12">
        <f t="shared" si="53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48"/>
        <v>369.7</v>
      </c>
      <c r="P563" s="6">
        <f t="shared" si="49"/>
        <v>56.015151515151516</v>
      </c>
      <c r="Q563" t="str">
        <f t="shared" si="50"/>
        <v>theater</v>
      </c>
      <c r="R563" t="str">
        <f t="shared" si="51"/>
        <v>plays</v>
      </c>
      <c r="S563" s="11">
        <f t="shared" si="52"/>
        <v>40833.208333333336</v>
      </c>
      <c r="T563" s="12">
        <f t="shared" si="53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48"/>
        <v>12.818181818181817</v>
      </c>
      <c r="P564" s="6">
        <f t="shared" si="49"/>
        <v>48.807692307692307</v>
      </c>
      <c r="Q564" t="str">
        <f t="shared" si="50"/>
        <v>music</v>
      </c>
      <c r="R564" t="str">
        <f t="shared" si="51"/>
        <v>rock</v>
      </c>
      <c r="S564" s="11">
        <f t="shared" si="52"/>
        <v>43536.208333333328</v>
      </c>
      <c r="T564" s="12">
        <f t="shared" si="53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48"/>
        <v>138.02702702702703</v>
      </c>
      <c r="P565" s="6">
        <f t="shared" si="49"/>
        <v>60.082352941176474</v>
      </c>
      <c r="Q565" t="str">
        <f t="shared" si="50"/>
        <v>film &amp; video</v>
      </c>
      <c r="R565" t="str">
        <f t="shared" si="51"/>
        <v>documentary</v>
      </c>
      <c r="S565" s="11">
        <f t="shared" si="52"/>
        <v>43417.25</v>
      </c>
      <c r="T565" s="12">
        <f t="shared" si="53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48"/>
        <v>83.813278008298752</v>
      </c>
      <c r="P566" s="6">
        <f t="shared" si="49"/>
        <v>78.990502793296088</v>
      </c>
      <c r="Q566" t="str">
        <f t="shared" si="50"/>
        <v>theater</v>
      </c>
      <c r="R566" t="str">
        <f t="shared" si="51"/>
        <v>plays</v>
      </c>
      <c r="S566" s="11">
        <f t="shared" si="52"/>
        <v>42078.208333333328</v>
      </c>
      <c r="T566" s="12">
        <f t="shared" si="53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48"/>
        <v>204.60063224446787</v>
      </c>
      <c r="P567" s="6">
        <f t="shared" si="49"/>
        <v>53.99499443826474</v>
      </c>
      <c r="Q567" t="str">
        <f t="shared" si="50"/>
        <v>theater</v>
      </c>
      <c r="R567" t="str">
        <f t="shared" si="51"/>
        <v>plays</v>
      </c>
      <c r="S567" s="11">
        <f t="shared" si="52"/>
        <v>40862.25</v>
      </c>
      <c r="T567" s="12">
        <f t="shared" si="53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48"/>
        <v>44.344086021505376</v>
      </c>
      <c r="P568" s="6">
        <f t="shared" si="49"/>
        <v>111.45945945945945</v>
      </c>
      <c r="Q568" t="str">
        <f t="shared" si="50"/>
        <v>music</v>
      </c>
      <c r="R568" t="str">
        <f t="shared" si="51"/>
        <v>electric music</v>
      </c>
      <c r="S568" s="11">
        <f t="shared" si="52"/>
        <v>42424.25</v>
      </c>
      <c r="T568" s="12">
        <f t="shared" si="53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48"/>
        <v>218.60294117647058</v>
      </c>
      <c r="P569" s="6">
        <f t="shared" si="49"/>
        <v>60.922131147540981</v>
      </c>
      <c r="Q569" t="str">
        <f t="shared" si="50"/>
        <v>music</v>
      </c>
      <c r="R569" t="str">
        <f t="shared" si="51"/>
        <v>rock</v>
      </c>
      <c r="S569" s="11">
        <f t="shared" si="52"/>
        <v>41830.208333333336</v>
      </c>
      <c r="T569" s="12">
        <f t="shared" si="53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48"/>
        <v>186.03314917127071</v>
      </c>
      <c r="P570" s="6">
        <f t="shared" si="49"/>
        <v>26.0015444015444</v>
      </c>
      <c r="Q570" t="str">
        <f t="shared" si="50"/>
        <v>theater</v>
      </c>
      <c r="R570" t="str">
        <f t="shared" si="51"/>
        <v>plays</v>
      </c>
      <c r="S570" s="11">
        <f t="shared" si="52"/>
        <v>40374.208333333336</v>
      </c>
      <c r="T570" s="12">
        <f t="shared" si="53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48"/>
        <v>237.33830845771143</v>
      </c>
      <c r="P571" s="6">
        <f t="shared" si="49"/>
        <v>80.993208828522924</v>
      </c>
      <c r="Q571" t="str">
        <f t="shared" si="50"/>
        <v>film &amp; video</v>
      </c>
      <c r="R571" t="str">
        <f t="shared" si="51"/>
        <v>animation</v>
      </c>
      <c r="S571" s="11">
        <f t="shared" si="52"/>
        <v>40554.25</v>
      </c>
      <c r="T571" s="12">
        <f t="shared" si="53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48"/>
        <v>305.65384615384613</v>
      </c>
      <c r="P572" s="6">
        <f t="shared" si="49"/>
        <v>34.995963302752294</v>
      </c>
      <c r="Q572" t="str">
        <f t="shared" si="50"/>
        <v>music</v>
      </c>
      <c r="R572" t="str">
        <f t="shared" si="51"/>
        <v>rock</v>
      </c>
      <c r="S572" s="11">
        <f t="shared" si="52"/>
        <v>41993.25</v>
      </c>
      <c r="T572" s="12">
        <f t="shared" si="53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48"/>
        <v>94.142857142857139</v>
      </c>
      <c r="P573" s="6">
        <f t="shared" si="49"/>
        <v>94.142857142857139</v>
      </c>
      <c r="Q573" t="str">
        <f t="shared" si="50"/>
        <v>film &amp; video</v>
      </c>
      <c r="R573" t="str">
        <f t="shared" si="51"/>
        <v>shorts</v>
      </c>
      <c r="S573" s="11">
        <f t="shared" si="52"/>
        <v>42174.208333333328</v>
      </c>
      <c r="T573" s="12">
        <f t="shared" si="53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48"/>
        <v>54.400000000000006</v>
      </c>
      <c r="P574" s="6">
        <f t="shared" si="49"/>
        <v>52.085106382978722</v>
      </c>
      <c r="Q574" t="str">
        <f t="shared" si="50"/>
        <v>music</v>
      </c>
      <c r="R574" t="str">
        <f t="shared" si="51"/>
        <v>rock</v>
      </c>
      <c r="S574" s="11">
        <f t="shared" si="52"/>
        <v>42275.208333333328</v>
      </c>
      <c r="T574" s="12">
        <f t="shared" si="53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48"/>
        <v>111.88059701492537</v>
      </c>
      <c r="P575" s="6">
        <f t="shared" si="49"/>
        <v>24.986666666666668</v>
      </c>
      <c r="Q575" t="str">
        <f t="shared" si="50"/>
        <v>journalism</v>
      </c>
      <c r="R575" t="str">
        <f t="shared" si="51"/>
        <v>audio</v>
      </c>
      <c r="S575" s="11">
        <f t="shared" si="52"/>
        <v>41761.208333333336</v>
      </c>
      <c r="T575" s="12">
        <f t="shared" si="53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48"/>
        <v>369.14814814814815</v>
      </c>
      <c r="P576" s="6">
        <f t="shared" si="49"/>
        <v>69.215277777777771</v>
      </c>
      <c r="Q576" t="str">
        <f t="shared" si="50"/>
        <v>food</v>
      </c>
      <c r="R576" t="str">
        <f t="shared" si="51"/>
        <v>food trucks</v>
      </c>
      <c r="S576" s="11">
        <f t="shared" si="52"/>
        <v>43806.25</v>
      </c>
      <c r="T576" s="12">
        <f t="shared" si="53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48"/>
        <v>62.930372148859547</v>
      </c>
      <c r="P577" s="6">
        <f t="shared" si="49"/>
        <v>93.944444444444443</v>
      </c>
      <c r="Q577" t="str">
        <f t="shared" si="50"/>
        <v>theater</v>
      </c>
      <c r="R577" t="str">
        <f t="shared" si="51"/>
        <v>plays</v>
      </c>
      <c r="S577" s="11">
        <f t="shared" si="52"/>
        <v>41779.208333333336</v>
      </c>
      <c r="T577" s="12">
        <f t="shared" si="53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48"/>
        <v>64.927835051546396</v>
      </c>
      <c r="P578" s="6">
        <f t="shared" si="49"/>
        <v>98.40625</v>
      </c>
      <c r="Q578" t="str">
        <f t="shared" si="50"/>
        <v>theater</v>
      </c>
      <c r="R578" t="str">
        <f t="shared" si="51"/>
        <v>plays</v>
      </c>
      <c r="S578" s="11">
        <f t="shared" si="52"/>
        <v>43040.208333333328</v>
      </c>
      <c r="T578" s="12">
        <f t="shared" si="53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54">(E579/D579)*100</f>
        <v>18.853658536585368</v>
      </c>
      <c r="P579" s="6">
        <f t="shared" ref="P579:P642" si="55">(E579/G579)</f>
        <v>41.783783783783782</v>
      </c>
      <c r="Q579" t="str">
        <f t="shared" ref="Q579:Q642" si="56">LEFT(N579, FIND("/", N579)-1)</f>
        <v>music</v>
      </c>
      <c r="R579" t="str">
        <f t="shared" ref="R579:R642" si="57">MID(N579, FIND("/", N579)+1, LEN(N579)-FIND("/", N579))</f>
        <v>jazz</v>
      </c>
      <c r="S579" s="11">
        <f t="shared" ref="S579:S642" si="58">(((J579/60)/60)/24)+DATE(1970,1,1)</f>
        <v>40613.25</v>
      </c>
      <c r="T579" s="12">
        <f t="shared" ref="T579:T642" si="5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54"/>
        <v>16.754404145077721</v>
      </c>
      <c r="P580" s="6">
        <f t="shared" si="55"/>
        <v>65.991836734693877</v>
      </c>
      <c r="Q580" t="str">
        <f t="shared" si="56"/>
        <v>film &amp; video</v>
      </c>
      <c r="R580" t="str">
        <f t="shared" si="57"/>
        <v>science fiction</v>
      </c>
      <c r="S580" s="11">
        <f t="shared" si="58"/>
        <v>40878.25</v>
      </c>
      <c r="T580" s="12">
        <f t="shared" si="5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54"/>
        <v>101.11290322580646</v>
      </c>
      <c r="P581" s="6">
        <f t="shared" si="55"/>
        <v>72.05747126436782</v>
      </c>
      <c r="Q581" t="str">
        <f t="shared" si="56"/>
        <v>music</v>
      </c>
      <c r="R581" t="str">
        <f t="shared" si="57"/>
        <v>jazz</v>
      </c>
      <c r="S581" s="11">
        <f t="shared" si="58"/>
        <v>40762.208333333336</v>
      </c>
      <c r="T581" s="12">
        <f t="shared" si="5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54"/>
        <v>341.5022831050228</v>
      </c>
      <c r="P582" s="6">
        <f t="shared" si="55"/>
        <v>48.003209242618745</v>
      </c>
      <c r="Q582" t="str">
        <f t="shared" si="56"/>
        <v>theater</v>
      </c>
      <c r="R582" t="str">
        <f t="shared" si="57"/>
        <v>plays</v>
      </c>
      <c r="S582" s="11">
        <f t="shared" si="58"/>
        <v>41696.25</v>
      </c>
      <c r="T582" s="12">
        <f t="shared" si="5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54"/>
        <v>64.016666666666666</v>
      </c>
      <c r="P583" s="6">
        <f t="shared" si="55"/>
        <v>54.098591549295776</v>
      </c>
      <c r="Q583" t="str">
        <f t="shared" si="56"/>
        <v>technology</v>
      </c>
      <c r="R583" t="str">
        <f t="shared" si="57"/>
        <v>web</v>
      </c>
      <c r="S583" s="11">
        <f t="shared" si="58"/>
        <v>40662.208333333336</v>
      </c>
      <c r="T583" s="12">
        <f t="shared" si="5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54"/>
        <v>52.080459770114942</v>
      </c>
      <c r="P584" s="6">
        <f t="shared" si="55"/>
        <v>107.88095238095238</v>
      </c>
      <c r="Q584" t="str">
        <f t="shared" si="56"/>
        <v>games</v>
      </c>
      <c r="R584" t="str">
        <f t="shared" si="57"/>
        <v>video games</v>
      </c>
      <c r="S584" s="11">
        <f t="shared" si="58"/>
        <v>42165.208333333328</v>
      </c>
      <c r="T584" s="12">
        <f t="shared" si="5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54"/>
        <v>322.40211640211641</v>
      </c>
      <c r="P585" s="6">
        <f t="shared" si="55"/>
        <v>67.034103410341032</v>
      </c>
      <c r="Q585" t="str">
        <f t="shared" si="56"/>
        <v>film &amp; video</v>
      </c>
      <c r="R585" t="str">
        <f t="shared" si="57"/>
        <v>documentary</v>
      </c>
      <c r="S585" s="11">
        <f t="shared" si="58"/>
        <v>40959.25</v>
      </c>
      <c r="T585" s="12">
        <f t="shared" si="5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54"/>
        <v>119.50810185185186</v>
      </c>
      <c r="P586" s="6">
        <f t="shared" si="55"/>
        <v>64.01425914445133</v>
      </c>
      <c r="Q586" t="str">
        <f t="shared" si="56"/>
        <v>technology</v>
      </c>
      <c r="R586" t="str">
        <f t="shared" si="57"/>
        <v>web</v>
      </c>
      <c r="S586" s="11">
        <f t="shared" si="58"/>
        <v>41024.208333333336</v>
      </c>
      <c r="T586" s="12">
        <f t="shared" si="5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54"/>
        <v>146.79775280898878</v>
      </c>
      <c r="P587" s="6">
        <f t="shared" si="55"/>
        <v>96.066176470588232</v>
      </c>
      <c r="Q587" t="str">
        <f t="shared" si="56"/>
        <v>publishing</v>
      </c>
      <c r="R587" t="str">
        <f t="shared" si="57"/>
        <v>translations</v>
      </c>
      <c r="S587" s="11">
        <f t="shared" si="58"/>
        <v>40255.208333333336</v>
      </c>
      <c r="T587" s="12">
        <f t="shared" si="5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54"/>
        <v>950.57142857142856</v>
      </c>
      <c r="P588" s="6">
        <f t="shared" si="55"/>
        <v>51.184615384615384</v>
      </c>
      <c r="Q588" t="str">
        <f t="shared" si="56"/>
        <v>music</v>
      </c>
      <c r="R588" t="str">
        <f t="shared" si="57"/>
        <v>rock</v>
      </c>
      <c r="S588" s="11">
        <f t="shared" si="58"/>
        <v>40499.25</v>
      </c>
      <c r="T588" s="12">
        <f t="shared" si="5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54"/>
        <v>72.893617021276597</v>
      </c>
      <c r="P589" s="6">
        <f t="shared" si="55"/>
        <v>43.92307692307692</v>
      </c>
      <c r="Q589" t="str">
        <f t="shared" si="56"/>
        <v>food</v>
      </c>
      <c r="R589" t="str">
        <f t="shared" si="57"/>
        <v>food trucks</v>
      </c>
      <c r="S589" s="11">
        <f t="shared" si="58"/>
        <v>43484.25</v>
      </c>
      <c r="T589" s="12">
        <f t="shared" si="5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54"/>
        <v>79.008248730964468</v>
      </c>
      <c r="P590" s="6">
        <f t="shared" si="55"/>
        <v>91.021198830409361</v>
      </c>
      <c r="Q590" t="str">
        <f t="shared" si="56"/>
        <v>theater</v>
      </c>
      <c r="R590" t="str">
        <f t="shared" si="57"/>
        <v>plays</v>
      </c>
      <c r="S590" s="11">
        <f t="shared" si="58"/>
        <v>40262.208333333336</v>
      </c>
      <c r="T590" s="12">
        <f t="shared" si="5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54"/>
        <v>64.721518987341781</v>
      </c>
      <c r="P591" s="6">
        <f t="shared" si="55"/>
        <v>50.127450980392155</v>
      </c>
      <c r="Q591" t="str">
        <f t="shared" si="56"/>
        <v>film &amp; video</v>
      </c>
      <c r="R591" t="str">
        <f t="shared" si="57"/>
        <v>documentary</v>
      </c>
      <c r="S591" s="11">
        <f t="shared" si="58"/>
        <v>42190.208333333328</v>
      </c>
      <c r="T591" s="12">
        <f t="shared" si="5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54"/>
        <v>82.028169014084511</v>
      </c>
      <c r="P592" s="6">
        <f t="shared" si="55"/>
        <v>67.720930232558146</v>
      </c>
      <c r="Q592" t="str">
        <f t="shared" si="56"/>
        <v>publishing</v>
      </c>
      <c r="R592" t="str">
        <f t="shared" si="57"/>
        <v>radio &amp; podcasts</v>
      </c>
      <c r="S592" s="11">
        <f t="shared" si="58"/>
        <v>41994.25</v>
      </c>
      <c r="T592" s="12">
        <f t="shared" si="5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54"/>
        <v>1037.6666666666667</v>
      </c>
      <c r="P593" s="6">
        <f t="shared" si="55"/>
        <v>61.03921568627451</v>
      </c>
      <c r="Q593" t="str">
        <f t="shared" si="56"/>
        <v>games</v>
      </c>
      <c r="R593" t="str">
        <f t="shared" si="57"/>
        <v>video games</v>
      </c>
      <c r="S593" s="11">
        <f t="shared" si="58"/>
        <v>40373.208333333336</v>
      </c>
      <c r="T593" s="12">
        <f t="shared" si="5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54"/>
        <v>12.910076530612244</v>
      </c>
      <c r="P594" s="6">
        <f t="shared" si="55"/>
        <v>80.011857707509876</v>
      </c>
      <c r="Q594" t="str">
        <f t="shared" si="56"/>
        <v>theater</v>
      </c>
      <c r="R594" t="str">
        <f t="shared" si="57"/>
        <v>plays</v>
      </c>
      <c r="S594" s="11">
        <f t="shared" si="58"/>
        <v>41789.208333333336</v>
      </c>
      <c r="T594" s="12">
        <f t="shared" si="5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54"/>
        <v>154.84210526315789</v>
      </c>
      <c r="P595" s="6">
        <f t="shared" si="55"/>
        <v>47.001497753369947</v>
      </c>
      <c r="Q595" t="str">
        <f t="shared" si="56"/>
        <v>film &amp; video</v>
      </c>
      <c r="R595" t="str">
        <f t="shared" si="57"/>
        <v>animation</v>
      </c>
      <c r="S595" s="11">
        <f t="shared" si="58"/>
        <v>41724.208333333336</v>
      </c>
      <c r="T595" s="12">
        <f t="shared" si="5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54"/>
        <v>7.0991735537190088</v>
      </c>
      <c r="P596" s="6">
        <f t="shared" si="55"/>
        <v>71.127388535031841</v>
      </c>
      <c r="Q596" t="str">
        <f t="shared" si="56"/>
        <v>theater</v>
      </c>
      <c r="R596" t="str">
        <f t="shared" si="57"/>
        <v>plays</v>
      </c>
      <c r="S596" s="11">
        <f t="shared" si="58"/>
        <v>42548.208333333328</v>
      </c>
      <c r="T596" s="12">
        <f t="shared" si="5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54"/>
        <v>208.52773826458036</v>
      </c>
      <c r="P597" s="6">
        <f t="shared" si="55"/>
        <v>89.99079189686924</v>
      </c>
      <c r="Q597" t="str">
        <f t="shared" si="56"/>
        <v>theater</v>
      </c>
      <c r="R597" t="str">
        <f t="shared" si="57"/>
        <v>plays</v>
      </c>
      <c r="S597" s="11">
        <f t="shared" si="58"/>
        <v>40253.208333333336</v>
      </c>
      <c r="T597" s="12">
        <f t="shared" si="5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54"/>
        <v>99.683544303797461</v>
      </c>
      <c r="P598" s="6">
        <f t="shared" si="55"/>
        <v>43.032786885245905</v>
      </c>
      <c r="Q598" t="str">
        <f t="shared" si="56"/>
        <v>film &amp; video</v>
      </c>
      <c r="R598" t="str">
        <f t="shared" si="57"/>
        <v>drama</v>
      </c>
      <c r="S598" s="11">
        <f t="shared" si="58"/>
        <v>42434.25</v>
      </c>
      <c r="T598" s="12">
        <f t="shared" si="5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54"/>
        <v>201.59756097560978</v>
      </c>
      <c r="P599" s="6">
        <f t="shared" si="55"/>
        <v>67.997714808043881</v>
      </c>
      <c r="Q599" t="str">
        <f t="shared" si="56"/>
        <v>theater</v>
      </c>
      <c r="R599" t="str">
        <f t="shared" si="57"/>
        <v>plays</v>
      </c>
      <c r="S599" s="11">
        <f t="shared" si="58"/>
        <v>43786.25</v>
      </c>
      <c r="T599" s="12">
        <f t="shared" si="5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54"/>
        <v>162.09032258064516</v>
      </c>
      <c r="P600" s="6">
        <f t="shared" si="55"/>
        <v>73.004566210045667</v>
      </c>
      <c r="Q600" t="str">
        <f t="shared" si="56"/>
        <v>music</v>
      </c>
      <c r="R600" t="str">
        <f t="shared" si="57"/>
        <v>rock</v>
      </c>
      <c r="S600" s="11">
        <f t="shared" si="58"/>
        <v>40344.208333333336</v>
      </c>
      <c r="T600" s="12">
        <f t="shared" si="5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54"/>
        <v>3.6436208125445471</v>
      </c>
      <c r="P601" s="6">
        <f t="shared" si="55"/>
        <v>62.341463414634148</v>
      </c>
      <c r="Q601" t="str">
        <f t="shared" si="56"/>
        <v>film &amp; video</v>
      </c>
      <c r="R601" t="str">
        <f t="shared" si="57"/>
        <v>documentary</v>
      </c>
      <c r="S601" s="11">
        <f t="shared" si="58"/>
        <v>42047.25</v>
      </c>
      <c r="T601" s="12">
        <f t="shared" si="5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54"/>
        <v>5</v>
      </c>
      <c r="P602" s="6">
        <f t="shared" si="55"/>
        <v>5</v>
      </c>
      <c r="Q602" t="str">
        <f t="shared" si="56"/>
        <v>food</v>
      </c>
      <c r="R602" t="str">
        <f t="shared" si="57"/>
        <v>food trucks</v>
      </c>
      <c r="S602" s="11">
        <f t="shared" si="58"/>
        <v>41485.208333333336</v>
      </c>
      <c r="T602" s="12">
        <f t="shared" si="5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54"/>
        <v>206.63492063492063</v>
      </c>
      <c r="P603" s="6">
        <f t="shared" si="55"/>
        <v>67.103092783505161</v>
      </c>
      <c r="Q603" t="str">
        <f t="shared" si="56"/>
        <v>technology</v>
      </c>
      <c r="R603" t="str">
        <f t="shared" si="57"/>
        <v>wearables</v>
      </c>
      <c r="S603" s="11">
        <f t="shared" si="58"/>
        <v>41789.208333333336</v>
      </c>
      <c r="T603" s="12">
        <f t="shared" si="5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54"/>
        <v>128.23628691983123</v>
      </c>
      <c r="P604" s="6">
        <f t="shared" si="55"/>
        <v>79.978947368421046</v>
      </c>
      <c r="Q604" t="str">
        <f t="shared" si="56"/>
        <v>theater</v>
      </c>
      <c r="R604" t="str">
        <f t="shared" si="57"/>
        <v>plays</v>
      </c>
      <c r="S604" s="11">
        <f t="shared" si="58"/>
        <v>42160.208333333328</v>
      </c>
      <c r="T604" s="12">
        <f t="shared" si="5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54"/>
        <v>119.66037735849055</v>
      </c>
      <c r="P605" s="6">
        <f t="shared" si="55"/>
        <v>62.176470588235297</v>
      </c>
      <c r="Q605" t="str">
        <f t="shared" si="56"/>
        <v>theater</v>
      </c>
      <c r="R605" t="str">
        <f t="shared" si="57"/>
        <v>plays</v>
      </c>
      <c r="S605" s="11">
        <f t="shared" si="58"/>
        <v>43573.208333333328</v>
      </c>
      <c r="T605" s="12">
        <f t="shared" si="5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54"/>
        <v>170.73055242390078</v>
      </c>
      <c r="P606" s="6">
        <f t="shared" si="55"/>
        <v>53.005950297514879</v>
      </c>
      <c r="Q606" t="str">
        <f t="shared" si="56"/>
        <v>theater</v>
      </c>
      <c r="R606" t="str">
        <f t="shared" si="57"/>
        <v>plays</v>
      </c>
      <c r="S606" s="11">
        <f t="shared" si="58"/>
        <v>40565.25</v>
      </c>
      <c r="T606" s="12">
        <f t="shared" si="5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54"/>
        <v>187.21212121212122</v>
      </c>
      <c r="P607" s="6">
        <f t="shared" si="55"/>
        <v>57.738317757009348</v>
      </c>
      <c r="Q607" t="str">
        <f t="shared" si="56"/>
        <v>publishing</v>
      </c>
      <c r="R607" t="str">
        <f t="shared" si="57"/>
        <v>nonfiction</v>
      </c>
      <c r="S607" s="11">
        <f t="shared" si="58"/>
        <v>42280.208333333328</v>
      </c>
      <c r="T607" s="12">
        <f t="shared" si="5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54"/>
        <v>188.38235294117646</v>
      </c>
      <c r="P608" s="6">
        <f t="shared" si="55"/>
        <v>40.03125</v>
      </c>
      <c r="Q608" t="str">
        <f t="shared" si="56"/>
        <v>music</v>
      </c>
      <c r="R608" t="str">
        <f t="shared" si="57"/>
        <v>rock</v>
      </c>
      <c r="S608" s="11">
        <f t="shared" si="58"/>
        <v>42436.25</v>
      </c>
      <c r="T608" s="12">
        <f t="shared" si="5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54"/>
        <v>131.29869186046511</v>
      </c>
      <c r="P609" s="6">
        <f t="shared" si="55"/>
        <v>81.016591928251117</v>
      </c>
      <c r="Q609" t="str">
        <f t="shared" si="56"/>
        <v>food</v>
      </c>
      <c r="R609" t="str">
        <f t="shared" si="57"/>
        <v>food trucks</v>
      </c>
      <c r="S609" s="11">
        <f t="shared" si="58"/>
        <v>41721.208333333336</v>
      </c>
      <c r="T609" s="12">
        <f t="shared" si="5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54"/>
        <v>283.97435897435901</v>
      </c>
      <c r="P610" s="6">
        <f t="shared" si="55"/>
        <v>35.047468354430379</v>
      </c>
      <c r="Q610" t="str">
        <f t="shared" si="56"/>
        <v>music</v>
      </c>
      <c r="R610" t="str">
        <f t="shared" si="57"/>
        <v>jazz</v>
      </c>
      <c r="S610" s="11">
        <f t="shared" si="58"/>
        <v>43530.25</v>
      </c>
      <c r="T610" s="12">
        <f t="shared" si="5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54"/>
        <v>120.41999999999999</v>
      </c>
      <c r="P611" s="6">
        <f t="shared" si="55"/>
        <v>102.92307692307692</v>
      </c>
      <c r="Q611" t="str">
        <f t="shared" si="56"/>
        <v>film &amp; video</v>
      </c>
      <c r="R611" t="str">
        <f t="shared" si="57"/>
        <v>science fiction</v>
      </c>
      <c r="S611" s="11">
        <f t="shared" si="58"/>
        <v>43481.25</v>
      </c>
      <c r="T611" s="12">
        <f t="shared" si="5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54"/>
        <v>419.0560747663551</v>
      </c>
      <c r="P612" s="6">
        <f t="shared" si="55"/>
        <v>27.998126756166094</v>
      </c>
      <c r="Q612" t="str">
        <f t="shared" si="56"/>
        <v>theater</v>
      </c>
      <c r="R612" t="str">
        <f t="shared" si="57"/>
        <v>plays</v>
      </c>
      <c r="S612" s="11">
        <f t="shared" si="58"/>
        <v>41259.25</v>
      </c>
      <c r="T612" s="12">
        <f t="shared" si="5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54"/>
        <v>13.853658536585368</v>
      </c>
      <c r="P613" s="6">
        <f t="shared" si="55"/>
        <v>75.733333333333334</v>
      </c>
      <c r="Q613" t="str">
        <f t="shared" si="56"/>
        <v>theater</v>
      </c>
      <c r="R613" t="str">
        <f t="shared" si="57"/>
        <v>plays</v>
      </c>
      <c r="S613" s="11">
        <f t="shared" si="58"/>
        <v>41480.208333333336</v>
      </c>
      <c r="T613" s="12">
        <f t="shared" si="5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54"/>
        <v>139.43548387096774</v>
      </c>
      <c r="P614" s="6">
        <f t="shared" si="55"/>
        <v>45.026041666666664</v>
      </c>
      <c r="Q614" t="str">
        <f t="shared" si="56"/>
        <v>music</v>
      </c>
      <c r="R614" t="str">
        <f t="shared" si="57"/>
        <v>electric music</v>
      </c>
      <c r="S614" s="11">
        <f t="shared" si="58"/>
        <v>40474.208333333336</v>
      </c>
      <c r="T614" s="12">
        <f t="shared" si="5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54"/>
        <v>174</v>
      </c>
      <c r="P615" s="6">
        <f t="shared" si="55"/>
        <v>73.615384615384613</v>
      </c>
      <c r="Q615" t="str">
        <f t="shared" si="56"/>
        <v>theater</v>
      </c>
      <c r="R615" t="str">
        <f t="shared" si="57"/>
        <v>plays</v>
      </c>
      <c r="S615" s="11">
        <f t="shared" si="58"/>
        <v>42973.208333333328</v>
      </c>
      <c r="T615" s="12">
        <f t="shared" si="5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54"/>
        <v>155.49056603773585</v>
      </c>
      <c r="P616" s="6">
        <f t="shared" si="55"/>
        <v>56.991701244813278</v>
      </c>
      <c r="Q616" t="str">
        <f t="shared" si="56"/>
        <v>theater</v>
      </c>
      <c r="R616" t="str">
        <f t="shared" si="57"/>
        <v>plays</v>
      </c>
      <c r="S616" s="11">
        <f t="shared" si="58"/>
        <v>42746.25</v>
      </c>
      <c r="T616" s="12">
        <f t="shared" si="5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54"/>
        <v>170.44705882352943</v>
      </c>
      <c r="P617" s="6">
        <f t="shared" si="55"/>
        <v>85.223529411764702</v>
      </c>
      <c r="Q617" t="str">
        <f t="shared" si="56"/>
        <v>theater</v>
      </c>
      <c r="R617" t="str">
        <f t="shared" si="57"/>
        <v>plays</v>
      </c>
      <c r="S617" s="11">
        <f t="shared" si="58"/>
        <v>42489.208333333328</v>
      </c>
      <c r="T617" s="12">
        <f t="shared" si="5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54"/>
        <v>189.515625</v>
      </c>
      <c r="P618" s="6">
        <f t="shared" si="55"/>
        <v>50.962184873949582</v>
      </c>
      <c r="Q618" t="str">
        <f t="shared" si="56"/>
        <v>music</v>
      </c>
      <c r="R618" t="str">
        <f t="shared" si="57"/>
        <v>indie rock</v>
      </c>
      <c r="S618" s="11">
        <f t="shared" si="58"/>
        <v>41537.208333333336</v>
      </c>
      <c r="T618" s="12">
        <f t="shared" si="5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54"/>
        <v>249.71428571428572</v>
      </c>
      <c r="P619" s="6">
        <f t="shared" si="55"/>
        <v>63.563636363636363</v>
      </c>
      <c r="Q619" t="str">
        <f t="shared" si="56"/>
        <v>theater</v>
      </c>
      <c r="R619" t="str">
        <f t="shared" si="57"/>
        <v>plays</v>
      </c>
      <c r="S619" s="11">
        <f t="shared" si="58"/>
        <v>41794.208333333336</v>
      </c>
      <c r="T619" s="12">
        <f t="shared" si="5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54"/>
        <v>48.860523665659613</v>
      </c>
      <c r="P620" s="6">
        <f t="shared" si="55"/>
        <v>80.999165275459092</v>
      </c>
      <c r="Q620" t="str">
        <f t="shared" si="56"/>
        <v>publishing</v>
      </c>
      <c r="R620" t="str">
        <f t="shared" si="57"/>
        <v>nonfiction</v>
      </c>
      <c r="S620" s="11">
        <f t="shared" si="58"/>
        <v>41396.208333333336</v>
      </c>
      <c r="T620" s="12">
        <f t="shared" si="5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54"/>
        <v>28.461970393057683</v>
      </c>
      <c r="P621" s="6">
        <f t="shared" si="55"/>
        <v>86.044753086419746</v>
      </c>
      <c r="Q621" t="str">
        <f t="shared" si="56"/>
        <v>theater</v>
      </c>
      <c r="R621" t="str">
        <f t="shared" si="57"/>
        <v>plays</v>
      </c>
      <c r="S621" s="11">
        <f t="shared" si="58"/>
        <v>40669.208333333336</v>
      </c>
      <c r="T621" s="12">
        <f t="shared" si="5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54"/>
        <v>268.02325581395348</v>
      </c>
      <c r="P622" s="6">
        <f t="shared" si="55"/>
        <v>90.0390625</v>
      </c>
      <c r="Q622" t="str">
        <f t="shared" si="56"/>
        <v>photography</v>
      </c>
      <c r="R622" t="str">
        <f t="shared" si="57"/>
        <v>photography books</v>
      </c>
      <c r="S622" s="11">
        <f t="shared" si="58"/>
        <v>42559.208333333328</v>
      </c>
      <c r="T622" s="12">
        <f t="shared" si="5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54"/>
        <v>619.80078125</v>
      </c>
      <c r="P623" s="6">
        <f t="shared" si="55"/>
        <v>74.006063432835816</v>
      </c>
      <c r="Q623" t="str">
        <f t="shared" si="56"/>
        <v>theater</v>
      </c>
      <c r="R623" t="str">
        <f t="shared" si="57"/>
        <v>plays</v>
      </c>
      <c r="S623" s="11">
        <f t="shared" si="58"/>
        <v>42626.208333333328</v>
      </c>
      <c r="T623" s="12">
        <f t="shared" si="5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54"/>
        <v>3.1301587301587301</v>
      </c>
      <c r="P624" s="6">
        <f t="shared" si="55"/>
        <v>92.4375</v>
      </c>
      <c r="Q624" t="str">
        <f t="shared" si="56"/>
        <v>music</v>
      </c>
      <c r="R624" t="str">
        <f t="shared" si="57"/>
        <v>indie rock</v>
      </c>
      <c r="S624" s="11">
        <f t="shared" si="58"/>
        <v>43205.208333333328</v>
      </c>
      <c r="T624" s="12">
        <f t="shared" si="5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54"/>
        <v>159.92152704135739</v>
      </c>
      <c r="P625" s="6">
        <f t="shared" si="55"/>
        <v>55.999257333828446</v>
      </c>
      <c r="Q625" t="str">
        <f t="shared" si="56"/>
        <v>theater</v>
      </c>
      <c r="R625" t="str">
        <f t="shared" si="57"/>
        <v>plays</v>
      </c>
      <c r="S625" s="11">
        <f t="shared" si="58"/>
        <v>42201.208333333328</v>
      </c>
      <c r="T625" s="12">
        <f t="shared" si="5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54"/>
        <v>279.39215686274508</v>
      </c>
      <c r="P626" s="6">
        <f t="shared" si="55"/>
        <v>32.983796296296298</v>
      </c>
      <c r="Q626" t="str">
        <f t="shared" si="56"/>
        <v>photography</v>
      </c>
      <c r="R626" t="str">
        <f t="shared" si="57"/>
        <v>photography books</v>
      </c>
      <c r="S626" s="11">
        <f t="shared" si="58"/>
        <v>42029.25</v>
      </c>
      <c r="T626" s="12">
        <f t="shared" si="5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54"/>
        <v>77.373333333333335</v>
      </c>
      <c r="P627" s="6">
        <f t="shared" si="55"/>
        <v>93.596774193548384</v>
      </c>
      <c r="Q627" t="str">
        <f t="shared" si="56"/>
        <v>theater</v>
      </c>
      <c r="R627" t="str">
        <f t="shared" si="57"/>
        <v>plays</v>
      </c>
      <c r="S627" s="11">
        <f t="shared" si="58"/>
        <v>43857.25</v>
      </c>
      <c r="T627" s="12">
        <f t="shared" si="5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54"/>
        <v>206.32812500000003</v>
      </c>
      <c r="P628" s="6">
        <f t="shared" si="55"/>
        <v>69.867724867724874</v>
      </c>
      <c r="Q628" t="str">
        <f t="shared" si="56"/>
        <v>theater</v>
      </c>
      <c r="R628" t="str">
        <f t="shared" si="57"/>
        <v>plays</v>
      </c>
      <c r="S628" s="11">
        <f t="shared" si="58"/>
        <v>40449.208333333336</v>
      </c>
      <c r="T628" s="12">
        <f t="shared" si="5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54"/>
        <v>694.25</v>
      </c>
      <c r="P629" s="6">
        <f t="shared" si="55"/>
        <v>72.129870129870127</v>
      </c>
      <c r="Q629" t="str">
        <f t="shared" si="56"/>
        <v>food</v>
      </c>
      <c r="R629" t="str">
        <f t="shared" si="57"/>
        <v>food trucks</v>
      </c>
      <c r="S629" s="11">
        <f t="shared" si="58"/>
        <v>40345.208333333336</v>
      </c>
      <c r="T629" s="12">
        <f t="shared" si="5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54"/>
        <v>151.78947368421052</v>
      </c>
      <c r="P630" s="6">
        <f t="shared" si="55"/>
        <v>30.041666666666668</v>
      </c>
      <c r="Q630" t="str">
        <f t="shared" si="56"/>
        <v>music</v>
      </c>
      <c r="R630" t="str">
        <f t="shared" si="57"/>
        <v>indie rock</v>
      </c>
      <c r="S630" s="11">
        <f t="shared" si="58"/>
        <v>40455.208333333336</v>
      </c>
      <c r="T630" s="12">
        <f t="shared" si="5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54"/>
        <v>64.58207217694995</v>
      </c>
      <c r="P631" s="6">
        <f t="shared" si="55"/>
        <v>73.968000000000004</v>
      </c>
      <c r="Q631" t="str">
        <f t="shared" si="56"/>
        <v>theater</v>
      </c>
      <c r="R631" t="str">
        <f t="shared" si="57"/>
        <v>plays</v>
      </c>
      <c r="S631" s="11">
        <f t="shared" si="58"/>
        <v>42557.208333333328</v>
      </c>
      <c r="T631" s="12">
        <f t="shared" si="5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54"/>
        <v>62.873684210526314</v>
      </c>
      <c r="P632" s="6">
        <f t="shared" si="55"/>
        <v>68.65517241379311</v>
      </c>
      <c r="Q632" t="str">
        <f t="shared" si="56"/>
        <v>theater</v>
      </c>
      <c r="R632" t="str">
        <f t="shared" si="57"/>
        <v>plays</v>
      </c>
      <c r="S632" s="11">
        <f t="shared" si="58"/>
        <v>43586.208333333328</v>
      </c>
      <c r="T632" s="12">
        <f t="shared" si="5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54"/>
        <v>310.39864864864865</v>
      </c>
      <c r="P633" s="6">
        <f t="shared" si="55"/>
        <v>59.992164544564154</v>
      </c>
      <c r="Q633" t="str">
        <f t="shared" si="56"/>
        <v>theater</v>
      </c>
      <c r="R633" t="str">
        <f t="shared" si="57"/>
        <v>plays</v>
      </c>
      <c r="S633" s="11">
        <f t="shared" si="58"/>
        <v>43550.208333333328</v>
      </c>
      <c r="T633" s="12">
        <f t="shared" si="5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54"/>
        <v>42.859916782246884</v>
      </c>
      <c r="P634" s="6">
        <f t="shared" si="55"/>
        <v>111.15827338129496</v>
      </c>
      <c r="Q634" t="str">
        <f t="shared" si="56"/>
        <v>theater</v>
      </c>
      <c r="R634" t="str">
        <f t="shared" si="57"/>
        <v>plays</v>
      </c>
      <c r="S634" s="11">
        <f t="shared" si="58"/>
        <v>41945.208333333336</v>
      </c>
      <c r="T634" s="12">
        <f t="shared" si="5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54"/>
        <v>83.119402985074629</v>
      </c>
      <c r="P635" s="6">
        <f t="shared" si="55"/>
        <v>53.038095238095238</v>
      </c>
      <c r="Q635" t="str">
        <f t="shared" si="56"/>
        <v>film &amp; video</v>
      </c>
      <c r="R635" t="str">
        <f t="shared" si="57"/>
        <v>animation</v>
      </c>
      <c r="S635" s="11">
        <f t="shared" si="58"/>
        <v>42315.25</v>
      </c>
      <c r="T635" s="12">
        <f t="shared" si="5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54"/>
        <v>78.531302876480552</v>
      </c>
      <c r="P636" s="6">
        <f t="shared" si="55"/>
        <v>55.985524728588658</v>
      </c>
      <c r="Q636" t="str">
        <f t="shared" si="56"/>
        <v>film &amp; video</v>
      </c>
      <c r="R636" t="str">
        <f t="shared" si="57"/>
        <v>television</v>
      </c>
      <c r="S636" s="11">
        <f t="shared" si="58"/>
        <v>42819.208333333328</v>
      </c>
      <c r="T636" s="12">
        <f t="shared" si="5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54"/>
        <v>114.09352517985612</v>
      </c>
      <c r="P637" s="6">
        <f t="shared" si="55"/>
        <v>69.986760812003524</v>
      </c>
      <c r="Q637" t="str">
        <f t="shared" si="56"/>
        <v>film &amp; video</v>
      </c>
      <c r="R637" t="str">
        <f t="shared" si="57"/>
        <v>television</v>
      </c>
      <c r="S637" s="11">
        <f t="shared" si="58"/>
        <v>41314.25</v>
      </c>
      <c r="T637" s="12">
        <f t="shared" si="5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54"/>
        <v>64.537683358624179</v>
      </c>
      <c r="P638" s="6">
        <f t="shared" si="55"/>
        <v>48.998079877112133</v>
      </c>
      <c r="Q638" t="str">
        <f t="shared" si="56"/>
        <v>film &amp; video</v>
      </c>
      <c r="R638" t="str">
        <f t="shared" si="57"/>
        <v>animation</v>
      </c>
      <c r="S638" s="11">
        <f t="shared" si="58"/>
        <v>40926.25</v>
      </c>
      <c r="T638" s="12">
        <f t="shared" si="5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54"/>
        <v>79.411764705882348</v>
      </c>
      <c r="P639" s="6">
        <f t="shared" si="55"/>
        <v>103.84615384615384</v>
      </c>
      <c r="Q639" t="str">
        <f t="shared" si="56"/>
        <v>theater</v>
      </c>
      <c r="R639" t="str">
        <f t="shared" si="57"/>
        <v>plays</v>
      </c>
      <c r="S639" s="11">
        <f t="shared" si="58"/>
        <v>42688.25</v>
      </c>
      <c r="T639" s="12">
        <f t="shared" si="5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54"/>
        <v>11.419117647058824</v>
      </c>
      <c r="P640" s="6">
        <f t="shared" si="55"/>
        <v>99.127659574468083</v>
      </c>
      <c r="Q640" t="str">
        <f t="shared" si="56"/>
        <v>theater</v>
      </c>
      <c r="R640" t="str">
        <f t="shared" si="57"/>
        <v>plays</v>
      </c>
      <c r="S640" s="11">
        <f t="shared" si="58"/>
        <v>40386.208333333336</v>
      </c>
      <c r="T640" s="12">
        <f t="shared" si="5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54"/>
        <v>56.186046511627907</v>
      </c>
      <c r="P641" s="6">
        <f t="shared" si="55"/>
        <v>107.37777777777778</v>
      </c>
      <c r="Q641" t="str">
        <f t="shared" si="56"/>
        <v>film &amp; video</v>
      </c>
      <c r="R641" t="str">
        <f t="shared" si="57"/>
        <v>drama</v>
      </c>
      <c r="S641" s="11">
        <f t="shared" si="58"/>
        <v>43309.208333333328</v>
      </c>
      <c r="T641" s="12">
        <f t="shared" si="5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54"/>
        <v>16.501669449081803</v>
      </c>
      <c r="P642" s="6">
        <f t="shared" si="55"/>
        <v>76.922178988326849</v>
      </c>
      <c r="Q642" t="str">
        <f t="shared" si="56"/>
        <v>theater</v>
      </c>
      <c r="R642" t="str">
        <f t="shared" si="57"/>
        <v>plays</v>
      </c>
      <c r="S642" s="11">
        <f t="shared" si="58"/>
        <v>42387.25</v>
      </c>
      <c r="T642" s="12">
        <f t="shared" si="5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60">(E643/D643)*100</f>
        <v>119.96808510638297</v>
      </c>
      <c r="P643" s="6">
        <f t="shared" ref="P643:P706" si="61">(E643/G643)</f>
        <v>58.128865979381445</v>
      </c>
      <c r="Q643" t="str">
        <f t="shared" ref="Q643:Q706" si="62">LEFT(N643, FIND("/", N643)-1)</f>
        <v>theater</v>
      </c>
      <c r="R643" t="str">
        <f t="shared" ref="R643:R706" si="63">MID(N643, FIND("/", N643)+1, LEN(N643)-FIND("/", N643))</f>
        <v>plays</v>
      </c>
      <c r="S643" s="11">
        <f t="shared" ref="S643:S706" si="64">(((J643/60)/60)/24)+DATE(1970,1,1)</f>
        <v>42786.25</v>
      </c>
      <c r="T643" s="12">
        <f t="shared" ref="T643:T706" si="65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60"/>
        <v>145.45652173913044</v>
      </c>
      <c r="P644" s="6">
        <f t="shared" si="61"/>
        <v>103.73643410852713</v>
      </c>
      <c r="Q644" t="str">
        <f t="shared" si="62"/>
        <v>technology</v>
      </c>
      <c r="R644" t="str">
        <f t="shared" si="63"/>
        <v>wearables</v>
      </c>
      <c r="S644" s="11">
        <f t="shared" si="64"/>
        <v>43451.25</v>
      </c>
      <c r="T644" s="12">
        <f t="shared" si="65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60"/>
        <v>221.38255033557047</v>
      </c>
      <c r="P645" s="6">
        <f t="shared" si="61"/>
        <v>87.962666666666664</v>
      </c>
      <c r="Q645" t="str">
        <f t="shared" si="62"/>
        <v>theater</v>
      </c>
      <c r="R645" t="str">
        <f t="shared" si="63"/>
        <v>plays</v>
      </c>
      <c r="S645" s="11">
        <f t="shared" si="64"/>
        <v>42795.25</v>
      </c>
      <c r="T645" s="12">
        <f t="shared" si="65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60"/>
        <v>48.396694214876035</v>
      </c>
      <c r="P646" s="6">
        <f t="shared" si="61"/>
        <v>28</v>
      </c>
      <c r="Q646" t="str">
        <f t="shared" si="62"/>
        <v>theater</v>
      </c>
      <c r="R646" t="str">
        <f t="shared" si="63"/>
        <v>plays</v>
      </c>
      <c r="S646" s="11">
        <f t="shared" si="64"/>
        <v>43452.25</v>
      </c>
      <c r="T646" s="12">
        <f t="shared" si="65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60"/>
        <v>92.911504424778755</v>
      </c>
      <c r="P647" s="6">
        <f t="shared" si="61"/>
        <v>37.999361294443261</v>
      </c>
      <c r="Q647" t="str">
        <f t="shared" si="62"/>
        <v>music</v>
      </c>
      <c r="R647" t="str">
        <f t="shared" si="63"/>
        <v>rock</v>
      </c>
      <c r="S647" s="11">
        <f t="shared" si="64"/>
        <v>43369.208333333328</v>
      </c>
      <c r="T647" s="12">
        <f t="shared" si="65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60"/>
        <v>88.599797365754824</v>
      </c>
      <c r="P648" s="6">
        <f t="shared" si="61"/>
        <v>29.999313893653515</v>
      </c>
      <c r="Q648" t="str">
        <f t="shared" si="62"/>
        <v>games</v>
      </c>
      <c r="R648" t="str">
        <f t="shared" si="63"/>
        <v>video games</v>
      </c>
      <c r="S648" s="11">
        <f t="shared" si="64"/>
        <v>41346.208333333336</v>
      </c>
      <c r="T648" s="12">
        <f t="shared" si="65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60"/>
        <v>41.4</v>
      </c>
      <c r="P649" s="6">
        <f t="shared" si="61"/>
        <v>103.5</v>
      </c>
      <c r="Q649" t="str">
        <f t="shared" si="62"/>
        <v>publishing</v>
      </c>
      <c r="R649" t="str">
        <f t="shared" si="63"/>
        <v>translations</v>
      </c>
      <c r="S649" s="11">
        <f t="shared" si="64"/>
        <v>43199.208333333328</v>
      </c>
      <c r="T649" s="12">
        <f t="shared" si="65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60"/>
        <v>63.056795131845846</v>
      </c>
      <c r="P650" s="6">
        <f t="shared" si="61"/>
        <v>85.994467496542185</v>
      </c>
      <c r="Q650" t="str">
        <f t="shared" si="62"/>
        <v>food</v>
      </c>
      <c r="R650" t="str">
        <f t="shared" si="63"/>
        <v>food trucks</v>
      </c>
      <c r="S650" s="11">
        <f t="shared" si="64"/>
        <v>42922.208333333328</v>
      </c>
      <c r="T650" s="12">
        <f t="shared" si="65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60"/>
        <v>48.482333607230892</v>
      </c>
      <c r="P651" s="6">
        <f t="shared" si="61"/>
        <v>98.011627906976742</v>
      </c>
      <c r="Q651" t="str">
        <f t="shared" si="62"/>
        <v>theater</v>
      </c>
      <c r="R651" t="str">
        <f t="shared" si="63"/>
        <v>plays</v>
      </c>
      <c r="S651" s="11">
        <f t="shared" si="64"/>
        <v>40471.208333333336</v>
      </c>
      <c r="T651" s="12">
        <f t="shared" si="65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60"/>
        <v>2</v>
      </c>
      <c r="P652" s="6">
        <f t="shared" si="61"/>
        <v>2</v>
      </c>
      <c r="Q652" t="str">
        <f t="shared" si="62"/>
        <v>music</v>
      </c>
      <c r="R652" t="str">
        <f t="shared" si="63"/>
        <v>jazz</v>
      </c>
      <c r="S652" s="11">
        <f t="shared" si="64"/>
        <v>41828.208333333336</v>
      </c>
      <c r="T652" s="12">
        <f t="shared" si="65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60"/>
        <v>88.47941026944585</v>
      </c>
      <c r="P653" s="6">
        <f t="shared" si="61"/>
        <v>44.994570837642193</v>
      </c>
      <c r="Q653" t="str">
        <f t="shared" si="62"/>
        <v>film &amp; video</v>
      </c>
      <c r="R653" t="str">
        <f t="shared" si="63"/>
        <v>shorts</v>
      </c>
      <c r="S653" s="11">
        <f t="shared" si="64"/>
        <v>41692.25</v>
      </c>
      <c r="T653" s="12">
        <f t="shared" si="65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60"/>
        <v>126.84</v>
      </c>
      <c r="P654" s="6">
        <f t="shared" si="61"/>
        <v>31.012224938875306</v>
      </c>
      <c r="Q654" t="str">
        <f t="shared" si="62"/>
        <v>technology</v>
      </c>
      <c r="R654" t="str">
        <f t="shared" si="63"/>
        <v>web</v>
      </c>
      <c r="S654" s="11">
        <f t="shared" si="64"/>
        <v>42587.208333333328</v>
      </c>
      <c r="T654" s="12">
        <f t="shared" si="65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60"/>
        <v>2338.833333333333</v>
      </c>
      <c r="P655" s="6">
        <f t="shared" si="61"/>
        <v>59.970085470085472</v>
      </c>
      <c r="Q655" t="str">
        <f t="shared" si="62"/>
        <v>technology</v>
      </c>
      <c r="R655" t="str">
        <f t="shared" si="63"/>
        <v>web</v>
      </c>
      <c r="S655" s="11">
        <f t="shared" si="64"/>
        <v>42468.208333333328</v>
      </c>
      <c r="T655" s="12">
        <f t="shared" si="65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60"/>
        <v>508.38857142857148</v>
      </c>
      <c r="P656" s="6">
        <f t="shared" si="61"/>
        <v>58.9973474801061</v>
      </c>
      <c r="Q656" t="str">
        <f t="shared" si="62"/>
        <v>music</v>
      </c>
      <c r="R656" t="str">
        <f t="shared" si="63"/>
        <v>metal</v>
      </c>
      <c r="S656" s="11">
        <f t="shared" si="64"/>
        <v>42240.208333333328</v>
      </c>
      <c r="T656" s="12">
        <f t="shared" si="65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60"/>
        <v>191.47826086956522</v>
      </c>
      <c r="P657" s="6">
        <f t="shared" si="61"/>
        <v>50.045454545454547</v>
      </c>
      <c r="Q657" t="str">
        <f t="shared" si="62"/>
        <v>photography</v>
      </c>
      <c r="R657" t="str">
        <f t="shared" si="63"/>
        <v>photography books</v>
      </c>
      <c r="S657" s="11">
        <f t="shared" si="64"/>
        <v>42796.25</v>
      </c>
      <c r="T657" s="12">
        <f t="shared" si="65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60"/>
        <v>42.127533783783782</v>
      </c>
      <c r="P658" s="6">
        <f t="shared" si="61"/>
        <v>98.966269841269835</v>
      </c>
      <c r="Q658" t="str">
        <f t="shared" si="62"/>
        <v>food</v>
      </c>
      <c r="R658" t="str">
        <f t="shared" si="63"/>
        <v>food trucks</v>
      </c>
      <c r="S658" s="11">
        <f t="shared" si="64"/>
        <v>43097.25</v>
      </c>
      <c r="T658" s="12">
        <f t="shared" si="65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60"/>
        <v>8.24</v>
      </c>
      <c r="P659" s="6">
        <f t="shared" si="61"/>
        <v>58.857142857142854</v>
      </c>
      <c r="Q659" t="str">
        <f t="shared" si="62"/>
        <v>film &amp; video</v>
      </c>
      <c r="R659" t="str">
        <f t="shared" si="63"/>
        <v>science fiction</v>
      </c>
      <c r="S659" s="11">
        <f t="shared" si="64"/>
        <v>43096.25</v>
      </c>
      <c r="T659" s="12">
        <f t="shared" si="65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60"/>
        <v>60.064638783269963</v>
      </c>
      <c r="P660" s="6">
        <f t="shared" si="61"/>
        <v>81.010256410256417</v>
      </c>
      <c r="Q660" t="str">
        <f t="shared" si="62"/>
        <v>music</v>
      </c>
      <c r="R660" t="str">
        <f t="shared" si="63"/>
        <v>rock</v>
      </c>
      <c r="S660" s="11">
        <f t="shared" si="64"/>
        <v>42246.208333333328</v>
      </c>
      <c r="T660" s="12">
        <f t="shared" si="65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60"/>
        <v>47.232808616404313</v>
      </c>
      <c r="P661" s="6">
        <f t="shared" si="61"/>
        <v>76.013333333333335</v>
      </c>
      <c r="Q661" t="str">
        <f t="shared" si="62"/>
        <v>film &amp; video</v>
      </c>
      <c r="R661" t="str">
        <f t="shared" si="63"/>
        <v>documentary</v>
      </c>
      <c r="S661" s="11">
        <f t="shared" si="64"/>
        <v>40570.25</v>
      </c>
      <c r="T661" s="12">
        <f t="shared" si="65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60"/>
        <v>81.736263736263737</v>
      </c>
      <c r="P662" s="6">
        <f t="shared" si="61"/>
        <v>96.597402597402592</v>
      </c>
      <c r="Q662" t="str">
        <f t="shared" si="62"/>
        <v>theater</v>
      </c>
      <c r="R662" t="str">
        <f t="shared" si="63"/>
        <v>plays</v>
      </c>
      <c r="S662" s="11">
        <f t="shared" si="64"/>
        <v>42237.208333333328</v>
      </c>
      <c r="T662" s="12">
        <f t="shared" si="65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60"/>
        <v>54.187265917603</v>
      </c>
      <c r="P663" s="6">
        <f t="shared" si="61"/>
        <v>76.957446808510639</v>
      </c>
      <c r="Q663" t="str">
        <f t="shared" si="62"/>
        <v>music</v>
      </c>
      <c r="R663" t="str">
        <f t="shared" si="63"/>
        <v>jazz</v>
      </c>
      <c r="S663" s="11">
        <f t="shared" si="64"/>
        <v>40996.208333333336</v>
      </c>
      <c r="T663" s="12">
        <f t="shared" si="65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60"/>
        <v>97.868131868131869</v>
      </c>
      <c r="P664" s="6">
        <f t="shared" si="61"/>
        <v>67.984732824427482</v>
      </c>
      <c r="Q664" t="str">
        <f t="shared" si="62"/>
        <v>theater</v>
      </c>
      <c r="R664" t="str">
        <f t="shared" si="63"/>
        <v>plays</v>
      </c>
      <c r="S664" s="11">
        <f t="shared" si="64"/>
        <v>43443.25</v>
      </c>
      <c r="T664" s="12">
        <f t="shared" si="65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60"/>
        <v>77.239999999999995</v>
      </c>
      <c r="P665" s="6">
        <f t="shared" si="61"/>
        <v>88.781609195402297</v>
      </c>
      <c r="Q665" t="str">
        <f t="shared" si="62"/>
        <v>theater</v>
      </c>
      <c r="R665" t="str">
        <f t="shared" si="63"/>
        <v>plays</v>
      </c>
      <c r="S665" s="11">
        <f t="shared" si="64"/>
        <v>40458.208333333336</v>
      </c>
      <c r="T665" s="12">
        <f t="shared" si="65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60"/>
        <v>33.464735516372798</v>
      </c>
      <c r="P666" s="6">
        <f t="shared" si="61"/>
        <v>24.99623706491063</v>
      </c>
      <c r="Q666" t="str">
        <f t="shared" si="62"/>
        <v>music</v>
      </c>
      <c r="R666" t="str">
        <f t="shared" si="63"/>
        <v>jazz</v>
      </c>
      <c r="S666" s="11">
        <f t="shared" si="64"/>
        <v>40959.25</v>
      </c>
      <c r="T666" s="12">
        <f t="shared" si="65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60"/>
        <v>239.58823529411765</v>
      </c>
      <c r="P667" s="6">
        <f t="shared" si="61"/>
        <v>44.922794117647058</v>
      </c>
      <c r="Q667" t="str">
        <f t="shared" si="62"/>
        <v>film &amp; video</v>
      </c>
      <c r="R667" t="str">
        <f t="shared" si="63"/>
        <v>documentary</v>
      </c>
      <c r="S667" s="11">
        <f t="shared" si="64"/>
        <v>40733.208333333336</v>
      </c>
      <c r="T667" s="12">
        <f t="shared" si="65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60"/>
        <v>64.032258064516128</v>
      </c>
      <c r="P668" s="6">
        <f t="shared" si="61"/>
        <v>79.400000000000006</v>
      </c>
      <c r="Q668" t="str">
        <f t="shared" si="62"/>
        <v>theater</v>
      </c>
      <c r="R668" t="str">
        <f t="shared" si="63"/>
        <v>plays</v>
      </c>
      <c r="S668" s="11">
        <f t="shared" si="64"/>
        <v>41516.208333333336</v>
      </c>
      <c r="T668" s="12">
        <f t="shared" si="65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60"/>
        <v>176.15942028985506</v>
      </c>
      <c r="P669" s="6">
        <f t="shared" si="61"/>
        <v>29.009546539379475</v>
      </c>
      <c r="Q669" t="str">
        <f t="shared" si="62"/>
        <v>journalism</v>
      </c>
      <c r="R669" t="str">
        <f t="shared" si="63"/>
        <v>audio</v>
      </c>
      <c r="S669" s="11">
        <f t="shared" si="64"/>
        <v>41892.208333333336</v>
      </c>
      <c r="T669" s="12">
        <f t="shared" si="65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60"/>
        <v>20.33818181818182</v>
      </c>
      <c r="P670" s="6">
        <f t="shared" si="61"/>
        <v>73.59210526315789</v>
      </c>
      <c r="Q670" t="str">
        <f t="shared" si="62"/>
        <v>theater</v>
      </c>
      <c r="R670" t="str">
        <f t="shared" si="63"/>
        <v>plays</v>
      </c>
      <c r="S670" s="11">
        <f t="shared" si="64"/>
        <v>41122.208333333336</v>
      </c>
      <c r="T670" s="12">
        <f t="shared" si="65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60"/>
        <v>358.64754098360658</v>
      </c>
      <c r="P671" s="6">
        <f t="shared" si="61"/>
        <v>107.97038864898211</v>
      </c>
      <c r="Q671" t="str">
        <f t="shared" si="62"/>
        <v>theater</v>
      </c>
      <c r="R671" t="str">
        <f t="shared" si="63"/>
        <v>plays</v>
      </c>
      <c r="S671" s="11">
        <f t="shared" si="64"/>
        <v>42912.208333333328</v>
      </c>
      <c r="T671" s="12">
        <f t="shared" si="65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60"/>
        <v>468.85802469135803</v>
      </c>
      <c r="P672" s="6">
        <f t="shared" si="61"/>
        <v>68.987284287011803</v>
      </c>
      <c r="Q672" t="str">
        <f t="shared" si="62"/>
        <v>music</v>
      </c>
      <c r="R672" t="str">
        <f t="shared" si="63"/>
        <v>indie rock</v>
      </c>
      <c r="S672" s="11">
        <f t="shared" si="64"/>
        <v>42425.25</v>
      </c>
      <c r="T672" s="12">
        <f t="shared" si="65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60"/>
        <v>122.05635245901641</v>
      </c>
      <c r="P673" s="6">
        <f t="shared" si="61"/>
        <v>111.02236719478098</v>
      </c>
      <c r="Q673" t="str">
        <f t="shared" si="62"/>
        <v>theater</v>
      </c>
      <c r="R673" t="str">
        <f t="shared" si="63"/>
        <v>plays</v>
      </c>
      <c r="S673" s="11">
        <f t="shared" si="64"/>
        <v>40390.208333333336</v>
      </c>
      <c r="T673" s="12">
        <f t="shared" si="65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60"/>
        <v>55.931783729156137</v>
      </c>
      <c r="P674" s="6">
        <f t="shared" si="61"/>
        <v>24.997515808491418</v>
      </c>
      <c r="Q674" t="str">
        <f t="shared" si="62"/>
        <v>theater</v>
      </c>
      <c r="R674" t="str">
        <f t="shared" si="63"/>
        <v>plays</v>
      </c>
      <c r="S674" s="11">
        <f t="shared" si="64"/>
        <v>43180.208333333328</v>
      </c>
      <c r="T674" s="12">
        <f t="shared" si="65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60"/>
        <v>43.660714285714285</v>
      </c>
      <c r="P675" s="6">
        <f t="shared" si="61"/>
        <v>42.155172413793103</v>
      </c>
      <c r="Q675" t="str">
        <f t="shared" si="62"/>
        <v>music</v>
      </c>
      <c r="R675" t="str">
        <f t="shared" si="63"/>
        <v>indie rock</v>
      </c>
      <c r="S675" s="11">
        <f t="shared" si="64"/>
        <v>42475.208333333328</v>
      </c>
      <c r="T675" s="12">
        <f t="shared" si="65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60"/>
        <v>33.53837141183363</v>
      </c>
      <c r="P676" s="6">
        <f t="shared" si="61"/>
        <v>47.003284072249592</v>
      </c>
      <c r="Q676" t="str">
        <f t="shared" si="62"/>
        <v>photography</v>
      </c>
      <c r="R676" t="str">
        <f t="shared" si="63"/>
        <v>photography books</v>
      </c>
      <c r="S676" s="11">
        <f t="shared" si="64"/>
        <v>40774.208333333336</v>
      </c>
      <c r="T676" s="12">
        <f t="shared" si="65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60"/>
        <v>122.97938144329896</v>
      </c>
      <c r="P677" s="6">
        <f t="shared" si="61"/>
        <v>36.0392749244713</v>
      </c>
      <c r="Q677" t="str">
        <f t="shared" si="62"/>
        <v>journalism</v>
      </c>
      <c r="R677" t="str">
        <f t="shared" si="63"/>
        <v>audio</v>
      </c>
      <c r="S677" s="11">
        <f t="shared" si="64"/>
        <v>43719.208333333328</v>
      </c>
      <c r="T677" s="12">
        <f t="shared" si="65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60"/>
        <v>189.74959871589084</v>
      </c>
      <c r="P678" s="6">
        <f t="shared" si="61"/>
        <v>101.03760683760684</v>
      </c>
      <c r="Q678" t="str">
        <f t="shared" si="62"/>
        <v>photography</v>
      </c>
      <c r="R678" t="str">
        <f t="shared" si="63"/>
        <v>photography books</v>
      </c>
      <c r="S678" s="11">
        <f t="shared" si="64"/>
        <v>41178.208333333336</v>
      </c>
      <c r="T678" s="12">
        <f t="shared" si="65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60"/>
        <v>83.622641509433961</v>
      </c>
      <c r="P679" s="6">
        <f t="shared" si="61"/>
        <v>39.927927927927925</v>
      </c>
      <c r="Q679" t="str">
        <f t="shared" si="62"/>
        <v>publishing</v>
      </c>
      <c r="R679" t="str">
        <f t="shared" si="63"/>
        <v>fiction</v>
      </c>
      <c r="S679" s="11">
        <f t="shared" si="64"/>
        <v>42561.208333333328</v>
      </c>
      <c r="T679" s="12">
        <f t="shared" si="65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60"/>
        <v>17.968844221105527</v>
      </c>
      <c r="P680" s="6">
        <f t="shared" si="61"/>
        <v>83.158139534883716</v>
      </c>
      <c r="Q680" t="str">
        <f t="shared" si="62"/>
        <v>film &amp; video</v>
      </c>
      <c r="R680" t="str">
        <f t="shared" si="63"/>
        <v>drama</v>
      </c>
      <c r="S680" s="11">
        <f t="shared" si="64"/>
        <v>43484.25</v>
      </c>
      <c r="T680" s="12">
        <f t="shared" si="65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60"/>
        <v>1036.5</v>
      </c>
      <c r="P681" s="6">
        <f t="shared" si="61"/>
        <v>39.97520661157025</v>
      </c>
      <c r="Q681" t="str">
        <f t="shared" si="62"/>
        <v>food</v>
      </c>
      <c r="R681" t="str">
        <f t="shared" si="63"/>
        <v>food trucks</v>
      </c>
      <c r="S681" s="11">
        <f t="shared" si="64"/>
        <v>43756.208333333328</v>
      </c>
      <c r="T681" s="12">
        <f t="shared" si="65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60"/>
        <v>97.405219780219781</v>
      </c>
      <c r="P682" s="6">
        <f t="shared" si="61"/>
        <v>47.993908629441627</v>
      </c>
      <c r="Q682" t="str">
        <f t="shared" si="62"/>
        <v>games</v>
      </c>
      <c r="R682" t="str">
        <f t="shared" si="63"/>
        <v>mobile games</v>
      </c>
      <c r="S682" s="11">
        <f t="shared" si="64"/>
        <v>43813.25</v>
      </c>
      <c r="T682" s="12">
        <f t="shared" si="65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60"/>
        <v>86.386203150461711</v>
      </c>
      <c r="P683" s="6">
        <f t="shared" si="61"/>
        <v>95.978877489438744</v>
      </c>
      <c r="Q683" t="str">
        <f t="shared" si="62"/>
        <v>theater</v>
      </c>
      <c r="R683" t="str">
        <f t="shared" si="63"/>
        <v>plays</v>
      </c>
      <c r="S683" s="11">
        <f t="shared" si="64"/>
        <v>40898.25</v>
      </c>
      <c r="T683" s="12">
        <f t="shared" si="65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60"/>
        <v>150.16666666666666</v>
      </c>
      <c r="P684" s="6">
        <f t="shared" si="61"/>
        <v>78.728155339805824</v>
      </c>
      <c r="Q684" t="str">
        <f t="shared" si="62"/>
        <v>theater</v>
      </c>
      <c r="R684" t="str">
        <f t="shared" si="63"/>
        <v>plays</v>
      </c>
      <c r="S684" s="11">
        <f t="shared" si="64"/>
        <v>41619.25</v>
      </c>
      <c r="T684" s="12">
        <f t="shared" si="65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60"/>
        <v>358.43478260869563</v>
      </c>
      <c r="P685" s="6">
        <f t="shared" si="61"/>
        <v>56.081632653061227</v>
      </c>
      <c r="Q685" t="str">
        <f t="shared" si="62"/>
        <v>theater</v>
      </c>
      <c r="R685" t="str">
        <f t="shared" si="63"/>
        <v>plays</v>
      </c>
      <c r="S685" s="11">
        <f t="shared" si="64"/>
        <v>43359.208333333328</v>
      </c>
      <c r="T685" s="12">
        <f t="shared" si="65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60"/>
        <v>542.85714285714289</v>
      </c>
      <c r="P686" s="6">
        <f t="shared" si="61"/>
        <v>69.090909090909093</v>
      </c>
      <c r="Q686" t="str">
        <f t="shared" si="62"/>
        <v>publishing</v>
      </c>
      <c r="R686" t="str">
        <f t="shared" si="63"/>
        <v>nonfiction</v>
      </c>
      <c r="S686" s="11">
        <f t="shared" si="64"/>
        <v>40358.208333333336</v>
      </c>
      <c r="T686" s="12">
        <f t="shared" si="65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60"/>
        <v>67.500714285714281</v>
      </c>
      <c r="P687" s="6">
        <f t="shared" si="61"/>
        <v>102.05291576673866</v>
      </c>
      <c r="Q687" t="str">
        <f t="shared" si="62"/>
        <v>theater</v>
      </c>
      <c r="R687" t="str">
        <f t="shared" si="63"/>
        <v>plays</v>
      </c>
      <c r="S687" s="11">
        <f t="shared" si="64"/>
        <v>42239.208333333328</v>
      </c>
      <c r="T687" s="12">
        <f t="shared" si="65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60"/>
        <v>191.74666666666667</v>
      </c>
      <c r="P688" s="6">
        <f t="shared" si="61"/>
        <v>107.32089552238806</v>
      </c>
      <c r="Q688" t="str">
        <f t="shared" si="62"/>
        <v>technology</v>
      </c>
      <c r="R688" t="str">
        <f t="shared" si="63"/>
        <v>wearables</v>
      </c>
      <c r="S688" s="11">
        <f t="shared" si="64"/>
        <v>43186.208333333328</v>
      </c>
      <c r="T688" s="12">
        <f t="shared" si="65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60"/>
        <v>932</v>
      </c>
      <c r="P689" s="6">
        <f t="shared" si="61"/>
        <v>51.970260223048328</v>
      </c>
      <c r="Q689" t="str">
        <f t="shared" si="62"/>
        <v>theater</v>
      </c>
      <c r="R689" t="str">
        <f t="shared" si="63"/>
        <v>plays</v>
      </c>
      <c r="S689" s="11">
        <f t="shared" si="64"/>
        <v>42806.25</v>
      </c>
      <c r="T689" s="12">
        <f t="shared" si="65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60"/>
        <v>429.27586206896552</v>
      </c>
      <c r="P690" s="6">
        <f t="shared" si="61"/>
        <v>71.137142857142862</v>
      </c>
      <c r="Q690" t="str">
        <f t="shared" si="62"/>
        <v>film &amp; video</v>
      </c>
      <c r="R690" t="str">
        <f t="shared" si="63"/>
        <v>television</v>
      </c>
      <c r="S690" s="11">
        <f t="shared" si="64"/>
        <v>43475.25</v>
      </c>
      <c r="T690" s="12">
        <f t="shared" si="65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60"/>
        <v>100.65753424657535</v>
      </c>
      <c r="P691" s="6">
        <f t="shared" si="61"/>
        <v>106.49275362318841</v>
      </c>
      <c r="Q691" t="str">
        <f t="shared" si="62"/>
        <v>technology</v>
      </c>
      <c r="R691" t="str">
        <f t="shared" si="63"/>
        <v>web</v>
      </c>
      <c r="S691" s="11">
        <f t="shared" si="64"/>
        <v>41576.208333333336</v>
      </c>
      <c r="T691" s="12">
        <f t="shared" si="65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60"/>
        <v>226.61111111111109</v>
      </c>
      <c r="P692" s="6">
        <f t="shared" si="61"/>
        <v>42.93684210526316</v>
      </c>
      <c r="Q692" t="str">
        <f t="shared" si="62"/>
        <v>film &amp; video</v>
      </c>
      <c r="R692" t="str">
        <f t="shared" si="63"/>
        <v>documentary</v>
      </c>
      <c r="S692" s="11">
        <f t="shared" si="64"/>
        <v>40874.25</v>
      </c>
      <c r="T692" s="12">
        <f t="shared" si="65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60"/>
        <v>142.38</v>
      </c>
      <c r="P693" s="6">
        <f t="shared" si="61"/>
        <v>30.037974683544302</v>
      </c>
      <c r="Q693" t="str">
        <f t="shared" si="62"/>
        <v>film &amp; video</v>
      </c>
      <c r="R693" t="str">
        <f t="shared" si="63"/>
        <v>documentary</v>
      </c>
      <c r="S693" s="11">
        <f t="shared" si="64"/>
        <v>41185.208333333336</v>
      </c>
      <c r="T693" s="12">
        <f t="shared" si="65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60"/>
        <v>90.633333333333326</v>
      </c>
      <c r="P694" s="6">
        <f t="shared" si="61"/>
        <v>70.623376623376629</v>
      </c>
      <c r="Q694" t="str">
        <f t="shared" si="62"/>
        <v>music</v>
      </c>
      <c r="R694" t="str">
        <f t="shared" si="63"/>
        <v>rock</v>
      </c>
      <c r="S694" s="11">
        <f t="shared" si="64"/>
        <v>43655.208333333328</v>
      </c>
      <c r="T694" s="12">
        <f t="shared" si="65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60"/>
        <v>63.966740576496676</v>
      </c>
      <c r="P695" s="6">
        <f t="shared" si="61"/>
        <v>66.016018306636155</v>
      </c>
      <c r="Q695" t="str">
        <f t="shared" si="62"/>
        <v>theater</v>
      </c>
      <c r="R695" t="str">
        <f t="shared" si="63"/>
        <v>plays</v>
      </c>
      <c r="S695" s="11">
        <f t="shared" si="64"/>
        <v>43025.208333333328</v>
      </c>
      <c r="T695" s="12">
        <f t="shared" si="65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60"/>
        <v>84.131868131868131</v>
      </c>
      <c r="P696" s="6">
        <f t="shared" si="61"/>
        <v>96.911392405063296</v>
      </c>
      <c r="Q696" t="str">
        <f t="shared" si="62"/>
        <v>theater</v>
      </c>
      <c r="R696" t="str">
        <f t="shared" si="63"/>
        <v>plays</v>
      </c>
      <c r="S696" s="11">
        <f t="shared" si="64"/>
        <v>43066.25</v>
      </c>
      <c r="T696" s="12">
        <f t="shared" si="65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60"/>
        <v>133.93478260869566</v>
      </c>
      <c r="P697" s="6">
        <f t="shared" si="61"/>
        <v>62.867346938775512</v>
      </c>
      <c r="Q697" t="str">
        <f t="shared" si="62"/>
        <v>music</v>
      </c>
      <c r="R697" t="str">
        <f t="shared" si="63"/>
        <v>rock</v>
      </c>
      <c r="S697" s="11">
        <f t="shared" si="64"/>
        <v>42322.25</v>
      </c>
      <c r="T697" s="12">
        <f t="shared" si="65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60"/>
        <v>59.042047531992694</v>
      </c>
      <c r="P698" s="6">
        <f t="shared" si="61"/>
        <v>108.98537682789652</v>
      </c>
      <c r="Q698" t="str">
        <f t="shared" si="62"/>
        <v>theater</v>
      </c>
      <c r="R698" t="str">
        <f t="shared" si="63"/>
        <v>plays</v>
      </c>
      <c r="S698" s="11">
        <f t="shared" si="64"/>
        <v>42114.208333333328</v>
      </c>
      <c r="T698" s="12">
        <f t="shared" si="65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60"/>
        <v>152.80062063615205</v>
      </c>
      <c r="P699" s="6">
        <f t="shared" si="61"/>
        <v>26.999314599040439</v>
      </c>
      <c r="Q699" t="str">
        <f t="shared" si="62"/>
        <v>music</v>
      </c>
      <c r="R699" t="str">
        <f t="shared" si="63"/>
        <v>electric music</v>
      </c>
      <c r="S699" s="11">
        <f t="shared" si="64"/>
        <v>43190.208333333328</v>
      </c>
      <c r="T699" s="12">
        <f t="shared" si="65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60"/>
        <v>446.69121140142522</v>
      </c>
      <c r="P700" s="6">
        <f t="shared" si="61"/>
        <v>65.004147943311438</v>
      </c>
      <c r="Q700" t="str">
        <f t="shared" si="62"/>
        <v>technology</v>
      </c>
      <c r="R700" t="str">
        <f t="shared" si="63"/>
        <v>wearables</v>
      </c>
      <c r="S700" s="11">
        <f t="shared" si="64"/>
        <v>40871.25</v>
      </c>
      <c r="T700" s="12">
        <f t="shared" si="65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60"/>
        <v>84.391891891891888</v>
      </c>
      <c r="P701" s="6">
        <f t="shared" si="61"/>
        <v>111.51785714285714</v>
      </c>
      <c r="Q701" t="str">
        <f t="shared" si="62"/>
        <v>film &amp; video</v>
      </c>
      <c r="R701" t="str">
        <f t="shared" si="63"/>
        <v>drama</v>
      </c>
      <c r="S701" s="11">
        <f t="shared" si="64"/>
        <v>43641.208333333328</v>
      </c>
      <c r="T701" s="12">
        <f t="shared" si="65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60"/>
        <v>3</v>
      </c>
      <c r="P702" s="6">
        <f t="shared" si="61"/>
        <v>3</v>
      </c>
      <c r="Q702" t="str">
        <f t="shared" si="62"/>
        <v>technology</v>
      </c>
      <c r="R702" t="str">
        <f t="shared" si="63"/>
        <v>wearables</v>
      </c>
      <c r="S702" s="11">
        <f t="shared" si="64"/>
        <v>40203.25</v>
      </c>
      <c r="T702" s="12">
        <f t="shared" si="65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60"/>
        <v>175.02692307692308</v>
      </c>
      <c r="P703" s="6">
        <f t="shared" si="61"/>
        <v>110.99268292682927</v>
      </c>
      <c r="Q703" t="str">
        <f t="shared" si="62"/>
        <v>theater</v>
      </c>
      <c r="R703" t="str">
        <f t="shared" si="63"/>
        <v>plays</v>
      </c>
      <c r="S703" s="11">
        <f t="shared" si="64"/>
        <v>40629.208333333336</v>
      </c>
      <c r="T703" s="12">
        <f t="shared" si="65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60"/>
        <v>54.137931034482754</v>
      </c>
      <c r="P704" s="6">
        <f t="shared" si="61"/>
        <v>56.746987951807228</v>
      </c>
      <c r="Q704" t="str">
        <f t="shared" si="62"/>
        <v>technology</v>
      </c>
      <c r="R704" t="str">
        <f t="shared" si="63"/>
        <v>wearables</v>
      </c>
      <c r="S704" s="11">
        <f t="shared" si="64"/>
        <v>41477.208333333336</v>
      </c>
      <c r="T704" s="12">
        <f t="shared" si="65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60"/>
        <v>311.87381703470032</v>
      </c>
      <c r="P705" s="6">
        <f t="shared" si="61"/>
        <v>97.020608439646708</v>
      </c>
      <c r="Q705" t="str">
        <f t="shared" si="62"/>
        <v>publishing</v>
      </c>
      <c r="R705" t="str">
        <f t="shared" si="63"/>
        <v>translations</v>
      </c>
      <c r="S705" s="11">
        <f t="shared" si="64"/>
        <v>41020.208333333336</v>
      </c>
      <c r="T705" s="12">
        <f t="shared" si="65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60"/>
        <v>122.78160919540231</v>
      </c>
      <c r="P706" s="6">
        <f t="shared" si="61"/>
        <v>92.08620689655173</v>
      </c>
      <c r="Q706" t="str">
        <f t="shared" si="62"/>
        <v>film &amp; video</v>
      </c>
      <c r="R706" t="str">
        <f t="shared" si="63"/>
        <v>animation</v>
      </c>
      <c r="S706" s="11">
        <f t="shared" si="64"/>
        <v>42555.208333333328</v>
      </c>
      <c r="T706" s="12">
        <f t="shared" si="65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66">(E707/D707)*100</f>
        <v>99.026517383618156</v>
      </c>
      <c r="P707" s="6">
        <f t="shared" ref="P707:P770" si="67">(E707/G707)</f>
        <v>82.986666666666665</v>
      </c>
      <c r="Q707" t="str">
        <f t="shared" ref="Q707:Q770" si="68">LEFT(N707, FIND("/", N707)-1)</f>
        <v>publishing</v>
      </c>
      <c r="R707" t="str">
        <f t="shared" ref="R707:R770" si="69">MID(N707, FIND("/", N707)+1, LEN(N707)-FIND("/", N707))</f>
        <v>nonfiction</v>
      </c>
      <c r="S707" s="11">
        <f t="shared" ref="S707:S770" si="70">(((J707/60)/60)/24)+DATE(1970,1,1)</f>
        <v>41619.25</v>
      </c>
      <c r="T707" s="12">
        <f t="shared" ref="T707:T770" si="71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66"/>
        <v>127.84686346863469</v>
      </c>
      <c r="P708" s="6">
        <f t="shared" si="67"/>
        <v>103.03791821561339</v>
      </c>
      <c r="Q708" t="str">
        <f t="shared" si="68"/>
        <v>technology</v>
      </c>
      <c r="R708" t="str">
        <f t="shared" si="69"/>
        <v>web</v>
      </c>
      <c r="S708" s="11">
        <f t="shared" si="70"/>
        <v>43471.25</v>
      </c>
      <c r="T708" s="12">
        <f t="shared" si="71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66"/>
        <v>158.61643835616439</v>
      </c>
      <c r="P709" s="6">
        <f t="shared" si="67"/>
        <v>68.922619047619051</v>
      </c>
      <c r="Q709" t="str">
        <f t="shared" si="68"/>
        <v>film &amp; video</v>
      </c>
      <c r="R709" t="str">
        <f t="shared" si="69"/>
        <v>drama</v>
      </c>
      <c r="S709" s="11">
        <f t="shared" si="70"/>
        <v>43442.25</v>
      </c>
      <c r="T709" s="12">
        <f t="shared" si="71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66"/>
        <v>707.05882352941171</v>
      </c>
      <c r="P710" s="6">
        <f t="shared" si="67"/>
        <v>87.737226277372258</v>
      </c>
      <c r="Q710" t="str">
        <f t="shared" si="68"/>
        <v>theater</v>
      </c>
      <c r="R710" t="str">
        <f t="shared" si="69"/>
        <v>plays</v>
      </c>
      <c r="S710" s="11">
        <f t="shared" si="70"/>
        <v>42877.208333333328</v>
      </c>
      <c r="T710" s="12">
        <f t="shared" si="71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66"/>
        <v>142.38775510204081</v>
      </c>
      <c r="P711" s="6">
        <f t="shared" si="67"/>
        <v>75.021505376344081</v>
      </c>
      <c r="Q711" t="str">
        <f t="shared" si="68"/>
        <v>theater</v>
      </c>
      <c r="R711" t="str">
        <f t="shared" si="69"/>
        <v>plays</v>
      </c>
      <c r="S711" s="11">
        <f t="shared" si="70"/>
        <v>41018.208333333336</v>
      </c>
      <c r="T711" s="12">
        <f t="shared" si="71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66"/>
        <v>147.86046511627907</v>
      </c>
      <c r="P712" s="6">
        <f t="shared" si="67"/>
        <v>50.863999999999997</v>
      </c>
      <c r="Q712" t="str">
        <f t="shared" si="68"/>
        <v>theater</v>
      </c>
      <c r="R712" t="str">
        <f t="shared" si="69"/>
        <v>plays</v>
      </c>
      <c r="S712" s="11">
        <f t="shared" si="70"/>
        <v>43295.208333333328</v>
      </c>
      <c r="T712" s="12">
        <f t="shared" si="71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66"/>
        <v>20.322580645161288</v>
      </c>
      <c r="P713" s="6">
        <f t="shared" si="67"/>
        <v>90</v>
      </c>
      <c r="Q713" t="str">
        <f t="shared" si="68"/>
        <v>theater</v>
      </c>
      <c r="R713" t="str">
        <f t="shared" si="69"/>
        <v>plays</v>
      </c>
      <c r="S713" s="11">
        <f t="shared" si="70"/>
        <v>42393.25</v>
      </c>
      <c r="T713" s="12">
        <f t="shared" si="71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66"/>
        <v>1840.625</v>
      </c>
      <c r="P714" s="6">
        <f t="shared" si="67"/>
        <v>72.896039603960389</v>
      </c>
      <c r="Q714" t="str">
        <f t="shared" si="68"/>
        <v>theater</v>
      </c>
      <c r="R714" t="str">
        <f t="shared" si="69"/>
        <v>plays</v>
      </c>
      <c r="S714" s="11">
        <f t="shared" si="70"/>
        <v>42559.208333333328</v>
      </c>
      <c r="T714" s="12">
        <f t="shared" si="71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66"/>
        <v>161.94202898550725</v>
      </c>
      <c r="P715" s="6">
        <f t="shared" si="67"/>
        <v>108.48543689320388</v>
      </c>
      <c r="Q715" t="str">
        <f t="shared" si="68"/>
        <v>publishing</v>
      </c>
      <c r="R715" t="str">
        <f t="shared" si="69"/>
        <v>radio &amp; podcasts</v>
      </c>
      <c r="S715" s="11">
        <f t="shared" si="70"/>
        <v>42604.208333333328</v>
      </c>
      <c r="T715" s="12">
        <f t="shared" si="71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66"/>
        <v>472.82077922077923</v>
      </c>
      <c r="P716" s="6">
        <f t="shared" si="67"/>
        <v>101.98095238095237</v>
      </c>
      <c r="Q716" t="str">
        <f t="shared" si="68"/>
        <v>music</v>
      </c>
      <c r="R716" t="str">
        <f t="shared" si="69"/>
        <v>rock</v>
      </c>
      <c r="S716" s="11">
        <f t="shared" si="70"/>
        <v>41870.208333333336</v>
      </c>
      <c r="T716" s="12">
        <f t="shared" si="71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66"/>
        <v>24.466101694915253</v>
      </c>
      <c r="P717" s="6">
        <f t="shared" si="67"/>
        <v>44.009146341463413</v>
      </c>
      <c r="Q717" t="str">
        <f t="shared" si="68"/>
        <v>games</v>
      </c>
      <c r="R717" t="str">
        <f t="shared" si="69"/>
        <v>mobile games</v>
      </c>
      <c r="S717" s="11">
        <f t="shared" si="70"/>
        <v>40397.208333333336</v>
      </c>
      <c r="T717" s="12">
        <f t="shared" si="71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66"/>
        <v>517.65</v>
      </c>
      <c r="P718" s="6">
        <f t="shared" si="67"/>
        <v>65.942675159235662</v>
      </c>
      <c r="Q718" t="str">
        <f t="shared" si="68"/>
        <v>theater</v>
      </c>
      <c r="R718" t="str">
        <f t="shared" si="69"/>
        <v>plays</v>
      </c>
      <c r="S718" s="11">
        <f t="shared" si="70"/>
        <v>41465.208333333336</v>
      </c>
      <c r="T718" s="12">
        <f t="shared" si="71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66"/>
        <v>247.64285714285714</v>
      </c>
      <c r="P719" s="6">
        <f t="shared" si="67"/>
        <v>24.987387387387386</v>
      </c>
      <c r="Q719" t="str">
        <f t="shared" si="68"/>
        <v>film &amp; video</v>
      </c>
      <c r="R719" t="str">
        <f t="shared" si="69"/>
        <v>documentary</v>
      </c>
      <c r="S719" s="11">
        <f t="shared" si="70"/>
        <v>40777.208333333336</v>
      </c>
      <c r="T719" s="12">
        <f t="shared" si="71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66"/>
        <v>100.20481927710843</v>
      </c>
      <c r="P720" s="6">
        <f t="shared" si="67"/>
        <v>28.003367003367003</v>
      </c>
      <c r="Q720" t="str">
        <f t="shared" si="68"/>
        <v>technology</v>
      </c>
      <c r="R720" t="str">
        <f t="shared" si="69"/>
        <v>wearables</v>
      </c>
      <c r="S720" s="11">
        <f t="shared" si="70"/>
        <v>41442.208333333336</v>
      </c>
      <c r="T720" s="12">
        <f t="shared" si="71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66"/>
        <v>153</v>
      </c>
      <c r="P721" s="6">
        <f t="shared" si="67"/>
        <v>85.829268292682926</v>
      </c>
      <c r="Q721" t="str">
        <f t="shared" si="68"/>
        <v>publishing</v>
      </c>
      <c r="R721" t="str">
        <f t="shared" si="69"/>
        <v>fiction</v>
      </c>
      <c r="S721" s="11">
        <f t="shared" si="70"/>
        <v>41058.208333333336</v>
      </c>
      <c r="T721" s="12">
        <f t="shared" si="71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66"/>
        <v>37.091954022988503</v>
      </c>
      <c r="P722" s="6">
        <f t="shared" si="67"/>
        <v>84.921052631578945</v>
      </c>
      <c r="Q722" t="str">
        <f t="shared" si="68"/>
        <v>theater</v>
      </c>
      <c r="R722" t="str">
        <f t="shared" si="69"/>
        <v>plays</v>
      </c>
      <c r="S722" s="11">
        <f t="shared" si="70"/>
        <v>43152.25</v>
      </c>
      <c r="T722" s="12">
        <f t="shared" si="71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66"/>
        <v>4.392394822006473</v>
      </c>
      <c r="P723" s="6">
        <f t="shared" si="67"/>
        <v>90.483333333333334</v>
      </c>
      <c r="Q723" t="str">
        <f t="shared" si="68"/>
        <v>music</v>
      </c>
      <c r="R723" t="str">
        <f t="shared" si="69"/>
        <v>rock</v>
      </c>
      <c r="S723" s="11">
        <f t="shared" si="70"/>
        <v>43194.208333333328</v>
      </c>
      <c r="T723" s="12">
        <f t="shared" si="71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66"/>
        <v>156.50721649484535</v>
      </c>
      <c r="P724" s="6">
        <f t="shared" si="67"/>
        <v>25.00197628458498</v>
      </c>
      <c r="Q724" t="str">
        <f t="shared" si="68"/>
        <v>film &amp; video</v>
      </c>
      <c r="R724" t="str">
        <f t="shared" si="69"/>
        <v>documentary</v>
      </c>
      <c r="S724" s="11">
        <f t="shared" si="70"/>
        <v>43045.25</v>
      </c>
      <c r="T724" s="12">
        <f t="shared" si="71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66"/>
        <v>270.40816326530609</v>
      </c>
      <c r="P725" s="6">
        <f t="shared" si="67"/>
        <v>92.013888888888886</v>
      </c>
      <c r="Q725" t="str">
        <f t="shared" si="68"/>
        <v>theater</v>
      </c>
      <c r="R725" t="str">
        <f t="shared" si="69"/>
        <v>plays</v>
      </c>
      <c r="S725" s="11">
        <f t="shared" si="70"/>
        <v>42431.25</v>
      </c>
      <c r="T725" s="12">
        <f t="shared" si="71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66"/>
        <v>134.05952380952382</v>
      </c>
      <c r="P726" s="6">
        <f t="shared" si="67"/>
        <v>93.066115702479337</v>
      </c>
      <c r="Q726" t="str">
        <f t="shared" si="68"/>
        <v>theater</v>
      </c>
      <c r="R726" t="str">
        <f t="shared" si="69"/>
        <v>plays</v>
      </c>
      <c r="S726" s="11">
        <f t="shared" si="70"/>
        <v>41934.208333333336</v>
      </c>
      <c r="T726" s="12">
        <f t="shared" si="71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66"/>
        <v>50.398033126293996</v>
      </c>
      <c r="P727" s="6">
        <f t="shared" si="67"/>
        <v>61.008145363408524</v>
      </c>
      <c r="Q727" t="str">
        <f t="shared" si="68"/>
        <v>games</v>
      </c>
      <c r="R727" t="str">
        <f t="shared" si="69"/>
        <v>mobile games</v>
      </c>
      <c r="S727" s="11">
        <f t="shared" si="70"/>
        <v>41958.25</v>
      </c>
      <c r="T727" s="12">
        <f t="shared" si="71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66"/>
        <v>88.815837937384899</v>
      </c>
      <c r="P728" s="6">
        <f t="shared" si="67"/>
        <v>92.036259541984734</v>
      </c>
      <c r="Q728" t="str">
        <f t="shared" si="68"/>
        <v>theater</v>
      </c>
      <c r="R728" t="str">
        <f t="shared" si="69"/>
        <v>plays</v>
      </c>
      <c r="S728" s="11">
        <f t="shared" si="70"/>
        <v>40476.208333333336</v>
      </c>
      <c r="T728" s="12">
        <f t="shared" si="71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66"/>
        <v>165</v>
      </c>
      <c r="P729" s="6">
        <f t="shared" si="67"/>
        <v>81.132596685082873</v>
      </c>
      <c r="Q729" t="str">
        <f t="shared" si="68"/>
        <v>technology</v>
      </c>
      <c r="R729" t="str">
        <f t="shared" si="69"/>
        <v>web</v>
      </c>
      <c r="S729" s="11">
        <f t="shared" si="70"/>
        <v>43485.25</v>
      </c>
      <c r="T729" s="12">
        <f t="shared" si="71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66"/>
        <v>17.5</v>
      </c>
      <c r="P730" s="6">
        <f t="shared" si="67"/>
        <v>73.5</v>
      </c>
      <c r="Q730" t="str">
        <f t="shared" si="68"/>
        <v>theater</v>
      </c>
      <c r="R730" t="str">
        <f t="shared" si="69"/>
        <v>plays</v>
      </c>
      <c r="S730" s="11">
        <f t="shared" si="70"/>
        <v>42515.208333333328</v>
      </c>
      <c r="T730" s="12">
        <f t="shared" si="71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66"/>
        <v>185.66071428571428</v>
      </c>
      <c r="P731" s="6">
        <f t="shared" si="67"/>
        <v>85.221311475409834</v>
      </c>
      <c r="Q731" t="str">
        <f t="shared" si="68"/>
        <v>film &amp; video</v>
      </c>
      <c r="R731" t="str">
        <f t="shared" si="69"/>
        <v>drama</v>
      </c>
      <c r="S731" s="11">
        <f t="shared" si="70"/>
        <v>41309.25</v>
      </c>
      <c r="T731" s="12">
        <f t="shared" si="71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66"/>
        <v>412.6631944444444</v>
      </c>
      <c r="P732" s="6">
        <f t="shared" si="67"/>
        <v>110.96825396825396</v>
      </c>
      <c r="Q732" t="str">
        <f t="shared" si="68"/>
        <v>technology</v>
      </c>
      <c r="R732" t="str">
        <f t="shared" si="69"/>
        <v>wearables</v>
      </c>
      <c r="S732" s="11">
        <f t="shared" si="70"/>
        <v>42147.208333333328</v>
      </c>
      <c r="T732" s="12">
        <f t="shared" si="71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66"/>
        <v>90.25</v>
      </c>
      <c r="P733" s="6">
        <f t="shared" si="67"/>
        <v>32.968036529680369</v>
      </c>
      <c r="Q733" t="str">
        <f t="shared" si="68"/>
        <v>technology</v>
      </c>
      <c r="R733" t="str">
        <f t="shared" si="69"/>
        <v>web</v>
      </c>
      <c r="S733" s="11">
        <f t="shared" si="70"/>
        <v>42939.208333333328</v>
      </c>
      <c r="T733" s="12">
        <f t="shared" si="71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66"/>
        <v>91.984615384615381</v>
      </c>
      <c r="P734" s="6">
        <f t="shared" si="67"/>
        <v>96.005352363960753</v>
      </c>
      <c r="Q734" t="str">
        <f t="shared" si="68"/>
        <v>music</v>
      </c>
      <c r="R734" t="str">
        <f t="shared" si="69"/>
        <v>rock</v>
      </c>
      <c r="S734" s="11">
        <f t="shared" si="70"/>
        <v>42816.208333333328</v>
      </c>
      <c r="T734" s="12">
        <f t="shared" si="71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66"/>
        <v>527.00632911392404</v>
      </c>
      <c r="P735" s="6">
        <f t="shared" si="67"/>
        <v>84.96632653061225</v>
      </c>
      <c r="Q735" t="str">
        <f t="shared" si="68"/>
        <v>music</v>
      </c>
      <c r="R735" t="str">
        <f t="shared" si="69"/>
        <v>metal</v>
      </c>
      <c r="S735" s="11">
        <f t="shared" si="70"/>
        <v>41844.208333333336</v>
      </c>
      <c r="T735" s="12">
        <f t="shared" si="71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66"/>
        <v>319.14285714285711</v>
      </c>
      <c r="P736" s="6">
        <f t="shared" si="67"/>
        <v>25.007462686567163</v>
      </c>
      <c r="Q736" t="str">
        <f t="shared" si="68"/>
        <v>theater</v>
      </c>
      <c r="R736" t="str">
        <f t="shared" si="69"/>
        <v>plays</v>
      </c>
      <c r="S736" s="11">
        <f t="shared" si="70"/>
        <v>42763.25</v>
      </c>
      <c r="T736" s="12">
        <f t="shared" si="71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66"/>
        <v>354.18867924528303</v>
      </c>
      <c r="P737" s="6">
        <f t="shared" si="67"/>
        <v>65.998995479658461</v>
      </c>
      <c r="Q737" t="str">
        <f t="shared" si="68"/>
        <v>photography</v>
      </c>
      <c r="R737" t="str">
        <f t="shared" si="69"/>
        <v>photography books</v>
      </c>
      <c r="S737" s="11">
        <f t="shared" si="70"/>
        <v>42459.208333333328</v>
      </c>
      <c r="T737" s="12">
        <f t="shared" si="71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66"/>
        <v>32.896103896103895</v>
      </c>
      <c r="P738" s="6">
        <f t="shared" si="67"/>
        <v>87.34482758620689</v>
      </c>
      <c r="Q738" t="str">
        <f t="shared" si="68"/>
        <v>publishing</v>
      </c>
      <c r="R738" t="str">
        <f t="shared" si="69"/>
        <v>nonfiction</v>
      </c>
      <c r="S738" s="11">
        <f t="shared" si="70"/>
        <v>42055.25</v>
      </c>
      <c r="T738" s="12">
        <f t="shared" si="71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66"/>
        <v>135.8918918918919</v>
      </c>
      <c r="P739" s="6">
        <f t="shared" si="67"/>
        <v>27.933333333333334</v>
      </c>
      <c r="Q739" t="str">
        <f t="shared" si="68"/>
        <v>music</v>
      </c>
      <c r="R739" t="str">
        <f t="shared" si="69"/>
        <v>indie rock</v>
      </c>
      <c r="S739" s="11">
        <f t="shared" si="70"/>
        <v>42685.25</v>
      </c>
      <c r="T739" s="12">
        <f t="shared" si="71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66"/>
        <v>2.0843373493975905</v>
      </c>
      <c r="P740" s="6">
        <f t="shared" si="67"/>
        <v>103.8</v>
      </c>
      <c r="Q740" t="str">
        <f t="shared" si="68"/>
        <v>theater</v>
      </c>
      <c r="R740" t="str">
        <f t="shared" si="69"/>
        <v>plays</v>
      </c>
      <c r="S740" s="11">
        <f t="shared" si="70"/>
        <v>41959.25</v>
      </c>
      <c r="T740" s="12">
        <f t="shared" si="71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66"/>
        <v>61</v>
      </c>
      <c r="P741" s="6">
        <f t="shared" si="67"/>
        <v>31.937172774869111</v>
      </c>
      <c r="Q741" t="str">
        <f t="shared" si="68"/>
        <v>music</v>
      </c>
      <c r="R741" t="str">
        <f t="shared" si="69"/>
        <v>indie rock</v>
      </c>
      <c r="S741" s="11">
        <f t="shared" si="70"/>
        <v>41089.208333333336</v>
      </c>
      <c r="T741" s="12">
        <f t="shared" si="71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66"/>
        <v>30.037735849056602</v>
      </c>
      <c r="P742" s="6">
        <f t="shared" si="67"/>
        <v>99.5</v>
      </c>
      <c r="Q742" t="str">
        <f t="shared" si="68"/>
        <v>theater</v>
      </c>
      <c r="R742" t="str">
        <f t="shared" si="69"/>
        <v>plays</v>
      </c>
      <c r="S742" s="11">
        <f t="shared" si="70"/>
        <v>42769.25</v>
      </c>
      <c r="T742" s="12">
        <f t="shared" si="71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66"/>
        <v>1179.1666666666665</v>
      </c>
      <c r="P743" s="6">
        <f t="shared" si="67"/>
        <v>108.84615384615384</v>
      </c>
      <c r="Q743" t="str">
        <f t="shared" si="68"/>
        <v>theater</v>
      </c>
      <c r="R743" t="str">
        <f t="shared" si="69"/>
        <v>plays</v>
      </c>
      <c r="S743" s="11">
        <f t="shared" si="70"/>
        <v>40321.208333333336</v>
      </c>
      <c r="T743" s="12">
        <f t="shared" si="71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66"/>
        <v>1126.0833333333335</v>
      </c>
      <c r="P744" s="6">
        <f t="shared" si="67"/>
        <v>110.76229508196721</v>
      </c>
      <c r="Q744" t="str">
        <f t="shared" si="68"/>
        <v>music</v>
      </c>
      <c r="R744" t="str">
        <f t="shared" si="69"/>
        <v>electric music</v>
      </c>
      <c r="S744" s="11">
        <f t="shared" si="70"/>
        <v>40197.25</v>
      </c>
      <c r="T744" s="12">
        <f t="shared" si="71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66"/>
        <v>12.923076923076923</v>
      </c>
      <c r="P745" s="6">
        <f t="shared" si="67"/>
        <v>29.647058823529413</v>
      </c>
      <c r="Q745" t="str">
        <f t="shared" si="68"/>
        <v>theater</v>
      </c>
      <c r="R745" t="str">
        <f t="shared" si="69"/>
        <v>plays</v>
      </c>
      <c r="S745" s="11">
        <f t="shared" si="70"/>
        <v>42298.208333333328</v>
      </c>
      <c r="T745" s="12">
        <f t="shared" si="71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66"/>
        <v>712</v>
      </c>
      <c r="P746" s="6">
        <f t="shared" si="67"/>
        <v>101.71428571428571</v>
      </c>
      <c r="Q746" t="str">
        <f t="shared" si="68"/>
        <v>theater</v>
      </c>
      <c r="R746" t="str">
        <f t="shared" si="69"/>
        <v>plays</v>
      </c>
      <c r="S746" s="11">
        <f t="shared" si="70"/>
        <v>43322.208333333328</v>
      </c>
      <c r="T746" s="12">
        <f t="shared" si="71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66"/>
        <v>30.304347826086957</v>
      </c>
      <c r="P747" s="6">
        <f t="shared" si="67"/>
        <v>61.5</v>
      </c>
      <c r="Q747" t="str">
        <f t="shared" si="68"/>
        <v>technology</v>
      </c>
      <c r="R747" t="str">
        <f t="shared" si="69"/>
        <v>wearables</v>
      </c>
      <c r="S747" s="11">
        <f t="shared" si="70"/>
        <v>40328.208333333336</v>
      </c>
      <c r="T747" s="12">
        <f t="shared" si="71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66"/>
        <v>212.50896057347671</v>
      </c>
      <c r="P748" s="6">
        <f t="shared" si="67"/>
        <v>35</v>
      </c>
      <c r="Q748" t="str">
        <f t="shared" si="68"/>
        <v>technology</v>
      </c>
      <c r="R748" t="str">
        <f t="shared" si="69"/>
        <v>web</v>
      </c>
      <c r="S748" s="11">
        <f t="shared" si="70"/>
        <v>40825.208333333336</v>
      </c>
      <c r="T748" s="12">
        <f t="shared" si="71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66"/>
        <v>228.85714285714286</v>
      </c>
      <c r="P749" s="6">
        <f t="shared" si="67"/>
        <v>40.049999999999997</v>
      </c>
      <c r="Q749" t="str">
        <f t="shared" si="68"/>
        <v>theater</v>
      </c>
      <c r="R749" t="str">
        <f t="shared" si="69"/>
        <v>plays</v>
      </c>
      <c r="S749" s="11">
        <f t="shared" si="70"/>
        <v>40423.208333333336</v>
      </c>
      <c r="T749" s="12">
        <f t="shared" si="71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66"/>
        <v>34.959979476654695</v>
      </c>
      <c r="P750" s="6">
        <f t="shared" si="67"/>
        <v>110.97231270358306</v>
      </c>
      <c r="Q750" t="str">
        <f t="shared" si="68"/>
        <v>film &amp; video</v>
      </c>
      <c r="R750" t="str">
        <f t="shared" si="69"/>
        <v>animation</v>
      </c>
      <c r="S750" s="11">
        <f t="shared" si="70"/>
        <v>40238.25</v>
      </c>
      <c r="T750" s="12">
        <f t="shared" si="71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66"/>
        <v>157.29069767441862</v>
      </c>
      <c r="P751" s="6">
        <f t="shared" si="67"/>
        <v>36.959016393442624</v>
      </c>
      <c r="Q751" t="str">
        <f t="shared" si="68"/>
        <v>technology</v>
      </c>
      <c r="R751" t="str">
        <f t="shared" si="69"/>
        <v>wearables</v>
      </c>
      <c r="S751" s="11">
        <f t="shared" si="70"/>
        <v>41920.208333333336</v>
      </c>
      <c r="T751" s="12">
        <f t="shared" si="71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66"/>
        <v>1</v>
      </c>
      <c r="P752" s="6">
        <f t="shared" si="67"/>
        <v>1</v>
      </c>
      <c r="Q752" t="str">
        <f t="shared" si="68"/>
        <v>music</v>
      </c>
      <c r="R752" t="str">
        <f t="shared" si="69"/>
        <v>electric music</v>
      </c>
      <c r="S752" s="11">
        <f t="shared" si="70"/>
        <v>40360.208333333336</v>
      </c>
      <c r="T752" s="12">
        <f t="shared" si="71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66"/>
        <v>232.30555555555554</v>
      </c>
      <c r="P753" s="6">
        <f t="shared" si="67"/>
        <v>30.974074074074075</v>
      </c>
      <c r="Q753" t="str">
        <f t="shared" si="68"/>
        <v>publishing</v>
      </c>
      <c r="R753" t="str">
        <f t="shared" si="69"/>
        <v>nonfiction</v>
      </c>
      <c r="S753" s="11">
        <f t="shared" si="70"/>
        <v>42446.208333333328</v>
      </c>
      <c r="T753" s="12">
        <f t="shared" si="71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66"/>
        <v>92.448275862068968</v>
      </c>
      <c r="P754" s="6">
        <f t="shared" si="67"/>
        <v>47.035087719298247</v>
      </c>
      <c r="Q754" t="str">
        <f t="shared" si="68"/>
        <v>theater</v>
      </c>
      <c r="R754" t="str">
        <f t="shared" si="69"/>
        <v>plays</v>
      </c>
      <c r="S754" s="11">
        <f t="shared" si="70"/>
        <v>40395.208333333336</v>
      </c>
      <c r="T754" s="12">
        <f t="shared" si="71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66"/>
        <v>256.70212765957444</v>
      </c>
      <c r="P755" s="6">
        <f t="shared" si="67"/>
        <v>88.065693430656935</v>
      </c>
      <c r="Q755" t="str">
        <f t="shared" si="68"/>
        <v>photography</v>
      </c>
      <c r="R755" t="str">
        <f t="shared" si="69"/>
        <v>photography books</v>
      </c>
      <c r="S755" s="11">
        <f t="shared" si="70"/>
        <v>40321.208333333336</v>
      </c>
      <c r="T755" s="12">
        <f t="shared" si="71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66"/>
        <v>168.47017045454547</v>
      </c>
      <c r="P756" s="6">
        <f t="shared" si="67"/>
        <v>37.005616224648989</v>
      </c>
      <c r="Q756" t="str">
        <f t="shared" si="68"/>
        <v>theater</v>
      </c>
      <c r="R756" t="str">
        <f t="shared" si="69"/>
        <v>plays</v>
      </c>
      <c r="S756" s="11">
        <f t="shared" si="70"/>
        <v>41210.208333333336</v>
      </c>
      <c r="T756" s="12">
        <f t="shared" si="71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66"/>
        <v>166.57777777777778</v>
      </c>
      <c r="P757" s="6">
        <f t="shared" si="67"/>
        <v>26.027777777777779</v>
      </c>
      <c r="Q757" t="str">
        <f t="shared" si="68"/>
        <v>theater</v>
      </c>
      <c r="R757" t="str">
        <f t="shared" si="69"/>
        <v>plays</v>
      </c>
      <c r="S757" s="11">
        <f t="shared" si="70"/>
        <v>43096.25</v>
      </c>
      <c r="T757" s="12">
        <f t="shared" si="71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66"/>
        <v>772.07692307692309</v>
      </c>
      <c r="P758" s="6">
        <f t="shared" si="67"/>
        <v>67.817567567567565</v>
      </c>
      <c r="Q758" t="str">
        <f t="shared" si="68"/>
        <v>theater</v>
      </c>
      <c r="R758" t="str">
        <f t="shared" si="69"/>
        <v>plays</v>
      </c>
      <c r="S758" s="11">
        <f t="shared" si="70"/>
        <v>42024.25</v>
      </c>
      <c r="T758" s="12">
        <f t="shared" si="71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66"/>
        <v>406.85714285714283</v>
      </c>
      <c r="P759" s="6">
        <f t="shared" si="67"/>
        <v>49.964912280701753</v>
      </c>
      <c r="Q759" t="str">
        <f t="shared" si="68"/>
        <v>film &amp; video</v>
      </c>
      <c r="R759" t="str">
        <f t="shared" si="69"/>
        <v>drama</v>
      </c>
      <c r="S759" s="11">
        <f t="shared" si="70"/>
        <v>40675.208333333336</v>
      </c>
      <c r="T759" s="12">
        <f t="shared" si="71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66"/>
        <v>564.20608108108115</v>
      </c>
      <c r="P760" s="6">
        <f t="shared" si="67"/>
        <v>110.01646903820817</v>
      </c>
      <c r="Q760" t="str">
        <f t="shared" si="68"/>
        <v>music</v>
      </c>
      <c r="R760" t="str">
        <f t="shared" si="69"/>
        <v>rock</v>
      </c>
      <c r="S760" s="11">
        <f t="shared" si="70"/>
        <v>41936.208333333336</v>
      </c>
      <c r="T760" s="12">
        <f t="shared" si="71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66"/>
        <v>68.426865671641792</v>
      </c>
      <c r="P761" s="6">
        <f t="shared" si="67"/>
        <v>89.964678178963894</v>
      </c>
      <c r="Q761" t="str">
        <f t="shared" si="68"/>
        <v>music</v>
      </c>
      <c r="R761" t="str">
        <f t="shared" si="69"/>
        <v>electric music</v>
      </c>
      <c r="S761" s="11">
        <f t="shared" si="70"/>
        <v>43136.25</v>
      </c>
      <c r="T761" s="12">
        <f t="shared" si="71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66"/>
        <v>34.351966873706004</v>
      </c>
      <c r="P762" s="6">
        <f t="shared" si="67"/>
        <v>79.009523809523813</v>
      </c>
      <c r="Q762" t="str">
        <f t="shared" si="68"/>
        <v>games</v>
      </c>
      <c r="R762" t="str">
        <f t="shared" si="69"/>
        <v>video games</v>
      </c>
      <c r="S762" s="11">
        <f t="shared" si="70"/>
        <v>43678.208333333328</v>
      </c>
      <c r="T762" s="12">
        <f t="shared" si="71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66"/>
        <v>655.4545454545455</v>
      </c>
      <c r="P763" s="6">
        <f t="shared" si="67"/>
        <v>86.867469879518069</v>
      </c>
      <c r="Q763" t="str">
        <f t="shared" si="68"/>
        <v>music</v>
      </c>
      <c r="R763" t="str">
        <f t="shared" si="69"/>
        <v>rock</v>
      </c>
      <c r="S763" s="11">
        <f t="shared" si="70"/>
        <v>42938.208333333328</v>
      </c>
      <c r="T763" s="12">
        <f t="shared" si="71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66"/>
        <v>177.25714285714284</v>
      </c>
      <c r="P764" s="6">
        <f t="shared" si="67"/>
        <v>62.04</v>
      </c>
      <c r="Q764" t="str">
        <f t="shared" si="68"/>
        <v>music</v>
      </c>
      <c r="R764" t="str">
        <f t="shared" si="69"/>
        <v>jazz</v>
      </c>
      <c r="S764" s="11">
        <f t="shared" si="70"/>
        <v>41241.25</v>
      </c>
      <c r="T764" s="12">
        <f t="shared" si="71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66"/>
        <v>113.17857142857144</v>
      </c>
      <c r="P765" s="6">
        <f t="shared" si="67"/>
        <v>26.970212765957445</v>
      </c>
      <c r="Q765" t="str">
        <f t="shared" si="68"/>
        <v>theater</v>
      </c>
      <c r="R765" t="str">
        <f t="shared" si="69"/>
        <v>plays</v>
      </c>
      <c r="S765" s="11">
        <f t="shared" si="70"/>
        <v>41037.208333333336</v>
      </c>
      <c r="T765" s="12">
        <f t="shared" si="71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66"/>
        <v>728.18181818181824</v>
      </c>
      <c r="P766" s="6">
        <f t="shared" si="67"/>
        <v>54.121621621621621</v>
      </c>
      <c r="Q766" t="str">
        <f t="shared" si="68"/>
        <v>music</v>
      </c>
      <c r="R766" t="str">
        <f t="shared" si="69"/>
        <v>rock</v>
      </c>
      <c r="S766" s="11">
        <f t="shared" si="70"/>
        <v>40676.208333333336</v>
      </c>
      <c r="T766" s="12">
        <f t="shared" si="71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66"/>
        <v>208.33333333333334</v>
      </c>
      <c r="P767" s="6">
        <f t="shared" si="67"/>
        <v>41.035353535353536</v>
      </c>
      <c r="Q767" t="str">
        <f t="shared" si="68"/>
        <v>music</v>
      </c>
      <c r="R767" t="str">
        <f t="shared" si="69"/>
        <v>indie rock</v>
      </c>
      <c r="S767" s="11">
        <f t="shared" si="70"/>
        <v>42840.208333333328</v>
      </c>
      <c r="T767" s="12">
        <f t="shared" si="71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66"/>
        <v>31.171232876712331</v>
      </c>
      <c r="P768" s="6">
        <f t="shared" si="67"/>
        <v>55.052419354838712</v>
      </c>
      <c r="Q768" t="str">
        <f t="shared" si="68"/>
        <v>film &amp; video</v>
      </c>
      <c r="R768" t="str">
        <f t="shared" si="69"/>
        <v>science fiction</v>
      </c>
      <c r="S768" s="11">
        <f t="shared" si="70"/>
        <v>43362.208333333328</v>
      </c>
      <c r="T768" s="12">
        <f t="shared" si="71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66"/>
        <v>56.967078189300416</v>
      </c>
      <c r="P769" s="6">
        <f t="shared" si="67"/>
        <v>107.93762183235867</v>
      </c>
      <c r="Q769" t="str">
        <f t="shared" si="68"/>
        <v>publishing</v>
      </c>
      <c r="R769" t="str">
        <f t="shared" si="69"/>
        <v>translations</v>
      </c>
      <c r="S769" s="11">
        <f t="shared" si="70"/>
        <v>42283.208333333328</v>
      </c>
      <c r="T769" s="12">
        <f t="shared" si="71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66"/>
        <v>231</v>
      </c>
      <c r="P770" s="6">
        <f t="shared" si="67"/>
        <v>73.92</v>
      </c>
      <c r="Q770" t="str">
        <f t="shared" si="68"/>
        <v>theater</v>
      </c>
      <c r="R770" t="str">
        <f t="shared" si="69"/>
        <v>plays</v>
      </c>
      <c r="S770" s="11">
        <f t="shared" si="70"/>
        <v>41619.25</v>
      </c>
      <c r="T770" s="12">
        <f t="shared" si="71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72">(E771/D771)*100</f>
        <v>86.867834394904463</v>
      </c>
      <c r="P771" s="6">
        <f t="shared" ref="P771:P834" si="73">(E771/G771)</f>
        <v>31.995894428152493</v>
      </c>
      <c r="Q771" t="str">
        <f t="shared" ref="Q771:Q834" si="74">LEFT(N771, FIND("/", N771)-1)</f>
        <v>games</v>
      </c>
      <c r="R771" t="str">
        <f t="shared" ref="R771:R834" si="75">MID(N771, FIND("/", N771)+1, LEN(N771)-FIND("/", N771))</f>
        <v>video games</v>
      </c>
      <c r="S771" s="11">
        <f t="shared" ref="S771:S834" si="76">(((J771/60)/60)/24)+DATE(1970,1,1)</f>
        <v>41501.208333333336</v>
      </c>
      <c r="T771" s="12">
        <f t="shared" ref="T771:T834" si="77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72"/>
        <v>270.74418604651163</v>
      </c>
      <c r="P772" s="6">
        <f t="shared" si="73"/>
        <v>53.898148148148145</v>
      </c>
      <c r="Q772" t="str">
        <f t="shared" si="74"/>
        <v>theater</v>
      </c>
      <c r="R772" t="str">
        <f t="shared" si="75"/>
        <v>plays</v>
      </c>
      <c r="S772" s="11">
        <f t="shared" si="76"/>
        <v>41743.208333333336</v>
      </c>
      <c r="T772" s="12">
        <f t="shared" si="77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72"/>
        <v>49.446428571428569</v>
      </c>
      <c r="P773" s="6">
        <f t="shared" si="73"/>
        <v>106.5</v>
      </c>
      <c r="Q773" t="str">
        <f t="shared" si="74"/>
        <v>theater</v>
      </c>
      <c r="R773" t="str">
        <f t="shared" si="75"/>
        <v>plays</v>
      </c>
      <c r="S773" s="11">
        <f t="shared" si="76"/>
        <v>43491.25</v>
      </c>
      <c r="T773" s="12">
        <f t="shared" si="77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72"/>
        <v>113.3596256684492</v>
      </c>
      <c r="P774" s="6">
        <f t="shared" si="73"/>
        <v>32.999805409612762</v>
      </c>
      <c r="Q774" t="str">
        <f t="shared" si="74"/>
        <v>music</v>
      </c>
      <c r="R774" t="str">
        <f t="shared" si="75"/>
        <v>indie rock</v>
      </c>
      <c r="S774" s="11">
        <f t="shared" si="76"/>
        <v>43505.25</v>
      </c>
      <c r="T774" s="12">
        <f t="shared" si="77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72"/>
        <v>190.55555555555554</v>
      </c>
      <c r="P775" s="6">
        <f t="shared" si="73"/>
        <v>43.00254993625159</v>
      </c>
      <c r="Q775" t="str">
        <f t="shared" si="74"/>
        <v>theater</v>
      </c>
      <c r="R775" t="str">
        <f t="shared" si="75"/>
        <v>plays</v>
      </c>
      <c r="S775" s="11">
        <f t="shared" si="76"/>
        <v>42838.208333333328</v>
      </c>
      <c r="T775" s="12">
        <f t="shared" si="77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72"/>
        <v>135.5</v>
      </c>
      <c r="P776" s="6">
        <f t="shared" si="73"/>
        <v>86.858974358974365</v>
      </c>
      <c r="Q776" t="str">
        <f t="shared" si="74"/>
        <v>technology</v>
      </c>
      <c r="R776" t="str">
        <f t="shared" si="75"/>
        <v>web</v>
      </c>
      <c r="S776" s="11">
        <f t="shared" si="76"/>
        <v>42513.208333333328</v>
      </c>
      <c r="T776" s="12">
        <f t="shared" si="77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72"/>
        <v>10.297872340425531</v>
      </c>
      <c r="P777" s="6">
        <f t="shared" si="73"/>
        <v>96.8</v>
      </c>
      <c r="Q777" t="str">
        <f t="shared" si="74"/>
        <v>music</v>
      </c>
      <c r="R777" t="str">
        <f t="shared" si="75"/>
        <v>rock</v>
      </c>
      <c r="S777" s="11">
        <f t="shared" si="76"/>
        <v>41949.25</v>
      </c>
      <c r="T777" s="12">
        <f t="shared" si="77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72"/>
        <v>65.544223826714799</v>
      </c>
      <c r="P778" s="6">
        <f t="shared" si="73"/>
        <v>32.995456610631528</v>
      </c>
      <c r="Q778" t="str">
        <f t="shared" si="74"/>
        <v>theater</v>
      </c>
      <c r="R778" t="str">
        <f t="shared" si="75"/>
        <v>plays</v>
      </c>
      <c r="S778" s="11">
        <f t="shared" si="76"/>
        <v>43650.208333333328</v>
      </c>
      <c r="T778" s="12">
        <f t="shared" si="77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72"/>
        <v>49.026652452025587</v>
      </c>
      <c r="P779" s="6">
        <f t="shared" si="73"/>
        <v>68.028106508875737</v>
      </c>
      <c r="Q779" t="str">
        <f t="shared" si="74"/>
        <v>theater</v>
      </c>
      <c r="R779" t="str">
        <f t="shared" si="75"/>
        <v>plays</v>
      </c>
      <c r="S779" s="11">
        <f t="shared" si="76"/>
        <v>40809.208333333336</v>
      </c>
      <c r="T779" s="12">
        <f t="shared" si="77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72"/>
        <v>787.92307692307691</v>
      </c>
      <c r="P780" s="6">
        <f t="shared" si="73"/>
        <v>58.867816091954026</v>
      </c>
      <c r="Q780" t="str">
        <f t="shared" si="74"/>
        <v>film &amp; video</v>
      </c>
      <c r="R780" t="str">
        <f t="shared" si="75"/>
        <v>animation</v>
      </c>
      <c r="S780" s="11">
        <f t="shared" si="76"/>
        <v>40768.208333333336</v>
      </c>
      <c r="T780" s="12">
        <f t="shared" si="77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72"/>
        <v>80.306347746090154</v>
      </c>
      <c r="P781" s="6">
        <f t="shared" si="73"/>
        <v>105.04572803850782</v>
      </c>
      <c r="Q781" t="str">
        <f t="shared" si="74"/>
        <v>theater</v>
      </c>
      <c r="R781" t="str">
        <f t="shared" si="75"/>
        <v>plays</v>
      </c>
      <c r="S781" s="11">
        <f t="shared" si="76"/>
        <v>42230.208333333328</v>
      </c>
      <c r="T781" s="12">
        <f t="shared" si="77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72"/>
        <v>106.29411764705883</v>
      </c>
      <c r="P782" s="6">
        <f t="shared" si="73"/>
        <v>33.054878048780488</v>
      </c>
      <c r="Q782" t="str">
        <f t="shared" si="74"/>
        <v>film &amp; video</v>
      </c>
      <c r="R782" t="str">
        <f t="shared" si="75"/>
        <v>drama</v>
      </c>
      <c r="S782" s="11">
        <f t="shared" si="76"/>
        <v>42573.208333333328</v>
      </c>
      <c r="T782" s="12">
        <f t="shared" si="77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72"/>
        <v>50.735632183908038</v>
      </c>
      <c r="P783" s="6">
        <f t="shared" si="73"/>
        <v>78.821428571428569</v>
      </c>
      <c r="Q783" t="str">
        <f t="shared" si="74"/>
        <v>theater</v>
      </c>
      <c r="R783" t="str">
        <f t="shared" si="75"/>
        <v>plays</v>
      </c>
      <c r="S783" s="11">
        <f t="shared" si="76"/>
        <v>40482.208333333336</v>
      </c>
      <c r="T783" s="12">
        <f t="shared" si="77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72"/>
        <v>215.31372549019611</v>
      </c>
      <c r="P784" s="6">
        <f t="shared" si="73"/>
        <v>68.204968944099377</v>
      </c>
      <c r="Q784" t="str">
        <f t="shared" si="74"/>
        <v>film &amp; video</v>
      </c>
      <c r="R784" t="str">
        <f t="shared" si="75"/>
        <v>animation</v>
      </c>
      <c r="S784" s="11">
        <f t="shared" si="76"/>
        <v>40603.25</v>
      </c>
      <c r="T784" s="12">
        <f t="shared" si="77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72"/>
        <v>141.22972972972974</v>
      </c>
      <c r="P785" s="6">
        <f t="shared" si="73"/>
        <v>75.731884057971016</v>
      </c>
      <c r="Q785" t="str">
        <f t="shared" si="74"/>
        <v>music</v>
      </c>
      <c r="R785" t="str">
        <f t="shared" si="75"/>
        <v>rock</v>
      </c>
      <c r="S785" s="11">
        <f t="shared" si="76"/>
        <v>41625.25</v>
      </c>
      <c r="T785" s="12">
        <f t="shared" si="77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72"/>
        <v>115.33745781777279</v>
      </c>
      <c r="P786" s="6">
        <f t="shared" si="73"/>
        <v>30.996070133010882</v>
      </c>
      <c r="Q786" t="str">
        <f t="shared" si="74"/>
        <v>technology</v>
      </c>
      <c r="R786" t="str">
        <f t="shared" si="75"/>
        <v>web</v>
      </c>
      <c r="S786" s="11">
        <f t="shared" si="76"/>
        <v>42435.25</v>
      </c>
      <c r="T786" s="12">
        <f t="shared" si="77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72"/>
        <v>193.11940298507463</v>
      </c>
      <c r="P787" s="6">
        <f t="shared" si="73"/>
        <v>101.88188976377953</v>
      </c>
      <c r="Q787" t="str">
        <f t="shared" si="74"/>
        <v>film &amp; video</v>
      </c>
      <c r="R787" t="str">
        <f t="shared" si="75"/>
        <v>animation</v>
      </c>
      <c r="S787" s="11">
        <f t="shared" si="76"/>
        <v>43582.208333333328</v>
      </c>
      <c r="T787" s="12">
        <f t="shared" si="77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72"/>
        <v>729.73333333333335</v>
      </c>
      <c r="P788" s="6">
        <f t="shared" si="73"/>
        <v>52.879227053140099</v>
      </c>
      <c r="Q788" t="str">
        <f t="shared" si="74"/>
        <v>music</v>
      </c>
      <c r="R788" t="str">
        <f t="shared" si="75"/>
        <v>jazz</v>
      </c>
      <c r="S788" s="11">
        <f t="shared" si="76"/>
        <v>43186.208333333328</v>
      </c>
      <c r="T788" s="12">
        <f t="shared" si="77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72"/>
        <v>99.66339869281046</v>
      </c>
      <c r="P789" s="6">
        <f t="shared" si="73"/>
        <v>71.005820721769496</v>
      </c>
      <c r="Q789" t="str">
        <f t="shared" si="74"/>
        <v>music</v>
      </c>
      <c r="R789" t="str">
        <f t="shared" si="75"/>
        <v>rock</v>
      </c>
      <c r="S789" s="11">
        <f t="shared" si="76"/>
        <v>40684.208333333336</v>
      </c>
      <c r="T789" s="12">
        <f t="shared" si="77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72"/>
        <v>88.166666666666671</v>
      </c>
      <c r="P790" s="6">
        <f t="shared" si="73"/>
        <v>102.38709677419355</v>
      </c>
      <c r="Q790" t="str">
        <f t="shared" si="74"/>
        <v>film &amp; video</v>
      </c>
      <c r="R790" t="str">
        <f t="shared" si="75"/>
        <v>animation</v>
      </c>
      <c r="S790" s="11">
        <f t="shared" si="76"/>
        <v>41202.208333333336</v>
      </c>
      <c r="T790" s="12">
        <f t="shared" si="77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72"/>
        <v>37.233333333333334</v>
      </c>
      <c r="P791" s="6">
        <f t="shared" si="73"/>
        <v>74.466666666666669</v>
      </c>
      <c r="Q791" t="str">
        <f t="shared" si="74"/>
        <v>theater</v>
      </c>
      <c r="R791" t="str">
        <f t="shared" si="75"/>
        <v>plays</v>
      </c>
      <c r="S791" s="11">
        <f t="shared" si="76"/>
        <v>41786.208333333336</v>
      </c>
      <c r="T791" s="12">
        <f t="shared" si="77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72"/>
        <v>30.540075309306079</v>
      </c>
      <c r="P792" s="6">
        <f t="shared" si="73"/>
        <v>51.009883198562441</v>
      </c>
      <c r="Q792" t="str">
        <f t="shared" si="74"/>
        <v>theater</v>
      </c>
      <c r="R792" t="str">
        <f t="shared" si="75"/>
        <v>plays</v>
      </c>
      <c r="S792" s="11">
        <f t="shared" si="76"/>
        <v>40223.25</v>
      </c>
      <c r="T792" s="12">
        <f t="shared" si="77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72"/>
        <v>25.714285714285712</v>
      </c>
      <c r="P793" s="6">
        <f t="shared" si="73"/>
        <v>90</v>
      </c>
      <c r="Q793" t="str">
        <f t="shared" si="74"/>
        <v>food</v>
      </c>
      <c r="R793" t="str">
        <f t="shared" si="75"/>
        <v>food trucks</v>
      </c>
      <c r="S793" s="11">
        <f t="shared" si="76"/>
        <v>42715.25</v>
      </c>
      <c r="T793" s="12">
        <f t="shared" si="77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72"/>
        <v>34</v>
      </c>
      <c r="P794" s="6">
        <f t="shared" si="73"/>
        <v>97.142857142857139</v>
      </c>
      <c r="Q794" t="str">
        <f t="shared" si="74"/>
        <v>theater</v>
      </c>
      <c r="R794" t="str">
        <f t="shared" si="75"/>
        <v>plays</v>
      </c>
      <c r="S794" s="11">
        <f t="shared" si="76"/>
        <v>41451.208333333336</v>
      </c>
      <c r="T794" s="12">
        <f t="shared" si="77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72"/>
        <v>1185.909090909091</v>
      </c>
      <c r="P795" s="6">
        <f t="shared" si="73"/>
        <v>72.071823204419886</v>
      </c>
      <c r="Q795" t="str">
        <f t="shared" si="74"/>
        <v>publishing</v>
      </c>
      <c r="R795" t="str">
        <f t="shared" si="75"/>
        <v>nonfiction</v>
      </c>
      <c r="S795" s="11">
        <f t="shared" si="76"/>
        <v>41450.208333333336</v>
      </c>
      <c r="T795" s="12">
        <f t="shared" si="77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72"/>
        <v>125.39393939393939</v>
      </c>
      <c r="P796" s="6">
        <f t="shared" si="73"/>
        <v>75.236363636363635</v>
      </c>
      <c r="Q796" t="str">
        <f t="shared" si="74"/>
        <v>music</v>
      </c>
      <c r="R796" t="str">
        <f t="shared" si="75"/>
        <v>rock</v>
      </c>
      <c r="S796" s="11">
        <f t="shared" si="76"/>
        <v>43091.25</v>
      </c>
      <c r="T796" s="12">
        <f t="shared" si="77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72"/>
        <v>14.394366197183098</v>
      </c>
      <c r="P797" s="6">
        <f t="shared" si="73"/>
        <v>32.967741935483872</v>
      </c>
      <c r="Q797" t="str">
        <f t="shared" si="74"/>
        <v>film &amp; video</v>
      </c>
      <c r="R797" t="str">
        <f t="shared" si="75"/>
        <v>drama</v>
      </c>
      <c r="S797" s="11">
        <f t="shared" si="76"/>
        <v>42675.208333333328</v>
      </c>
      <c r="T797" s="12">
        <f t="shared" si="77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72"/>
        <v>54.807692307692314</v>
      </c>
      <c r="P798" s="6">
        <f t="shared" si="73"/>
        <v>54.807692307692307</v>
      </c>
      <c r="Q798" t="str">
        <f t="shared" si="74"/>
        <v>games</v>
      </c>
      <c r="R798" t="str">
        <f t="shared" si="75"/>
        <v>mobile games</v>
      </c>
      <c r="S798" s="11">
        <f t="shared" si="76"/>
        <v>41859.208333333336</v>
      </c>
      <c r="T798" s="12">
        <f t="shared" si="77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72"/>
        <v>109.63157894736841</v>
      </c>
      <c r="P799" s="6">
        <f t="shared" si="73"/>
        <v>45.037837837837834</v>
      </c>
      <c r="Q799" t="str">
        <f t="shared" si="74"/>
        <v>technology</v>
      </c>
      <c r="R799" t="str">
        <f t="shared" si="75"/>
        <v>web</v>
      </c>
      <c r="S799" s="11">
        <f t="shared" si="76"/>
        <v>43464.25</v>
      </c>
      <c r="T799" s="12">
        <f t="shared" si="77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72"/>
        <v>188.47058823529412</v>
      </c>
      <c r="P800" s="6">
        <f t="shared" si="73"/>
        <v>52.958677685950413</v>
      </c>
      <c r="Q800" t="str">
        <f t="shared" si="74"/>
        <v>theater</v>
      </c>
      <c r="R800" t="str">
        <f t="shared" si="75"/>
        <v>plays</v>
      </c>
      <c r="S800" s="11">
        <f t="shared" si="76"/>
        <v>41060.208333333336</v>
      </c>
      <c r="T800" s="12">
        <f t="shared" si="77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72"/>
        <v>87.008284023668637</v>
      </c>
      <c r="P801" s="6">
        <f t="shared" si="73"/>
        <v>60.017959183673469</v>
      </c>
      <c r="Q801" t="str">
        <f t="shared" si="74"/>
        <v>theater</v>
      </c>
      <c r="R801" t="str">
        <f t="shared" si="75"/>
        <v>plays</v>
      </c>
      <c r="S801" s="11">
        <f t="shared" si="76"/>
        <v>42399.25</v>
      </c>
      <c r="T801" s="12">
        <f t="shared" si="77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72"/>
        <v>1</v>
      </c>
      <c r="P802" s="6">
        <f t="shared" si="73"/>
        <v>1</v>
      </c>
      <c r="Q802" t="str">
        <f t="shared" si="74"/>
        <v>music</v>
      </c>
      <c r="R802" t="str">
        <f t="shared" si="75"/>
        <v>rock</v>
      </c>
      <c r="S802" s="11">
        <f t="shared" si="76"/>
        <v>42167.208333333328</v>
      </c>
      <c r="T802" s="12">
        <f t="shared" si="77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72"/>
        <v>202.9130434782609</v>
      </c>
      <c r="P803" s="6">
        <f t="shared" si="73"/>
        <v>44.028301886792455</v>
      </c>
      <c r="Q803" t="str">
        <f t="shared" si="74"/>
        <v>photography</v>
      </c>
      <c r="R803" t="str">
        <f t="shared" si="75"/>
        <v>photography books</v>
      </c>
      <c r="S803" s="11">
        <f t="shared" si="76"/>
        <v>43830.25</v>
      </c>
      <c r="T803" s="12">
        <f t="shared" si="77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72"/>
        <v>197.03225806451613</v>
      </c>
      <c r="P804" s="6">
        <f t="shared" si="73"/>
        <v>86.028169014084511</v>
      </c>
      <c r="Q804" t="str">
        <f t="shared" si="74"/>
        <v>photography</v>
      </c>
      <c r="R804" t="str">
        <f t="shared" si="75"/>
        <v>photography books</v>
      </c>
      <c r="S804" s="11">
        <f t="shared" si="76"/>
        <v>43650.208333333328</v>
      </c>
      <c r="T804" s="12">
        <f t="shared" si="77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72"/>
        <v>107</v>
      </c>
      <c r="P805" s="6">
        <f t="shared" si="73"/>
        <v>28.012875536480685</v>
      </c>
      <c r="Q805" t="str">
        <f t="shared" si="74"/>
        <v>theater</v>
      </c>
      <c r="R805" t="str">
        <f t="shared" si="75"/>
        <v>plays</v>
      </c>
      <c r="S805" s="11">
        <f t="shared" si="76"/>
        <v>43492.25</v>
      </c>
      <c r="T805" s="12">
        <f t="shared" si="77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72"/>
        <v>268.73076923076923</v>
      </c>
      <c r="P806" s="6">
        <f t="shared" si="73"/>
        <v>32.050458715596328</v>
      </c>
      <c r="Q806" t="str">
        <f t="shared" si="74"/>
        <v>music</v>
      </c>
      <c r="R806" t="str">
        <f t="shared" si="75"/>
        <v>rock</v>
      </c>
      <c r="S806" s="11">
        <f t="shared" si="76"/>
        <v>43102.25</v>
      </c>
      <c r="T806" s="12">
        <f t="shared" si="77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72"/>
        <v>50.845360824742272</v>
      </c>
      <c r="P807" s="6">
        <f t="shared" si="73"/>
        <v>73.611940298507463</v>
      </c>
      <c r="Q807" t="str">
        <f t="shared" si="74"/>
        <v>film &amp; video</v>
      </c>
      <c r="R807" t="str">
        <f t="shared" si="75"/>
        <v>documentary</v>
      </c>
      <c r="S807" s="11">
        <f t="shared" si="76"/>
        <v>41958.25</v>
      </c>
      <c r="T807" s="12">
        <f t="shared" si="77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72"/>
        <v>1180.2857142857142</v>
      </c>
      <c r="P808" s="6">
        <f t="shared" si="73"/>
        <v>108.71052631578948</v>
      </c>
      <c r="Q808" t="str">
        <f t="shared" si="74"/>
        <v>film &amp; video</v>
      </c>
      <c r="R808" t="str">
        <f t="shared" si="75"/>
        <v>drama</v>
      </c>
      <c r="S808" s="11">
        <f t="shared" si="76"/>
        <v>40973.25</v>
      </c>
      <c r="T808" s="12">
        <f t="shared" si="77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72"/>
        <v>264</v>
      </c>
      <c r="P809" s="6">
        <f t="shared" si="73"/>
        <v>42.97674418604651</v>
      </c>
      <c r="Q809" t="str">
        <f t="shared" si="74"/>
        <v>theater</v>
      </c>
      <c r="R809" t="str">
        <f t="shared" si="75"/>
        <v>plays</v>
      </c>
      <c r="S809" s="11">
        <f t="shared" si="76"/>
        <v>43753.208333333328</v>
      </c>
      <c r="T809" s="12">
        <f t="shared" si="77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72"/>
        <v>30.44230769230769</v>
      </c>
      <c r="P810" s="6">
        <f t="shared" si="73"/>
        <v>83.315789473684205</v>
      </c>
      <c r="Q810" t="str">
        <f t="shared" si="74"/>
        <v>food</v>
      </c>
      <c r="R810" t="str">
        <f t="shared" si="75"/>
        <v>food trucks</v>
      </c>
      <c r="S810" s="11">
        <f t="shared" si="76"/>
        <v>42507.208333333328</v>
      </c>
      <c r="T810" s="12">
        <f t="shared" si="77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72"/>
        <v>62.880681818181813</v>
      </c>
      <c r="P811" s="6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11">
        <f t="shared" si="76"/>
        <v>41135.208333333336</v>
      </c>
      <c r="T811" s="12">
        <f t="shared" si="77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72"/>
        <v>193.125</v>
      </c>
      <c r="P812" s="6">
        <f t="shared" si="73"/>
        <v>55.927601809954751</v>
      </c>
      <c r="Q812" t="str">
        <f t="shared" si="74"/>
        <v>theater</v>
      </c>
      <c r="R812" t="str">
        <f t="shared" si="75"/>
        <v>plays</v>
      </c>
      <c r="S812" s="11">
        <f t="shared" si="76"/>
        <v>43067.25</v>
      </c>
      <c r="T812" s="12">
        <f t="shared" si="77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72"/>
        <v>77.102702702702715</v>
      </c>
      <c r="P813" s="6">
        <f t="shared" si="73"/>
        <v>105.03681885125184</v>
      </c>
      <c r="Q813" t="str">
        <f t="shared" si="74"/>
        <v>games</v>
      </c>
      <c r="R813" t="str">
        <f t="shared" si="75"/>
        <v>video games</v>
      </c>
      <c r="S813" s="11">
        <f t="shared" si="76"/>
        <v>42378.25</v>
      </c>
      <c r="T813" s="12">
        <f t="shared" si="77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72"/>
        <v>225.52763819095478</v>
      </c>
      <c r="P814" s="6">
        <f t="shared" si="73"/>
        <v>48</v>
      </c>
      <c r="Q814" t="str">
        <f t="shared" si="74"/>
        <v>publishing</v>
      </c>
      <c r="R814" t="str">
        <f t="shared" si="75"/>
        <v>nonfiction</v>
      </c>
      <c r="S814" s="11">
        <f t="shared" si="76"/>
        <v>43206.208333333328</v>
      </c>
      <c r="T814" s="12">
        <f t="shared" si="77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72"/>
        <v>239.40625</v>
      </c>
      <c r="P815" s="6">
        <f t="shared" si="73"/>
        <v>112.66176470588235</v>
      </c>
      <c r="Q815" t="str">
        <f t="shared" si="74"/>
        <v>games</v>
      </c>
      <c r="R815" t="str">
        <f t="shared" si="75"/>
        <v>video games</v>
      </c>
      <c r="S815" s="11">
        <f t="shared" si="76"/>
        <v>41148.208333333336</v>
      </c>
      <c r="T815" s="12">
        <f t="shared" si="77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72"/>
        <v>92.1875</v>
      </c>
      <c r="P816" s="6">
        <f t="shared" si="73"/>
        <v>81.944444444444443</v>
      </c>
      <c r="Q816" t="str">
        <f t="shared" si="74"/>
        <v>music</v>
      </c>
      <c r="R816" t="str">
        <f t="shared" si="75"/>
        <v>rock</v>
      </c>
      <c r="S816" s="11">
        <f t="shared" si="76"/>
        <v>42517.208333333328</v>
      </c>
      <c r="T816" s="12">
        <f t="shared" si="77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72"/>
        <v>130.23333333333335</v>
      </c>
      <c r="P817" s="6">
        <f t="shared" si="73"/>
        <v>64.049180327868854</v>
      </c>
      <c r="Q817" t="str">
        <f t="shared" si="74"/>
        <v>music</v>
      </c>
      <c r="R817" t="str">
        <f t="shared" si="75"/>
        <v>rock</v>
      </c>
      <c r="S817" s="11">
        <f t="shared" si="76"/>
        <v>43068.25</v>
      </c>
      <c r="T817" s="12">
        <f t="shared" si="77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72"/>
        <v>615.21739130434787</v>
      </c>
      <c r="P818" s="6">
        <f t="shared" si="73"/>
        <v>106.39097744360902</v>
      </c>
      <c r="Q818" t="str">
        <f t="shared" si="74"/>
        <v>theater</v>
      </c>
      <c r="R818" t="str">
        <f t="shared" si="75"/>
        <v>plays</v>
      </c>
      <c r="S818" s="11">
        <f t="shared" si="76"/>
        <v>41680.25</v>
      </c>
      <c r="T818" s="12">
        <f t="shared" si="77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72"/>
        <v>368.79532163742692</v>
      </c>
      <c r="P819" s="6">
        <f t="shared" si="73"/>
        <v>76.011249497790274</v>
      </c>
      <c r="Q819" t="str">
        <f t="shared" si="74"/>
        <v>publishing</v>
      </c>
      <c r="R819" t="str">
        <f t="shared" si="75"/>
        <v>nonfiction</v>
      </c>
      <c r="S819" s="11">
        <f t="shared" si="76"/>
        <v>43589.208333333328</v>
      </c>
      <c r="T819" s="12">
        <f t="shared" si="77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72"/>
        <v>1094.8571428571429</v>
      </c>
      <c r="P820" s="6">
        <f t="shared" si="73"/>
        <v>111.07246376811594</v>
      </c>
      <c r="Q820" t="str">
        <f t="shared" si="74"/>
        <v>theater</v>
      </c>
      <c r="R820" t="str">
        <f t="shared" si="75"/>
        <v>plays</v>
      </c>
      <c r="S820" s="11">
        <f t="shared" si="76"/>
        <v>43486.25</v>
      </c>
      <c r="T820" s="12">
        <f t="shared" si="77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72"/>
        <v>50.662921348314605</v>
      </c>
      <c r="P821" s="6">
        <f t="shared" si="73"/>
        <v>95.936170212765958</v>
      </c>
      <c r="Q821" t="str">
        <f t="shared" si="74"/>
        <v>games</v>
      </c>
      <c r="R821" t="str">
        <f t="shared" si="75"/>
        <v>video games</v>
      </c>
      <c r="S821" s="11">
        <f t="shared" si="76"/>
        <v>41237.25</v>
      </c>
      <c r="T821" s="12">
        <f t="shared" si="77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72"/>
        <v>800.6</v>
      </c>
      <c r="P822" s="6">
        <f t="shared" si="73"/>
        <v>43.043010752688176</v>
      </c>
      <c r="Q822" t="str">
        <f t="shared" si="74"/>
        <v>music</v>
      </c>
      <c r="R822" t="str">
        <f t="shared" si="75"/>
        <v>rock</v>
      </c>
      <c r="S822" s="11">
        <f t="shared" si="76"/>
        <v>43310.208333333328</v>
      </c>
      <c r="T822" s="12">
        <f t="shared" si="77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72"/>
        <v>291.28571428571428</v>
      </c>
      <c r="P823" s="6">
        <f t="shared" si="73"/>
        <v>67.966666666666669</v>
      </c>
      <c r="Q823" t="str">
        <f t="shared" si="74"/>
        <v>film &amp; video</v>
      </c>
      <c r="R823" t="str">
        <f t="shared" si="75"/>
        <v>documentary</v>
      </c>
      <c r="S823" s="11">
        <f t="shared" si="76"/>
        <v>42794.25</v>
      </c>
      <c r="T823" s="12">
        <f t="shared" si="77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72"/>
        <v>349.9666666666667</v>
      </c>
      <c r="P824" s="6">
        <f t="shared" si="73"/>
        <v>89.991428571428571</v>
      </c>
      <c r="Q824" t="str">
        <f t="shared" si="74"/>
        <v>music</v>
      </c>
      <c r="R824" t="str">
        <f t="shared" si="75"/>
        <v>rock</v>
      </c>
      <c r="S824" s="11">
        <f t="shared" si="76"/>
        <v>41698.25</v>
      </c>
      <c r="T824" s="12">
        <f t="shared" si="77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72"/>
        <v>357.07317073170731</v>
      </c>
      <c r="P825" s="6">
        <f t="shared" si="73"/>
        <v>58.095238095238095</v>
      </c>
      <c r="Q825" t="str">
        <f t="shared" si="74"/>
        <v>music</v>
      </c>
      <c r="R825" t="str">
        <f t="shared" si="75"/>
        <v>rock</v>
      </c>
      <c r="S825" s="11">
        <f t="shared" si="76"/>
        <v>41892.208333333336</v>
      </c>
      <c r="T825" s="12">
        <f t="shared" si="77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72"/>
        <v>126.48941176470588</v>
      </c>
      <c r="P826" s="6">
        <f t="shared" si="73"/>
        <v>83.996875000000003</v>
      </c>
      <c r="Q826" t="str">
        <f t="shared" si="74"/>
        <v>publishing</v>
      </c>
      <c r="R826" t="str">
        <f t="shared" si="75"/>
        <v>nonfiction</v>
      </c>
      <c r="S826" s="11">
        <f t="shared" si="76"/>
        <v>40348.208333333336</v>
      </c>
      <c r="T826" s="12">
        <f t="shared" si="77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72"/>
        <v>387.5</v>
      </c>
      <c r="P827" s="6">
        <f t="shared" si="73"/>
        <v>88.853503184713375</v>
      </c>
      <c r="Q827" t="str">
        <f t="shared" si="74"/>
        <v>film &amp; video</v>
      </c>
      <c r="R827" t="str">
        <f t="shared" si="75"/>
        <v>shorts</v>
      </c>
      <c r="S827" s="11">
        <f t="shared" si="76"/>
        <v>42941.208333333328</v>
      </c>
      <c r="T827" s="12">
        <f t="shared" si="77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72"/>
        <v>457.03571428571428</v>
      </c>
      <c r="P828" s="6">
        <f t="shared" si="73"/>
        <v>65.963917525773198</v>
      </c>
      <c r="Q828" t="str">
        <f t="shared" si="74"/>
        <v>theater</v>
      </c>
      <c r="R828" t="str">
        <f t="shared" si="75"/>
        <v>plays</v>
      </c>
      <c r="S828" s="11">
        <f t="shared" si="76"/>
        <v>40525.25</v>
      </c>
      <c r="T828" s="12">
        <f t="shared" si="77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72"/>
        <v>266.69565217391306</v>
      </c>
      <c r="P829" s="6">
        <f t="shared" si="73"/>
        <v>74.804878048780495</v>
      </c>
      <c r="Q829" t="str">
        <f t="shared" si="74"/>
        <v>film &amp; video</v>
      </c>
      <c r="R829" t="str">
        <f t="shared" si="75"/>
        <v>drama</v>
      </c>
      <c r="S829" s="11">
        <f t="shared" si="76"/>
        <v>40666.208333333336</v>
      </c>
      <c r="T829" s="12">
        <f t="shared" si="77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72"/>
        <v>69</v>
      </c>
      <c r="P830" s="6">
        <f t="shared" si="73"/>
        <v>69.98571428571428</v>
      </c>
      <c r="Q830" t="str">
        <f t="shared" si="74"/>
        <v>theater</v>
      </c>
      <c r="R830" t="str">
        <f t="shared" si="75"/>
        <v>plays</v>
      </c>
      <c r="S830" s="11">
        <f t="shared" si="76"/>
        <v>43340.208333333328</v>
      </c>
      <c r="T830" s="12">
        <f t="shared" si="77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72"/>
        <v>51.34375</v>
      </c>
      <c r="P831" s="6">
        <f t="shared" si="73"/>
        <v>32.006493506493506</v>
      </c>
      <c r="Q831" t="str">
        <f t="shared" si="74"/>
        <v>theater</v>
      </c>
      <c r="R831" t="str">
        <f t="shared" si="75"/>
        <v>plays</v>
      </c>
      <c r="S831" s="11">
        <f t="shared" si="76"/>
        <v>42164.208333333328</v>
      </c>
      <c r="T831" s="12">
        <f t="shared" si="77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72"/>
        <v>1.1710526315789473</v>
      </c>
      <c r="P832" s="6">
        <f t="shared" si="73"/>
        <v>64.727272727272734</v>
      </c>
      <c r="Q832" t="str">
        <f t="shared" si="74"/>
        <v>theater</v>
      </c>
      <c r="R832" t="str">
        <f t="shared" si="75"/>
        <v>plays</v>
      </c>
      <c r="S832" s="11">
        <f t="shared" si="76"/>
        <v>43103.25</v>
      </c>
      <c r="T832" s="12">
        <f t="shared" si="77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72"/>
        <v>108.97734294541709</v>
      </c>
      <c r="P833" s="6">
        <f t="shared" si="73"/>
        <v>24.998110087408456</v>
      </c>
      <c r="Q833" t="str">
        <f t="shared" si="74"/>
        <v>photography</v>
      </c>
      <c r="R833" t="str">
        <f t="shared" si="75"/>
        <v>photography books</v>
      </c>
      <c r="S833" s="11">
        <f t="shared" si="76"/>
        <v>40994.208333333336</v>
      </c>
      <c r="T833" s="12">
        <f t="shared" si="77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72"/>
        <v>315.17592592592592</v>
      </c>
      <c r="P834" s="6">
        <f t="shared" si="73"/>
        <v>104.97764070932922</v>
      </c>
      <c r="Q834" t="str">
        <f t="shared" si="74"/>
        <v>publishing</v>
      </c>
      <c r="R834" t="str">
        <f t="shared" si="75"/>
        <v>translations</v>
      </c>
      <c r="S834" s="11">
        <f t="shared" si="76"/>
        <v>42299.208333333328</v>
      </c>
      <c r="T834" s="12">
        <f t="shared" si="77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78">(E835/D835)*100</f>
        <v>157.69117647058823</v>
      </c>
      <c r="P835" s="6">
        <f t="shared" ref="P835:P898" si="79">(E835/G835)</f>
        <v>64.987878787878785</v>
      </c>
      <c r="Q835" t="str">
        <f t="shared" ref="Q835:Q898" si="80">LEFT(N835, FIND("/", N835)-1)</f>
        <v>publishing</v>
      </c>
      <c r="R835" t="str">
        <f t="shared" ref="R835:R898" si="81">MID(N835, FIND("/", N835)+1, LEN(N835)-FIND("/", N835))</f>
        <v>translations</v>
      </c>
      <c r="S835" s="11">
        <f t="shared" ref="S835:S898" si="82">(((J835/60)/60)/24)+DATE(1970,1,1)</f>
        <v>40588.25</v>
      </c>
      <c r="T835" s="12">
        <f t="shared" ref="T835:T898" si="83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78"/>
        <v>153.8082191780822</v>
      </c>
      <c r="P836" s="6">
        <f t="shared" si="79"/>
        <v>94.352941176470594</v>
      </c>
      <c r="Q836" t="str">
        <f t="shared" si="80"/>
        <v>theater</v>
      </c>
      <c r="R836" t="str">
        <f t="shared" si="81"/>
        <v>plays</v>
      </c>
      <c r="S836" s="11">
        <f t="shared" si="82"/>
        <v>41448.208333333336</v>
      </c>
      <c r="T836" s="12">
        <f t="shared" si="83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78"/>
        <v>89.738979118329468</v>
      </c>
      <c r="P837" s="6">
        <f t="shared" si="79"/>
        <v>44.001706484641637</v>
      </c>
      <c r="Q837" t="str">
        <f t="shared" si="80"/>
        <v>technology</v>
      </c>
      <c r="R837" t="str">
        <f t="shared" si="81"/>
        <v>web</v>
      </c>
      <c r="S837" s="11">
        <f t="shared" si="82"/>
        <v>42063.25</v>
      </c>
      <c r="T837" s="12">
        <f t="shared" si="83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78"/>
        <v>75.135802469135797</v>
      </c>
      <c r="P838" s="6">
        <f t="shared" si="79"/>
        <v>64.744680851063833</v>
      </c>
      <c r="Q838" t="str">
        <f t="shared" si="80"/>
        <v>music</v>
      </c>
      <c r="R838" t="str">
        <f t="shared" si="81"/>
        <v>indie rock</v>
      </c>
      <c r="S838" s="11">
        <f t="shared" si="82"/>
        <v>40214.25</v>
      </c>
      <c r="T838" s="12">
        <f t="shared" si="83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78"/>
        <v>852.88135593220341</v>
      </c>
      <c r="P839" s="6">
        <f t="shared" si="79"/>
        <v>84.00667779632721</v>
      </c>
      <c r="Q839" t="str">
        <f t="shared" si="80"/>
        <v>music</v>
      </c>
      <c r="R839" t="str">
        <f t="shared" si="81"/>
        <v>jazz</v>
      </c>
      <c r="S839" s="11">
        <f t="shared" si="82"/>
        <v>40629.208333333336</v>
      </c>
      <c r="T839" s="12">
        <f t="shared" si="83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78"/>
        <v>138.90625</v>
      </c>
      <c r="P840" s="6">
        <f t="shared" si="79"/>
        <v>34.061302681992338</v>
      </c>
      <c r="Q840" t="str">
        <f t="shared" si="80"/>
        <v>theater</v>
      </c>
      <c r="R840" t="str">
        <f t="shared" si="81"/>
        <v>plays</v>
      </c>
      <c r="S840" s="11">
        <f t="shared" si="82"/>
        <v>43370.208333333328</v>
      </c>
      <c r="T840" s="12">
        <f t="shared" si="83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78"/>
        <v>190.18181818181819</v>
      </c>
      <c r="P841" s="6">
        <f t="shared" si="79"/>
        <v>93.273885350318466</v>
      </c>
      <c r="Q841" t="str">
        <f t="shared" si="80"/>
        <v>film &amp; video</v>
      </c>
      <c r="R841" t="str">
        <f t="shared" si="81"/>
        <v>documentary</v>
      </c>
      <c r="S841" s="11">
        <f t="shared" si="82"/>
        <v>41715.208333333336</v>
      </c>
      <c r="T841" s="12">
        <f t="shared" si="83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78"/>
        <v>100.24333619948409</v>
      </c>
      <c r="P842" s="6">
        <f t="shared" si="79"/>
        <v>32.998301726577978</v>
      </c>
      <c r="Q842" t="str">
        <f t="shared" si="80"/>
        <v>theater</v>
      </c>
      <c r="R842" t="str">
        <f t="shared" si="81"/>
        <v>plays</v>
      </c>
      <c r="S842" s="11">
        <f t="shared" si="82"/>
        <v>41836.208333333336</v>
      </c>
      <c r="T842" s="12">
        <f t="shared" si="83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78"/>
        <v>142.75824175824175</v>
      </c>
      <c r="P843" s="6">
        <f t="shared" si="79"/>
        <v>83.812903225806451</v>
      </c>
      <c r="Q843" t="str">
        <f t="shared" si="80"/>
        <v>technology</v>
      </c>
      <c r="R843" t="str">
        <f t="shared" si="81"/>
        <v>web</v>
      </c>
      <c r="S843" s="11">
        <f t="shared" si="82"/>
        <v>42419.25</v>
      </c>
      <c r="T843" s="12">
        <f t="shared" si="83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78"/>
        <v>563.13333333333333</v>
      </c>
      <c r="P844" s="6">
        <f t="shared" si="79"/>
        <v>63.992424242424242</v>
      </c>
      <c r="Q844" t="str">
        <f t="shared" si="80"/>
        <v>technology</v>
      </c>
      <c r="R844" t="str">
        <f t="shared" si="81"/>
        <v>wearables</v>
      </c>
      <c r="S844" s="11">
        <f t="shared" si="82"/>
        <v>43266.208333333328</v>
      </c>
      <c r="T844" s="12">
        <f t="shared" si="83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78"/>
        <v>30.715909090909086</v>
      </c>
      <c r="P845" s="6">
        <f t="shared" si="79"/>
        <v>81.909090909090907</v>
      </c>
      <c r="Q845" t="str">
        <f t="shared" si="80"/>
        <v>photography</v>
      </c>
      <c r="R845" t="str">
        <f t="shared" si="81"/>
        <v>photography books</v>
      </c>
      <c r="S845" s="11">
        <f t="shared" si="82"/>
        <v>43338.208333333328</v>
      </c>
      <c r="T845" s="12">
        <f t="shared" si="83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78"/>
        <v>99.39772727272728</v>
      </c>
      <c r="P846" s="6">
        <f t="shared" si="79"/>
        <v>93.053191489361708</v>
      </c>
      <c r="Q846" t="str">
        <f t="shared" si="80"/>
        <v>film &amp; video</v>
      </c>
      <c r="R846" t="str">
        <f t="shared" si="81"/>
        <v>documentary</v>
      </c>
      <c r="S846" s="11">
        <f t="shared" si="82"/>
        <v>40930.25</v>
      </c>
      <c r="T846" s="12">
        <f t="shared" si="83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78"/>
        <v>197.54935622317598</v>
      </c>
      <c r="P847" s="6">
        <f t="shared" si="79"/>
        <v>101.98449039881831</v>
      </c>
      <c r="Q847" t="str">
        <f t="shared" si="80"/>
        <v>technology</v>
      </c>
      <c r="R847" t="str">
        <f t="shared" si="81"/>
        <v>web</v>
      </c>
      <c r="S847" s="11">
        <f t="shared" si="82"/>
        <v>43235.208333333328</v>
      </c>
      <c r="T847" s="12">
        <f t="shared" si="83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78"/>
        <v>508.5</v>
      </c>
      <c r="P848" s="6">
        <f t="shared" si="79"/>
        <v>105.9375</v>
      </c>
      <c r="Q848" t="str">
        <f t="shared" si="80"/>
        <v>technology</v>
      </c>
      <c r="R848" t="str">
        <f t="shared" si="81"/>
        <v>web</v>
      </c>
      <c r="S848" s="11">
        <f t="shared" si="82"/>
        <v>43302.208333333328</v>
      </c>
      <c r="T848" s="12">
        <f t="shared" si="83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78"/>
        <v>237.74468085106383</v>
      </c>
      <c r="P849" s="6">
        <f t="shared" si="79"/>
        <v>101.58181818181818</v>
      </c>
      <c r="Q849" t="str">
        <f t="shared" si="80"/>
        <v>food</v>
      </c>
      <c r="R849" t="str">
        <f t="shared" si="81"/>
        <v>food trucks</v>
      </c>
      <c r="S849" s="11">
        <f t="shared" si="82"/>
        <v>43107.25</v>
      </c>
      <c r="T849" s="12">
        <f t="shared" si="83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78"/>
        <v>338.46875</v>
      </c>
      <c r="P850" s="6">
        <f t="shared" si="79"/>
        <v>62.970930232558139</v>
      </c>
      <c r="Q850" t="str">
        <f t="shared" si="80"/>
        <v>film &amp; video</v>
      </c>
      <c r="R850" t="str">
        <f t="shared" si="81"/>
        <v>drama</v>
      </c>
      <c r="S850" s="11">
        <f t="shared" si="82"/>
        <v>40341.208333333336</v>
      </c>
      <c r="T850" s="12">
        <f t="shared" si="83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78"/>
        <v>133.08955223880596</v>
      </c>
      <c r="P851" s="6">
        <f t="shared" si="79"/>
        <v>29.045602605863191</v>
      </c>
      <c r="Q851" t="str">
        <f t="shared" si="80"/>
        <v>music</v>
      </c>
      <c r="R851" t="str">
        <f t="shared" si="81"/>
        <v>indie rock</v>
      </c>
      <c r="S851" s="11">
        <f t="shared" si="82"/>
        <v>40948.25</v>
      </c>
      <c r="T851" s="12">
        <f t="shared" si="83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78"/>
        <v>1</v>
      </c>
      <c r="P852" s="6">
        <f t="shared" si="79"/>
        <v>1</v>
      </c>
      <c r="Q852" t="str">
        <f t="shared" si="80"/>
        <v>music</v>
      </c>
      <c r="R852" t="str">
        <f t="shared" si="81"/>
        <v>rock</v>
      </c>
      <c r="S852" s="11">
        <f t="shared" si="82"/>
        <v>40866.25</v>
      </c>
      <c r="T852" s="12">
        <f t="shared" si="83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78"/>
        <v>207.79999999999998</v>
      </c>
      <c r="P853" s="6">
        <f t="shared" si="79"/>
        <v>77.924999999999997</v>
      </c>
      <c r="Q853" t="str">
        <f t="shared" si="80"/>
        <v>music</v>
      </c>
      <c r="R853" t="str">
        <f t="shared" si="81"/>
        <v>electric music</v>
      </c>
      <c r="S853" s="11">
        <f t="shared" si="82"/>
        <v>41031.208333333336</v>
      </c>
      <c r="T853" s="12">
        <f t="shared" si="83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78"/>
        <v>51.122448979591837</v>
      </c>
      <c r="P854" s="6">
        <f t="shared" si="79"/>
        <v>80.806451612903231</v>
      </c>
      <c r="Q854" t="str">
        <f t="shared" si="80"/>
        <v>games</v>
      </c>
      <c r="R854" t="str">
        <f t="shared" si="81"/>
        <v>video games</v>
      </c>
      <c r="S854" s="11">
        <f t="shared" si="82"/>
        <v>40740.208333333336</v>
      </c>
      <c r="T854" s="12">
        <f t="shared" si="83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78"/>
        <v>652.05847953216369</v>
      </c>
      <c r="P855" s="6">
        <f t="shared" si="79"/>
        <v>76.006816632583508</v>
      </c>
      <c r="Q855" t="str">
        <f t="shared" si="80"/>
        <v>music</v>
      </c>
      <c r="R855" t="str">
        <f t="shared" si="81"/>
        <v>indie rock</v>
      </c>
      <c r="S855" s="11">
        <f t="shared" si="82"/>
        <v>40714.208333333336</v>
      </c>
      <c r="T855" s="12">
        <f t="shared" si="83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78"/>
        <v>113.63099415204678</v>
      </c>
      <c r="P856" s="6">
        <f t="shared" si="79"/>
        <v>72.993613824192337</v>
      </c>
      <c r="Q856" t="str">
        <f t="shared" si="80"/>
        <v>publishing</v>
      </c>
      <c r="R856" t="str">
        <f t="shared" si="81"/>
        <v>fiction</v>
      </c>
      <c r="S856" s="11">
        <f t="shared" si="82"/>
        <v>43787.25</v>
      </c>
      <c r="T856" s="12">
        <f t="shared" si="83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78"/>
        <v>102.37606837606839</v>
      </c>
      <c r="P857" s="6">
        <f t="shared" si="79"/>
        <v>53</v>
      </c>
      <c r="Q857" t="str">
        <f t="shared" si="80"/>
        <v>theater</v>
      </c>
      <c r="R857" t="str">
        <f t="shared" si="81"/>
        <v>plays</v>
      </c>
      <c r="S857" s="11">
        <f t="shared" si="82"/>
        <v>40712.208333333336</v>
      </c>
      <c r="T857" s="12">
        <f t="shared" si="83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78"/>
        <v>356.58333333333331</v>
      </c>
      <c r="P858" s="6">
        <f t="shared" si="79"/>
        <v>54.164556962025316</v>
      </c>
      <c r="Q858" t="str">
        <f t="shared" si="80"/>
        <v>food</v>
      </c>
      <c r="R858" t="str">
        <f t="shared" si="81"/>
        <v>food trucks</v>
      </c>
      <c r="S858" s="11">
        <f t="shared" si="82"/>
        <v>41023.208333333336</v>
      </c>
      <c r="T858" s="12">
        <f t="shared" si="83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78"/>
        <v>139.86792452830187</v>
      </c>
      <c r="P859" s="6">
        <f t="shared" si="79"/>
        <v>32.946666666666665</v>
      </c>
      <c r="Q859" t="str">
        <f t="shared" si="80"/>
        <v>film &amp; video</v>
      </c>
      <c r="R859" t="str">
        <f t="shared" si="81"/>
        <v>shorts</v>
      </c>
      <c r="S859" s="11">
        <f t="shared" si="82"/>
        <v>40944.25</v>
      </c>
      <c r="T859" s="12">
        <f t="shared" si="83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78"/>
        <v>69.45</v>
      </c>
      <c r="P860" s="6">
        <f t="shared" si="79"/>
        <v>79.371428571428567</v>
      </c>
      <c r="Q860" t="str">
        <f t="shared" si="80"/>
        <v>food</v>
      </c>
      <c r="R860" t="str">
        <f t="shared" si="81"/>
        <v>food trucks</v>
      </c>
      <c r="S860" s="11">
        <f t="shared" si="82"/>
        <v>43211.208333333328</v>
      </c>
      <c r="T860" s="12">
        <f t="shared" si="83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78"/>
        <v>35.534246575342465</v>
      </c>
      <c r="P861" s="6">
        <f t="shared" si="79"/>
        <v>41.174603174603178</v>
      </c>
      <c r="Q861" t="str">
        <f t="shared" si="80"/>
        <v>theater</v>
      </c>
      <c r="R861" t="str">
        <f t="shared" si="81"/>
        <v>plays</v>
      </c>
      <c r="S861" s="11">
        <f t="shared" si="82"/>
        <v>41334.25</v>
      </c>
      <c r="T861" s="12">
        <f t="shared" si="83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78"/>
        <v>251.65</v>
      </c>
      <c r="P862" s="6">
        <f t="shared" si="79"/>
        <v>77.430769230769229</v>
      </c>
      <c r="Q862" t="str">
        <f t="shared" si="80"/>
        <v>technology</v>
      </c>
      <c r="R862" t="str">
        <f t="shared" si="81"/>
        <v>wearables</v>
      </c>
      <c r="S862" s="11">
        <f t="shared" si="82"/>
        <v>43515.25</v>
      </c>
      <c r="T862" s="12">
        <f t="shared" si="83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78"/>
        <v>105.87500000000001</v>
      </c>
      <c r="P863" s="6">
        <f t="shared" si="79"/>
        <v>57.159509202453989</v>
      </c>
      <c r="Q863" t="str">
        <f t="shared" si="80"/>
        <v>theater</v>
      </c>
      <c r="R863" t="str">
        <f t="shared" si="81"/>
        <v>plays</v>
      </c>
      <c r="S863" s="11">
        <f t="shared" si="82"/>
        <v>40258.208333333336</v>
      </c>
      <c r="T863" s="12">
        <f t="shared" si="83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78"/>
        <v>187.42857142857144</v>
      </c>
      <c r="P864" s="6">
        <f t="shared" si="79"/>
        <v>77.17647058823529</v>
      </c>
      <c r="Q864" t="str">
        <f t="shared" si="80"/>
        <v>theater</v>
      </c>
      <c r="R864" t="str">
        <f t="shared" si="81"/>
        <v>plays</v>
      </c>
      <c r="S864" s="11">
        <f t="shared" si="82"/>
        <v>40756.208333333336</v>
      </c>
      <c r="T864" s="12">
        <f t="shared" si="83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78"/>
        <v>386.78571428571428</v>
      </c>
      <c r="P865" s="6">
        <f t="shared" si="79"/>
        <v>24.953917050691246</v>
      </c>
      <c r="Q865" t="str">
        <f t="shared" si="80"/>
        <v>film &amp; video</v>
      </c>
      <c r="R865" t="str">
        <f t="shared" si="81"/>
        <v>television</v>
      </c>
      <c r="S865" s="11">
        <f t="shared" si="82"/>
        <v>42172.208333333328</v>
      </c>
      <c r="T865" s="12">
        <f t="shared" si="83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78"/>
        <v>347.07142857142856</v>
      </c>
      <c r="P866" s="6">
        <f t="shared" si="79"/>
        <v>97.18</v>
      </c>
      <c r="Q866" t="str">
        <f t="shared" si="80"/>
        <v>film &amp; video</v>
      </c>
      <c r="R866" t="str">
        <f t="shared" si="81"/>
        <v>shorts</v>
      </c>
      <c r="S866" s="11">
        <f t="shared" si="82"/>
        <v>42601.208333333328</v>
      </c>
      <c r="T866" s="12">
        <f t="shared" si="83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78"/>
        <v>185.82098765432099</v>
      </c>
      <c r="P867" s="6">
        <f t="shared" si="79"/>
        <v>46.000916870415651</v>
      </c>
      <c r="Q867" t="str">
        <f t="shared" si="80"/>
        <v>theater</v>
      </c>
      <c r="R867" t="str">
        <f t="shared" si="81"/>
        <v>plays</v>
      </c>
      <c r="S867" s="11">
        <f t="shared" si="82"/>
        <v>41897.208333333336</v>
      </c>
      <c r="T867" s="12">
        <f t="shared" si="83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78"/>
        <v>43.241247264770237</v>
      </c>
      <c r="P868" s="6">
        <f t="shared" si="79"/>
        <v>88.023385300668153</v>
      </c>
      <c r="Q868" t="str">
        <f t="shared" si="80"/>
        <v>photography</v>
      </c>
      <c r="R868" t="str">
        <f t="shared" si="81"/>
        <v>photography books</v>
      </c>
      <c r="S868" s="11">
        <f t="shared" si="82"/>
        <v>40671.208333333336</v>
      </c>
      <c r="T868" s="12">
        <f t="shared" si="83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78"/>
        <v>162.4375</v>
      </c>
      <c r="P869" s="6">
        <f t="shared" si="79"/>
        <v>25.99</v>
      </c>
      <c r="Q869" t="str">
        <f t="shared" si="80"/>
        <v>food</v>
      </c>
      <c r="R869" t="str">
        <f t="shared" si="81"/>
        <v>food trucks</v>
      </c>
      <c r="S869" s="11">
        <f t="shared" si="82"/>
        <v>43382.208333333328</v>
      </c>
      <c r="T869" s="12">
        <f t="shared" si="83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78"/>
        <v>184.84285714285716</v>
      </c>
      <c r="P870" s="6">
        <f t="shared" si="79"/>
        <v>102.69047619047619</v>
      </c>
      <c r="Q870" t="str">
        <f t="shared" si="80"/>
        <v>theater</v>
      </c>
      <c r="R870" t="str">
        <f t="shared" si="81"/>
        <v>plays</v>
      </c>
      <c r="S870" s="11">
        <f t="shared" si="82"/>
        <v>41559.208333333336</v>
      </c>
      <c r="T870" s="12">
        <f t="shared" si="83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78"/>
        <v>23.703520691785052</v>
      </c>
      <c r="P871" s="6">
        <f t="shared" si="79"/>
        <v>72.958174904942965</v>
      </c>
      <c r="Q871" t="str">
        <f t="shared" si="80"/>
        <v>film &amp; video</v>
      </c>
      <c r="R871" t="str">
        <f t="shared" si="81"/>
        <v>drama</v>
      </c>
      <c r="S871" s="11">
        <f t="shared" si="82"/>
        <v>40350.208333333336</v>
      </c>
      <c r="T871" s="12">
        <f t="shared" si="83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78"/>
        <v>89.870129870129873</v>
      </c>
      <c r="P872" s="6">
        <f t="shared" si="79"/>
        <v>57.190082644628099</v>
      </c>
      <c r="Q872" t="str">
        <f t="shared" si="80"/>
        <v>theater</v>
      </c>
      <c r="R872" t="str">
        <f t="shared" si="81"/>
        <v>plays</v>
      </c>
      <c r="S872" s="11">
        <f t="shared" si="82"/>
        <v>42240.208333333328</v>
      </c>
      <c r="T872" s="12">
        <f t="shared" si="83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78"/>
        <v>272.6041958041958</v>
      </c>
      <c r="P873" s="6">
        <f t="shared" si="79"/>
        <v>84.013793103448279</v>
      </c>
      <c r="Q873" t="str">
        <f t="shared" si="80"/>
        <v>theater</v>
      </c>
      <c r="R873" t="str">
        <f t="shared" si="81"/>
        <v>plays</v>
      </c>
      <c r="S873" s="11">
        <f t="shared" si="82"/>
        <v>43040.208333333328</v>
      </c>
      <c r="T873" s="12">
        <f t="shared" si="83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78"/>
        <v>170.04255319148936</v>
      </c>
      <c r="P874" s="6">
        <f t="shared" si="79"/>
        <v>98.666666666666671</v>
      </c>
      <c r="Q874" t="str">
        <f t="shared" si="80"/>
        <v>film &amp; video</v>
      </c>
      <c r="R874" t="str">
        <f t="shared" si="81"/>
        <v>science fiction</v>
      </c>
      <c r="S874" s="11">
        <f t="shared" si="82"/>
        <v>43346.208333333328</v>
      </c>
      <c r="T874" s="12">
        <f t="shared" si="83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78"/>
        <v>188.28503562945369</v>
      </c>
      <c r="P875" s="6">
        <f t="shared" si="79"/>
        <v>42.007419183889773</v>
      </c>
      <c r="Q875" t="str">
        <f t="shared" si="80"/>
        <v>photography</v>
      </c>
      <c r="R875" t="str">
        <f t="shared" si="81"/>
        <v>photography books</v>
      </c>
      <c r="S875" s="11">
        <f t="shared" si="82"/>
        <v>41647.25</v>
      </c>
      <c r="T875" s="12">
        <f t="shared" si="83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78"/>
        <v>346.93532338308455</v>
      </c>
      <c r="P876" s="6">
        <f t="shared" si="79"/>
        <v>32.002753556677376</v>
      </c>
      <c r="Q876" t="str">
        <f t="shared" si="80"/>
        <v>photography</v>
      </c>
      <c r="R876" t="str">
        <f t="shared" si="81"/>
        <v>photography books</v>
      </c>
      <c r="S876" s="11">
        <f t="shared" si="82"/>
        <v>40291.208333333336</v>
      </c>
      <c r="T876" s="12">
        <f t="shared" si="83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78"/>
        <v>69.177215189873422</v>
      </c>
      <c r="P877" s="6">
        <f t="shared" si="79"/>
        <v>81.567164179104481</v>
      </c>
      <c r="Q877" t="str">
        <f t="shared" si="80"/>
        <v>music</v>
      </c>
      <c r="R877" t="str">
        <f t="shared" si="81"/>
        <v>rock</v>
      </c>
      <c r="S877" s="11">
        <f t="shared" si="82"/>
        <v>40556.25</v>
      </c>
      <c r="T877" s="12">
        <f t="shared" si="83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78"/>
        <v>25.433734939759034</v>
      </c>
      <c r="P878" s="6">
        <f t="shared" si="79"/>
        <v>37.035087719298247</v>
      </c>
      <c r="Q878" t="str">
        <f t="shared" si="80"/>
        <v>photography</v>
      </c>
      <c r="R878" t="str">
        <f t="shared" si="81"/>
        <v>photography books</v>
      </c>
      <c r="S878" s="11">
        <f t="shared" si="82"/>
        <v>43624.208333333328</v>
      </c>
      <c r="T878" s="12">
        <f t="shared" si="83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78"/>
        <v>77.400977995110026</v>
      </c>
      <c r="P879" s="6">
        <f t="shared" si="79"/>
        <v>103.033360455655</v>
      </c>
      <c r="Q879" t="str">
        <f t="shared" si="80"/>
        <v>food</v>
      </c>
      <c r="R879" t="str">
        <f t="shared" si="81"/>
        <v>food trucks</v>
      </c>
      <c r="S879" s="11">
        <f t="shared" si="82"/>
        <v>42577.208333333328</v>
      </c>
      <c r="T879" s="12">
        <f t="shared" si="83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78"/>
        <v>37.481481481481481</v>
      </c>
      <c r="P880" s="6">
        <f t="shared" si="79"/>
        <v>84.333333333333329</v>
      </c>
      <c r="Q880" t="str">
        <f t="shared" si="80"/>
        <v>music</v>
      </c>
      <c r="R880" t="str">
        <f t="shared" si="81"/>
        <v>metal</v>
      </c>
      <c r="S880" s="11">
        <f t="shared" si="82"/>
        <v>43845.25</v>
      </c>
      <c r="T880" s="12">
        <f t="shared" si="83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78"/>
        <v>543.79999999999995</v>
      </c>
      <c r="P881" s="6">
        <f t="shared" si="79"/>
        <v>102.60377358490567</v>
      </c>
      <c r="Q881" t="str">
        <f t="shared" si="80"/>
        <v>publishing</v>
      </c>
      <c r="R881" t="str">
        <f t="shared" si="81"/>
        <v>nonfiction</v>
      </c>
      <c r="S881" s="11">
        <f t="shared" si="82"/>
        <v>42788.25</v>
      </c>
      <c r="T881" s="12">
        <f t="shared" si="83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78"/>
        <v>228.52189349112427</v>
      </c>
      <c r="P882" s="6">
        <f t="shared" si="79"/>
        <v>79.992129246064621</v>
      </c>
      <c r="Q882" t="str">
        <f t="shared" si="80"/>
        <v>music</v>
      </c>
      <c r="R882" t="str">
        <f t="shared" si="81"/>
        <v>electric music</v>
      </c>
      <c r="S882" s="11">
        <f t="shared" si="82"/>
        <v>43667.208333333328</v>
      </c>
      <c r="T882" s="12">
        <f t="shared" si="83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78"/>
        <v>38.948339483394832</v>
      </c>
      <c r="P883" s="6">
        <f t="shared" si="79"/>
        <v>70.055309734513273</v>
      </c>
      <c r="Q883" t="str">
        <f t="shared" si="80"/>
        <v>theater</v>
      </c>
      <c r="R883" t="str">
        <f t="shared" si="81"/>
        <v>plays</v>
      </c>
      <c r="S883" s="11">
        <f t="shared" si="82"/>
        <v>42194.208333333328</v>
      </c>
      <c r="T883" s="12">
        <f t="shared" si="83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78"/>
        <v>370</v>
      </c>
      <c r="P884" s="6">
        <f t="shared" si="79"/>
        <v>37</v>
      </c>
      <c r="Q884" t="str">
        <f t="shared" si="80"/>
        <v>theater</v>
      </c>
      <c r="R884" t="str">
        <f t="shared" si="81"/>
        <v>plays</v>
      </c>
      <c r="S884" s="11">
        <f t="shared" si="82"/>
        <v>42025.25</v>
      </c>
      <c r="T884" s="12">
        <f t="shared" si="83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78"/>
        <v>237.91176470588232</v>
      </c>
      <c r="P885" s="6">
        <f t="shared" si="79"/>
        <v>41.911917098445599</v>
      </c>
      <c r="Q885" t="str">
        <f t="shared" si="80"/>
        <v>film &amp; video</v>
      </c>
      <c r="R885" t="str">
        <f t="shared" si="81"/>
        <v>shorts</v>
      </c>
      <c r="S885" s="11">
        <f t="shared" si="82"/>
        <v>40323.208333333336</v>
      </c>
      <c r="T885" s="12">
        <f t="shared" si="83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78"/>
        <v>64.036299765807954</v>
      </c>
      <c r="P886" s="6">
        <f t="shared" si="79"/>
        <v>57.992576882290564</v>
      </c>
      <c r="Q886" t="str">
        <f t="shared" si="80"/>
        <v>theater</v>
      </c>
      <c r="R886" t="str">
        <f t="shared" si="81"/>
        <v>plays</v>
      </c>
      <c r="S886" s="11">
        <f t="shared" si="82"/>
        <v>41763.208333333336</v>
      </c>
      <c r="T886" s="12">
        <f t="shared" si="83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78"/>
        <v>118.27777777777777</v>
      </c>
      <c r="P887" s="6">
        <f t="shared" si="79"/>
        <v>40.942307692307693</v>
      </c>
      <c r="Q887" t="str">
        <f t="shared" si="80"/>
        <v>theater</v>
      </c>
      <c r="R887" t="str">
        <f t="shared" si="81"/>
        <v>plays</v>
      </c>
      <c r="S887" s="11">
        <f t="shared" si="82"/>
        <v>40335.208333333336</v>
      </c>
      <c r="T887" s="12">
        <f t="shared" si="83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78"/>
        <v>84.824037184594957</v>
      </c>
      <c r="P888" s="6">
        <f t="shared" si="79"/>
        <v>69.9972602739726</v>
      </c>
      <c r="Q888" t="str">
        <f t="shared" si="80"/>
        <v>music</v>
      </c>
      <c r="R888" t="str">
        <f t="shared" si="81"/>
        <v>indie rock</v>
      </c>
      <c r="S888" s="11">
        <f t="shared" si="82"/>
        <v>40416.208333333336</v>
      </c>
      <c r="T888" s="12">
        <f t="shared" si="83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78"/>
        <v>29.346153846153843</v>
      </c>
      <c r="P889" s="6">
        <f t="shared" si="79"/>
        <v>73.838709677419359</v>
      </c>
      <c r="Q889" t="str">
        <f t="shared" si="80"/>
        <v>theater</v>
      </c>
      <c r="R889" t="str">
        <f t="shared" si="81"/>
        <v>plays</v>
      </c>
      <c r="S889" s="11">
        <f t="shared" si="82"/>
        <v>42202.208333333328</v>
      </c>
      <c r="T889" s="12">
        <f t="shared" si="83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78"/>
        <v>209.89655172413794</v>
      </c>
      <c r="P890" s="6">
        <f t="shared" si="79"/>
        <v>41.979310344827589</v>
      </c>
      <c r="Q890" t="str">
        <f t="shared" si="80"/>
        <v>theater</v>
      </c>
      <c r="R890" t="str">
        <f t="shared" si="81"/>
        <v>plays</v>
      </c>
      <c r="S890" s="11">
        <f t="shared" si="82"/>
        <v>42836.208333333328</v>
      </c>
      <c r="T890" s="12">
        <f t="shared" si="83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78"/>
        <v>169.78571428571431</v>
      </c>
      <c r="P891" s="6">
        <f t="shared" si="79"/>
        <v>77.93442622950819</v>
      </c>
      <c r="Q891" t="str">
        <f t="shared" si="80"/>
        <v>music</v>
      </c>
      <c r="R891" t="str">
        <f t="shared" si="81"/>
        <v>electric music</v>
      </c>
      <c r="S891" s="11">
        <f t="shared" si="82"/>
        <v>41710.208333333336</v>
      </c>
      <c r="T891" s="12">
        <f t="shared" si="83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78"/>
        <v>115.95907738095239</v>
      </c>
      <c r="P892" s="6">
        <f t="shared" si="79"/>
        <v>106.01972789115646</v>
      </c>
      <c r="Q892" t="str">
        <f t="shared" si="80"/>
        <v>music</v>
      </c>
      <c r="R892" t="str">
        <f t="shared" si="81"/>
        <v>indie rock</v>
      </c>
      <c r="S892" s="11">
        <f t="shared" si="82"/>
        <v>43640.208333333328</v>
      </c>
      <c r="T892" s="12">
        <f t="shared" si="83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78"/>
        <v>258.59999999999997</v>
      </c>
      <c r="P893" s="6">
        <f t="shared" si="79"/>
        <v>47.018181818181816</v>
      </c>
      <c r="Q893" t="str">
        <f t="shared" si="80"/>
        <v>film &amp; video</v>
      </c>
      <c r="R893" t="str">
        <f t="shared" si="81"/>
        <v>documentary</v>
      </c>
      <c r="S893" s="11">
        <f t="shared" si="82"/>
        <v>40880.25</v>
      </c>
      <c r="T893" s="12">
        <f t="shared" si="83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78"/>
        <v>230.58333333333331</v>
      </c>
      <c r="P894" s="6">
        <f t="shared" si="79"/>
        <v>76.016483516483518</v>
      </c>
      <c r="Q894" t="str">
        <f t="shared" si="80"/>
        <v>publishing</v>
      </c>
      <c r="R894" t="str">
        <f t="shared" si="81"/>
        <v>translations</v>
      </c>
      <c r="S894" s="11">
        <f t="shared" si="82"/>
        <v>40319.208333333336</v>
      </c>
      <c r="T894" s="12">
        <f t="shared" si="83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78"/>
        <v>128.21428571428572</v>
      </c>
      <c r="P895" s="6">
        <f t="shared" si="79"/>
        <v>54.120603015075375</v>
      </c>
      <c r="Q895" t="str">
        <f t="shared" si="80"/>
        <v>film &amp; video</v>
      </c>
      <c r="R895" t="str">
        <f t="shared" si="81"/>
        <v>documentary</v>
      </c>
      <c r="S895" s="11">
        <f t="shared" si="82"/>
        <v>42170.208333333328</v>
      </c>
      <c r="T895" s="12">
        <f t="shared" si="83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78"/>
        <v>188.70588235294116</v>
      </c>
      <c r="P896" s="6">
        <f t="shared" si="79"/>
        <v>57.285714285714285</v>
      </c>
      <c r="Q896" t="str">
        <f t="shared" si="80"/>
        <v>film &amp; video</v>
      </c>
      <c r="R896" t="str">
        <f t="shared" si="81"/>
        <v>television</v>
      </c>
      <c r="S896" s="11">
        <f t="shared" si="82"/>
        <v>41466.208333333336</v>
      </c>
      <c r="T896" s="12">
        <f t="shared" si="83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78"/>
        <v>6.9511889862327907</v>
      </c>
      <c r="P897" s="6">
        <f t="shared" si="79"/>
        <v>103.81308411214954</v>
      </c>
      <c r="Q897" t="str">
        <f t="shared" si="80"/>
        <v>theater</v>
      </c>
      <c r="R897" t="str">
        <f t="shared" si="81"/>
        <v>plays</v>
      </c>
      <c r="S897" s="11">
        <f t="shared" si="82"/>
        <v>43134.25</v>
      </c>
      <c r="T897" s="12">
        <f t="shared" si="83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78"/>
        <v>774.43434343434342</v>
      </c>
      <c r="P898" s="6">
        <f t="shared" si="79"/>
        <v>105.02602739726028</v>
      </c>
      <c r="Q898" t="str">
        <f t="shared" si="80"/>
        <v>food</v>
      </c>
      <c r="R898" t="str">
        <f t="shared" si="81"/>
        <v>food trucks</v>
      </c>
      <c r="S898" s="11">
        <f t="shared" si="82"/>
        <v>40738.208333333336</v>
      </c>
      <c r="T898" s="12">
        <f t="shared" si="83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84">(E899/D899)*100</f>
        <v>27.693181818181817</v>
      </c>
      <c r="P899" s="6">
        <f t="shared" ref="P899:P962" si="85">(E899/G899)</f>
        <v>90.259259259259252</v>
      </c>
      <c r="Q899" t="str">
        <f t="shared" ref="Q899:Q962" si="86">LEFT(N899, FIND("/", N899)-1)</f>
        <v>theater</v>
      </c>
      <c r="R899" t="str">
        <f t="shared" ref="R899:R962" si="87">MID(N899, FIND("/", N899)+1, LEN(N899)-FIND("/", N899))</f>
        <v>plays</v>
      </c>
      <c r="S899" s="11">
        <f t="shared" ref="S899:S962" si="88">(((J899/60)/60)/24)+DATE(1970,1,1)</f>
        <v>43583.208333333328</v>
      </c>
      <c r="T899" s="12">
        <f t="shared" ref="T899:T962" si="8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84"/>
        <v>52.479620323841424</v>
      </c>
      <c r="P900" s="6">
        <f t="shared" si="85"/>
        <v>76.978705978705975</v>
      </c>
      <c r="Q900" t="str">
        <f t="shared" si="86"/>
        <v>film &amp; video</v>
      </c>
      <c r="R900" t="str">
        <f t="shared" si="87"/>
        <v>documentary</v>
      </c>
      <c r="S900" s="11">
        <f t="shared" si="88"/>
        <v>43815.25</v>
      </c>
      <c r="T900" s="12">
        <f t="shared" si="8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84"/>
        <v>407.09677419354841</v>
      </c>
      <c r="P901" s="6">
        <f t="shared" si="85"/>
        <v>102.60162601626017</v>
      </c>
      <c r="Q901" t="str">
        <f t="shared" si="86"/>
        <v>music</v>
      </c>
      <c r="R901" t="str">
        <f t="shared" si="87"/>
        <v>jazz</v>
      </c>
      <c r="S901" s="11">
        <f t="shared" si="88"/>
        <v>41554.208333333336</v>
      </c>
      <c r="T901" s="12">
        <f t="shared" si="8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84"/>
        <v>2</v>
      </c>
      <c r="P902" s="6">
        <f t="shared" si="85"/>
        <v>2</v>
      </c>
      <c r="Q902" t="str">
        <f t="shared" si="86"/>
        <v>technology</v>
      </c>
      <c r="R902" t="str">
        <f t="shared" si="87"/>
        <v>web</v>
      </c>
      <c r="S902" s="11">
        <f t="shared" si="88"/>
        <v>41901.208333333336</v>
      </c>
      <c r="T902" s="12">
        <f t="shared" si="8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84"/>
        <v>156.17857142857144</v>
      </c>
      <c r="P903" s="6">
        <f t="shared" si="85"/>
        <v>55.0062893081761</v>
      </c>
      <c r="Q903" t="str">
        <f t="shared" si="86"/>
        <v>music</v>
      </c>
      <c r="R903" t="str">
        <f t="shared" si="87"/>
        <v>rock</v>
      </c>
      <c r="S903" s="11">
        <f t="shared" si="88"/>
        <v>43298.208333333328</v>
      </c>
      <c r="T903" s="12">
        <f t="shared" si="8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84"/>
        <v>252.42857142857144</v>
      </c>
      <c r="P904" s="6">
        <f t="shared" si="85"/>
        <v>32.127272727272725</v>
      </c>
      <c r="Q904" t="str">
        <f t="shared" si="86"/>
        <v>technology</v>
      </c>
      <c r="R904" t="str">
        <f t="shared" si="87"/>
        <v>web</v>
      </c>
      <c r="S904" s="11">
        <f t="shared" si="88"/>
        <v>42399.25</v>
      </c>
      <c r="T904" s="12">
        <f t="shared" si="8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84"/>
        <v>1.729268292682927</v>
      </c>
      <c r="P905" s="6">
        <f t="shared" si="85"/>
        <v>50.642857142857146</v>
      </c>
      <c r="Q905" t="str">
        <f t="shared" si="86"/>
        <v>publishing</v>
      </c>
      <c r="R905" t="str">
        <f t="shared" si="87"/>
        <v>nonfiction</v>
      </c>
      <c r="S905" s="11">
        <f t="shared" si="88"/>
        <v>41034.208333333336</v>
      </c>
      <c r="T905" s="12">
        <f t="shared" si="8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84"/>
        <v>12.230769230769232</v>
      </c>
      <c r="P906" s="6">
        <f t="shared" si="85"/>
        <v>49.6875</v>
      </c>
      <c r="Q906" t="str">
        <f t="shared" si="86"/>
        <v>publishing</v>
      </c>
      <c r="R906" t="str">
        <f t="shared" si="87"/>
        <v>radio &amp; podcasts</v>
      </c>
      <c r="S906" s="11">
        <f t="shared" si="88"/>
        <v>41186.208333333336</v>
      </c>
      <c r="T906" s="12">
        <f t="shared" si="8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84"/>
        <v>163.98734177215189</v>
      </c>
      <c r="P907" s="6">
        <f t="shared" si="85"/>
        <v>54.894067796610166</v>
      </c>
      <c r="Q907" t="str">
        <f t="shared" si="86"/>
        <v>theater</v>
      </c>
      <c r="R907" t="str">
        <f t="shared" si="87"/>
        <v>plays</v>
      </c>
      <c r="S907" s="11">
        <f t="shared" si="88"/>
        <v>41536.208333333336</v>
      </c>
      <c r="T907" s="12">
        <f t="shared" si="8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84"/>
        <v>162.98181818181817</v>
      </c>
      <c r="P908" s="6">
        <f t="shared" si="85"/>
        <v>46.931937172774866</v>
      </c>
      <c r="Q908" t="str">
        <f t="shared" si="86"/>
        <v>film &amp; video</v>
      </c>
      <c r="R908" t="str">
        <f t="shared" si="87"/>
        <v>documentary</v>
      </c>
      <c r="S908" s="11">
        <f t="shared" si="88"/>
        <v>42868.208333333328</v>
      </c>
      <c r="T908" s="12">
        <f t="shared" si="8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84"/>
        <v>20.252747252747252</v>
      </c>
      <c r="P909" s="6">
        <f t="shared" si="85"/>
        <v>44.951219512195124</v>
      </c>
      <c r="Q909" t="str">
        <f t="shared" si="86"/>
        <v>theater</v>
      </c>
      <c r="R909" t="str">
        <f t="shared" si="87"/>
        <v>plays</v>
      </c>
      <c r="S909" s="11">
        <f t="shared" si="88"/>
        <v>40660.208333333336</v>
      </c>
      <c r="T909" s="12">
        <f t="shared" si="8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84"/>
        <v>319.24083769633506</v>
      </c>
      <c r="P910" s="6">
        <f t="shared" si="85"/>
        <v>30.99898322318251</v>
      </c>
      <c r="Q910" t="str">
        <f t="shared" si="86"/>
        <v>games</v>
      </c>
      <c r="R910" t="str">
        <f t="shared" si="87"/>
        <v>video games</v>
      </c>
      <c r="S910" s="11">
        <f t="shared" si="88"/>
        <v>41031.208333333336</v>
      </c>
      <c r="T910" s="12">
        <f t="shared" si="8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84"/>
        <v>478.94444444444446</v>
      </c>
      <c r="P911" s="6">
        <f t="shared" si="85"/>
        <v>107.7625</v>
      </c>
      <c r="Q911" t="str">
        <f t="shared" si="86"/>
        <v>theater</v>
      </c>
      <c r="R911" t="str">
        <f t="shared" si="87"/>
        <v>plays</v>
      </c>
      <c r="S911" s="11">
        <f t="shared" si="88"/>
        <v>43255.208333333328</v>
      </c>
      <c r="T911" s="12">
        <f t="shared" si="8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84"/>
        <v>19.556634304207122</v>
      </c>
      <c r="P912" s="6">
        <f t="shared" si="85"/>
        <v>102.07770270270271</v>
      </c>
      <c r="Q912" t="str">
        <f t="shared" si="86"/>
        <v>theater</v>
      </c>
      <c r="R912" t="str">
        <f t="shared" si="87"/>
        <v>plays</v>
      </c>
      <c r="S912" s="11">
        <f t="shared" si="88"/>
        <v>42026.25</v>
      </c>
      <c r="T912" s="12">
        <f t="shared" si="8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84"/>
        <v>198.94827586206895</v>
      </c>
      <c r="P913" s="6">
        <f t="shared" si="85"/>
        <v>24.976190476190474</v>
      </c>
      <c r="Q913" t="str">
        <f t="shared" si="86"/>
        <v>technology</v>
      </c>
      <c r="R913" t="str">
        <f t="shared" si="87"/>
        <v>web</v>
      </c>
      <c r="S913" s="11">
        <f t="shared" si="88"/>
        <v>43717.208333333328</v>
      </c>
      <c r="T913" s="12">
        <f t="shared" si="8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84"/>
        <v>795</v>
      </c>
      <c r="P914" s="6">
        <f t="shared" si="85"/>
        <v>79.944134078212286</v>
      </c>
      <c r="Q914" t="str">
        <f t="shared" si="86"/>
        <v>film &amp; video</v>
      </c>
      <c r="R914" t="str">
        <f t="shared" si="87"/>
        <v>drama</v>
      </c>
      <c r="S914" s="11">
        <f t="shared" si="88"/>
        <v>41157.208333333336</v>
      </c>
      <c r="T914" s="12">
        <f t="shared" si="8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84"/>
        <v>50.621082621082621</v>
      </c>
      <c r="P915" s="6">
        <f t="shared" si="85"/>
        <v>67.946462715105156</v>
      </c>
      <c r="Q915" t="str">
        <f t="shared" si="86"/>
        <v>film &amp; video</v>
      </c>
      <c r="R915" t="str">
        <f t="shared" si="87"/>
        <v>drama</v>
      </c>
      <c r="S915" s="11">
        <f t="shared" si="88"/>
        <v>43597.208333333328</v>
      </c>
      <c r="T915" s="12">
        <f t="shared" si="8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84"/>
        <v>57.4375</v>
      </c>
      <c r="P916" s="6">
        <f t="shared" si="85"/>
        <v>26.070921985815602</v>
      </c>
      <c r="Q916" t="str">
        <f t="shared" si="86"/>
        <v>theater</v>
      </c>
      <c r="R916" t="str">
        <f t="shared" si="87"/>
        <v>plays</v>
      </c>
      <c r="S916" s="11">
        <f t="shared" si="88"/>
        <v>41490.208333333336</v>
      </c>
      <c r="T916" s="12">
        <f t="shared" si="8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84"/>
        <v>155.62827640984909</v>
      </c>
      <c r="P917" s="6">
        <f t="shared" si="85"/>
        <v>105.0032154340836</v>
      </c>
      <c r="Q917" t="str">
        <f t="shared" si="86"/>
        <v>film &amp; video</v>
      </c>
      <c r="R917" t="str">
        <f t="shared" si="87"/>
        <v>television</v>
      </c>
      <c r="S917" s="11">
        <f t="shared" si="88"/>
        <v>42976.208333333328</v>
      </c>
      <c r="T917" s="12">
        <f t="shared" si="8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84"/>
        <v>36.297297297297298</v>
      </c>
      <c r="P918" s="6">
        <f t="shared" si="85"/>
        <v>25.826923076923077</v>
      </c>
      <c r="Q918" t="str">
        <f t="shared" si="86"/>
        <v>photography</v>
      </c>
      <c r="R918" t="str">
        <f t="shared" si="87"/>
        <v>photography books</v>
      </c>
      <c r="S918" s="11">
        <f t="shared" si="88"/>
        <v>41991.25</v>
      </c>
      <c r="T918" s="12">
        <f t="shared" si="8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84"/>
        <v>58.25</v>
      </c>
      <c r="P919" s="6">
        <f t="shared" si="85"/>
        <v>77.666666666666671</v>
      </c>
      <c r="Q919" t="str">
        <f t="shared" si="86"/>
        <v>film &amp; video</v>
      </c>
      <c r="R919" t="str">
        <f t="shared" si="87"/>
        <v>shorts</v>
      </c>
      <c r="S919" s="11">
        <f t="shared" si="88"/>
        <v>40722.208333333336</v>
      </c>
      <c r="T919" s="12">
        <f t="shared" si="8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84"/>
        <v>237.39473684210526</v>
      </c>
      <c r="P920" s="6">
        <f t="shared" si="85"/>
        <v>57.82692307692308</v>
      </c>
      <c r="Q920" t="str">
        <f t="shared" si="86"/>
        <v>publishing</v>
      </c>
      <c r="R920" t="str">
        <f t="shared" si="87"/>
        <v>radio &amp; podcasts</v>
      </c>
      <c r="S920" s="11">
        <f t="shared" si="88"/>
        <v>41117.208333333336</v>
      </c>
      <c r="T920" s="12">
        <f t="shared" si="8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84"/>
        <v>58.75</v>
      </c>
      <c r="P921" s="6">
        <f t="shared" si="85"/>
        <v>92.955555555555549</v>
      </c>
      <c r="Q921" t="str">
        <f t="shared" si="86"/>
        <v>theater</v>
      </c>
      <c r="R921" t="str">
        <f t="shared" si="87"/>
        <v>plays</v>
      </c>
      <c r="S921" s="11">
        <f t="shared" si="88"/>
        <v>43022.208333333328</v>
      </c>
      <c r="T921" s="12">
        <f t="shared" si="8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84"/>
        <v>182.56603773584905</v>
      </c>
      <c r="P922" s="6">
        <f t="shared" si="85"/>
        <v>37.945098039215686</v>
      </c>
      <c r="Q922" t="str">
        <f t="shared" si="86"/>
        <v>film &amp; video</v>
      </c>
      <c r="R922" t="str">
        <f t="shared" si="87"/>
        <v>animation</v>
      </c>
      <c r="S922" s="11">
        <f t="shared" si="88"/>
        <v>43503.25</v>
      </c>
      <c r="T922" s="12">
        <f t="shared" si="8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84"/>
        <v>0.75436408977556113</v>
      </c>
      <c r="P923" s="6">
        <f t="shared" si="85"/>
        <v>31.842105263157894</v>
      </c>
      <c r="Q923" t="str">
        <f t="shared" si="86"/>
        <v>technology</v>
      </c>
      <c r="R923" t="str">
        <f t="shared" si="87"/>
        <v>web</v>
      </c>
      <c r="S923" s="11">
        <f t="shared" si="88"/>
        <v>40951.25</v>
      </c>
      <c r="T923" s="12">
        <f t="shared" si="8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84"/>
        <v>175.95330739299609</v>
      </c>
      <c r="P924" s="6">
        <f t="shared" si="85"/>
        <v>40</v>
      </c>
      <c r="Q924" t="str">
        <f t="shared" si="86"/>
        <v>music</v>
      </c>
      <c r="R924" t="str">
        <f t="shared" si="87"/>
        <v>world music</v>
      </c>
      <c r="S924" s="11">
        <f t="shared" si="88"/>
        <v>43443.25</v>
      </c>
      <c r="T924" s="12">
        <f t="shared" si="8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84"/>
        <v>237.88235294117646</v>
      </c>
      <c r="P925" s="6">
        <f t="shared" si="85"/>
        <v>101.1</v>
      </c>
      <c r="Q925" t="str">
        <f t="shared" si="86"/>
        <v>theater</v>
      </c>
      <c r="R925" t="str">
        <f t="shared" si="87"/>
        <v>plays</v>
      </c>
      <c r="S925" s="11">
        <f t="shared" si="88"/>
        <v>40373.208333333336</v>
      </c>
      <c r="T925" s="12">
        <f t="shared" si="8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84"/>
        <v>488.05076142131981</v>
      </c>
      <c r="P926" s="6">
        <f t="shared" si="85"/>
        <v>84.006989951944078</v>
      </c>
      <c r="Q926" t="str">
        <f t="shared" si="86"/>
        <v>theater</v>
      </c>
      <c r="R926" t="str">
        <f t="shared" si="87"/>
        <v>plays</v>
      </c>
      <c r="S926" s="11">
        <f t="shared" si="88"/>
        <v>43769.208333333328</v>
      </c>
      <c r="T926" s="12">
        <f t="shared" si="8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84"/>
        <v>224.06666666666669</v>
      </c>
      <c r="P927" s="6">
        <f t="shared" si="85"/>
        <v>103.41538461538461</v>
      </c>
      <c r="Q927" t="str">
        <f t="shared" si="86"/>
        <v>theater</v>
      </c>
      <c r="R927" t="str">
        <f t="shared" si="87"/>
        <v>plays</v>
      </c>
      <c r="S927" s="11">
        <f t="shared" si="88"/>
        <v>43000.208333333328</v>
      </c>
      <c r="T927" s="12">
        <f t="shared" si="8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84"/>
        <v>18.126436781609197</v>
      </c>
      <c r="P928" s="6">
        <f t="shared" si="85"/>
        <v>105.13333333333334</v>
      </c>
      <c r="Q928" t="str">
        <f t="shared" si="86"/>
        <v>food</v>
      </c>
      <c r="R928" t="str">
        <f t="shared" si="87"/>
        <v>food trucks</v>
      </c>
      <c r="S928" s="11">
        <f t="shared" si="88"/>
        <v>42502.208333333328</v>
      </c>
      <c r="T928" s="12">
        <f t="shared" si="8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84"/>
        <v>45.847222222222221</v>
      </c>
      <c r="P929" s="6">
        <f t="shared" si="85"/>
        <v>89.21621621621621</v>
      </c>
      <c r="Q929" t="str">
        <f t="shared" si="86"/>
        <v>theater</v>
      </c>
      <c r="R929" t="str">
        <f t="shared" si="87"/>
        <v>plays</v>
      </c>
      <c r="S929" s="11">
        <f t="shared" si="88"/>
        <v>41102.208333333336</v>
      </c>
      <c r="T929" s="12">
        <f t="shared" si="8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84"/>
        <v>117.31541218637993</v>
      </c>
      <c r="P930" s="6">
        <f t="shared" si="85"/>
        <v>51.995234312946785</v>
      </c>
      <c r="Q930" t="str">
        <f t="shared" si="86"/>
        <v>technology</v>
      </c>
      <c r="R930" t="str">
        <f t="shared" si="87"/>
        <v>web</v>
      </c>
      <c r="S930" s="11">
        <f t="shared" si="88"/>
        <v>41637.25</v>
      </c>
      <c r="T930" s="12">
        <f t="shared" si="8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84"/>
        <v>217.30909090909088</v>
      </c>
      <c r="P931" s="6">
        <f t="shared" si="85"/>
        <v>64.956521739130437</v>
      </c>
      <c r="Q931" t="str">
        <f t="shared" si="86"/>
        <v>theater</v>
      </c>
      <c r="R931" t="str">
        <f t="shared" si="87"/>
        <v>plays</v>
      </c>
      <c r="S931" s="11">
        <f t="shared" si="88"/>
        <v>42858.208333333328</v>
      </c>
      <c r="T931" s="12">
        <f t="shared" si="8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84"/>
        <v>112.28571428571428</v>
      </c>
      <c r="P932" s="6">
        <f t="shared" si="85"/>
        <v>46.235294117647058</v>
      </c>
      <c r="Q932" t="str">
        <f t="shared" si="86"/>
        <v>theater</v>
      </c>
      <c r="R932" t="str">
        <f t="shared" si="87"/>
        <v>plays</v>
      </c>
      <c r="S932" s="11">
        <f t="shared" si="88"/>
        <v>42060.25</v>
      </c>
      <c r="T932" s="12">
        <f t="shared" si="8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84"/>
        <v>72.51898734177216</v>
      </c>
      <c r="P933" s="6">
        <f t="shared" si="85"/>
        <v>51.151785714285715</v>
      </c>
      <c r="Q933" t="str">
        <f t="shared" si="86"/>
        <v>theater</v>
      </c>
      <c r="R933" t="str">
        <f t="shared" si="87"/>
        <v>plays</v>
      </c>
      <c r="S933" s="11">
        <f t="shared" si="88"/>
        <v>41818.208333333336</v>
      </c>
      <c r="T933" s="12">
        <f t="shared" si="8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84"/>
        <v>212.30434782608697</v>
      </c>
      <c r="P934" s="6">
        <f t="shared" si="85"/>
        <v>33.909722222222221</v>
      </c>
      <c r="Q934" t="str">
        <f t="shared" si="86"/>
        <v>music</v>
      </c>
      <c r="R934" t="str">
        <f t="shared" si="87"/>
        <v>rock</v>
      </c>
      <c r="S934" s="11">
        <f t="shared" si="88"/>
        <v>41709.208333333336</v>
      </c>
      <c r="T934" s="12">
        <f t="shared" si="8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84"/>
        <v>239.74657534246577</v>
      </c>
      <c r="P935" s="6">
        <f t="shared" si="85"/>
        <v>92.016298633017882</v>
      </c>
      <c r="Q935" t="str">
        <f t="shared" si="86"/>
        <v>theater</v>
      </c>
      <c r="R935" t="str">
        <f t="shared" si="87"/>
        <v>plays</v>
      </c>
      <c r="S935" s="11">
        <f t="shared" si="88"/>
        <v>41372.208333333336</v>
      </c>
      <c r="T935" s="12">
        <f t="shared" si="8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84"/>
        <v>181.93548387096774</v>
      </c>
      <c r="P936" s="6">
        <f t="shared" si="85"/>
        <v>107.42857142857143</v>
      </c>
      <c r="Q936" t="str">
        <f t="shared" si="86"/>
        <v>theater</v>
      </c>
      <c r="R936" t="str">
        <f t="shared" si="87"/>
        <v>plays</v>
      </c>
      <c r="S936" s="11">
        <f t="shared" si="88"/>
        <v>42422.25</v>
      </c>
      <c r="T936" s="12">
        <f t="shared" si="8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84"/>
        <v>164.13114754098362</v>
      </c>
      <c r="P937" s="6">
        <f t="shared" si="85"/>
        <v>75.848484848484844</v>
      </c>
      <c r="Q937" t="str">
        <f t="shared" si="86"/>
        <v>theater</v>
      </c>
      <c r="R937" t="str">
        <f t="shared" si="87"/>
        <v>plays</v>
      </c>
      <c r="S937" s="11">
        <f t="shared" si="88"/>
        <v>42209.208333333328</v>
      </c>
      <c r="T937" s="12">
        <f t="shared" si="8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84"/>
        <v>1.6375968992248062</v>
      </c>
      <c r="P938" s="6">
        <f t="shared" si="85"/>
        <v>80.476190476190482</v>
      </c>
      <c r="Q938" t="str">
        <f t="shared" si="86"/>
        <v>theater</v>
      </c>
      <c r="R938" t="str">
        <f t="shared" si="87"/>
        <v>plays</v>
      </c>
      <c r="S938" s="11">
        <f t="shared" si="88"/>
        <v>43668.208333333328</v>
      </c>
      <c r="T938" s="12">
        <f t="shared" si="8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84"/>
        <v>49.64385964912281</v>
      </c>
      <c r="P939" s="6">
        <f t="shared" si="85"/>
        <v>86.978483606557376</v>
      </c>
      <c r="Q939" t="str">
        <f t="shared" si="86"/>
        <v>film &amp; video</v>
      </c>
      <c r="R939" t="str">
        <f t="shared" si="87"/>
        <v>documentary</v>
      </c>
      <c r="S939" s="11">
        <f t="shared" si="88"/>
        <v>42334.25</v>
      </c>
      <c r="T939" s="12">
        <f t="shared" si="8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84"/>
        <v>109.70652173913042</v>
      </c>
      <c r="P940" s="6">
        <f t="shared" si="85"/>
        <v>105.13541666666667</v>
      </c>
      <c r="Q940" t="str">
        <f t="shared" si="86"/>
        <v>publishing</v>
      </c>
      <c r="R940" t="str">
        <f t="shared" si="87"/>
        <v>fiction</v>
      </c>
      <c r="S940" s="11">
        <f t="shared" si="88"/>
        <v>43263.208333333328</v>
      </c>
      <c r="T940" s="12">
        <f t="shared" si="8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84"/>
        <v>49.217948717948715</v>
      </c>
      <c r="P941" s="6">
        <f t="shared" si="85"/>
        <v>57.298507462686565</v>
      </c>
      <c r="Q941" t="str">
        <f t="shared" si="86"/>
        <v>games</v>
      </c>
      <c r="R941" t="str">
        <f t="shared" si="87"/>
        <v>video games</v>
      </c>
      <c r="S941" s="11">
        <f t="shared" si="88"/>
        <v>40670.208333333336</v>
      </c>
      <c r="T941" s="12">
        <f t="shared" si="8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84"/>
        <v>62.232323232323225</v>
      </c>
      <c r="P942" s="6">
        <f t="shared" si="85"/>
        <v>93.348484848484844</v>
      </c>
      <c r="Q942" t="str">
        <f t="shared" si="86"/>
        <v>technology</v>
      </c>
      <c r="R942" t="str">
        <f t="shared" si="87"/>
        <v>web</v>
      </c>
      <c r="S942" s="11">
        <f t="shared" si="88"/>
        <v>41244.25</v>
      </c>
      <c r="T942" s="12">
        <f t="shared" si="8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84"/>
        <v>13.05813953488372</v>
      </c>
      <c r="P943" s="6">
        <f t="shared" si="85"/>
        <v>71.987179487179489</v>
      </c>
      <c r="Q943" t="str">
        <f t="shared" si="86"/>
        <v>theater</v>
      </c>
      <c r="R943" t="str">
        <f t="shared" si="87"/>
        <v>plays</v>
      </c>
      <c r="S943" s="11">
        <f t="shared" si="88"/>
        <v>40552.25</v>
      </c>
      <c r="T943" s="12">
        <f t="shared" si="8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84"/>
        <v>64.635416666666671</v>
      </c>
      <c r="P944" s="6">
        <f t="shared" si="85"/>
        <v>92.611940298507463</v>
      </c>
      <c r="Q944" t="str">
        <f t="shared" si="86"/>
        <v>theater</v>
      </c>
      <c r="R944" t="str">
        <f t="shared" si="87"/>
        <v>plays</v>
      </c>
      <c r="S944" s="11">
        <f t="shared" si="88"/>
        <v>40568.25</v>
      </c>
      <c r="T944" s="12">
        <f t="shared" si="8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84"/>
        <v>159.58666666666667</v>
      </c>
      <c r="P945" s="6">
        <f t="shared" si="85"/>
        <v>104.99122807017544</v>
      </c>
      <c r="Q945" t="str">
        <f t="shared" si="86"/>
        <v>food</v>
      </c>
      <c r="R945" t="str">
        <f t="shared" si="87"/>
        <v>food trucks</v>
      </c>
      <c r="S945" s="11">
        <f t="shared" si="88"/>
        <v>41906.208333333336</v>
      </c>
      <c r="T945" s="12">
        <f t="shared" si="8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84"/>
        <v>81.42</v>
      </c>
      <c r="P946" s="6">
        <f t="shared" si="85"/>
        <v>30.958174904942965</v>
      </c>
      <c r="Q946" t="str">
        <f t="shared" si="86"/>
        <v>photography</v>
      </c>
      <c r="R946" t="str">
        <f t="shared" si="87"/>
        <v>photography books</v>
      </c>
      <c r="S946" s="11">
        <f t="shared" si="88"/>
        <v>42776.25</v>
      </c>
      <c r="T946" s="12">
        <f t="shared" si="8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84"/>
        <v>32.444767441860463</v>
      </c>
      <c r="P947" s="6">
        <f t="shared" si="85"/>
        <v>33.001182732111175</v>
      </c>
      <c r="Q947" t="str">
        <f t="shared" si="86"/>
        <v>photography</v>
      </c>
      <c r="R947" t="str">
        <f t="shared" si="87"/>
        <v>photography books</v>
      </c>
      <c r="S947" s="11">
        <f t="shared" si="88"/>
        <v>41004.208333333336</v>
      </c>
      <c r="T947" s="12">
        <f t="shared" si="8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84"/>
        <v>9.9141184124918666</v>
      </c>
      <c r="P948" s="6">
        <f t="shared" si="85"/>
        <v>84.187845303867405</v>
      </c>
      <c r="Q948" t="str">
        <f t="shared" si="86"/>
        <v>theater</v>
      </c>
      <c r="R948" t="str">
        <f t="shared" si="87"/>
        <v>plays</v>
      </c>
      <c r="S948" s="11">
        <f t="shared" si="88"/>
        <v>40710.208333333336</v>
      </c>
      <c r="T948" s="12">
        <f t="shared" si="8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84"/>
        <v>26.694444444444443</v>
      </c>
      <c r="P949" s="6">
        <f t="shared" si="85"/>
        <v>73.92307692307692</v>
      </c>
      <c r="Q949" t="str">
        <f t="shared" si="86"/>
        <v>theater</v>
      </c>
      <c r="R949" t="str">
        <f t="shared" si="87"/>
        <v>plays</v>
      </c>
      <c r="S949" s="11">
        <f t="shared" si="88"/>
        <v>41908.208333333336</v>
      </c>
      <c r="T949" s="12">
        <f t="shared" si="8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84"/>
        <v>62.957446808510639</v>
      </c>
      <c r="P950" s="6">
        <f t="shared" si="85"/>
        <v>36.987499999999997</v>
      </c>
      <c r="Q950" t="str">
        <f t="shared" si="86"/>
        <v>film &amp; video</v>
      </c>
      <c r="R950" t="str">
        <f t="shared" si="87"/>
        <v>documentary</v>
      </c>
      <c r="S950" s="11">
        <f t="shared" si="88"/>
        <v>41985.25</v>
      </c>
      <c r="T950" s="12">
        <f t="shared" si="8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84"/>
        <v>161.35593220338984</v>
      </c>
      <c r="P951" s="6">
        <f t="shared" si="85"/>
        <v>46.896551724137929</v>
      </c>
      <c r="Q951" t="str">
        <f t="shared" si="86"/>
        <v>technology</v>
      </c>
      <c r="R951" t="str">
        <f t="shared" si="87"/>
        <v>web</v>
      </c>
      <c r="S951" s="11">
        <f t="shared" si="88"/>
        <v>42112.208333333328</v>
      </c>
      <c r="T951" s="12">
        <f t="shared" si="8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84"/>
        <v>5</v>
      </c>
      <c r="P952" s="6">
        <f t="shared" si="85"/>
        <v>5</v>
      </c>
      <c r="Q952" t="str">
        <f t="shared" si="86"/>
        <v>theater</v>
      </c>
      <c r="R952" t="str">
        <f t="shared" si="87"/>
        <v>plays</v>
      </c>
      <c r="S952" s="11">
        <f t="shared" si="88"/>
        <v>43571.208333333328</v>
      </c>
      <c r="T952" s="12">
        <f t="shared" si="8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84"/>
        <v>1096.9379310344827</v>
      </c>
      <c r="P953" s="6">
        <f t="shared" si="85"/>
        <v>102.02437459910199</v>
      </c>
      <c r="Q953" t="str">
        <f t="shared" si="86"/>
        <v>music</v>
      </c>
      <c r="R953" t="str">
        <f t="shared" si="87"/>
        <v>rock</v>
      </c>
      <c r="S953" s="11">
        <f t="shared" si="88"/>
        <v>42730.25</v>
      </c>
      <c r="T953" s="12">
        <f t="shared" si="8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84"/>
        <v>70.094158075601371</v>
      </c>
      <c r="P954" s="6">
        <f t="shared" si="85"/>
        <v>45.007502206531335</v>
      </c>
      <c r="Q954" t="str">
        <f t="shared" si="86"/>
        <v>film &amp; video</v>
      </c>
      <c r="R954" t="str">
        <f t="shared" si="87"/>
        <v>documentary</v>
      </c>
      <c r="S954" s="11">
        <f t="shared" si="88"/>
        <v>42591.208333333328</v>
      </c>
      <c r="T954" s="12">
        <f t="shared" si="8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84"/>
        <v>60</v>
      </c>
      <c r="P955" s="6">
        <f t="shared" si="85"/>
        <v>94.285714285714292</v>
      </c>
      <c r="Q955" t="str">
        <f t="shared" si="86"/>
        <v>film &amp; video</v>
      </c>
      <c r="R955" t="str">
        <f t="shared" si="87"/>
        <v>science fiction</v>
      </c>
      <c r="S955" s="11">
        <f t="shared" si="88"/>
        <v>42358.25</v>
      </c>
      <c r="T955" s="12">
        <f t="shared" si="8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84"/>
        <v>367.0985915492958</v>
      </c>
      <c r="P956" s="6">
        <f t="shared" si="85"/>
        <v>101.02325581395348</v>
      </c>
      <c r="Q956" t="str">
        <f t="shared" si="86"/>
        <v>technology</v>
      </c>
      <c r="R956" t="str">
        <f t="shared" si="87"/>
        <v>web</v>
      </c>
      <c r="S956" s="11">
        <f t="shared" si="88"/>
        <v>41174.208333333336</v>
      </c>
      <c r="T956" s="12">
        <f t="shared" si="8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84"/>
        <v>1109</v>
      </c>
      <c r="P957" s="6">
        <f t="shared" si="85"/>
        <v>97.037499999999994</v>
      </c>
      <c r="Q957" t="str">
        <f t="shared" si="86"/>
        <v>theater</v>
      </c>
      <c r="R957" t="str">
        <f t="shared" si="87"/>
        <v>plays</v>
      </c>
      <c r="S957" s="11">
        <f t="shared" si="88"/>
        <v>41238.25</v>
      </c>
      <c r="T957" s="12">
        <f t="shared" si="8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84"/>
        <v>19.028784648187631</v>
      </c>
      <c r="P958" s="6">
        <f t="shared" si="85"/>
        <v>43.00963855421687</v>
      </c>
      <c r="Q958" t="str">
        <f t="shared" si="86"/>
        <v>film &amp; video</v>
      </c>
      <c r="R958" t="str">
        <f t="shared" si="87"/>
        <v>science fiction</v>
      </c>
      <c r="S958" s="11">
        <f t="shared" si="88"/>
        <v>42360.25</v>
      </c>
      <c r="T958" s="12">
        <f t="shared" si="8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84"/>
        <v>126.87755102040816</v>
      </c>
      <c r="P959" s="6">
        <f t="shared" si="85"/>
        <v>94.916030534351151</v>
      </c>
      <c r="Q959" t="str">
        <f t="shared" si="86"/>
        <v>theater</v>
      </c>
      <c r="R959" t="str">
        <f t="shared" si="87"/>
        <v>plays</v>
      </c>
      <c r="S959" s="11">
        <f t="shared" si="88"/>
        <v>40955.25</v>
      </c>
      <c r="T959" s="12">
        <f t="shared" si="8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84"/>
        <v>734.63636363636363</v>
      </c>
      <c r="P960" s="6">
        <f t="shared" si="85"/>
        <v>72.151785714285708</v>
      </c>
      <c r="Q960" t="str">
        <f t="shared" si="86"/>
        <v>film &amp; video</v>
      </c>
      <c r="R960" t="str">
        <f t="shared" si="87"/>
        <v>animation</v>
      </c>
      <c r="S960" s="11">
        <f t="shared" si="88"/>
        <v>40350.208333333336</v>
      </c>
      <c r="T960" s="12">
        <f t="shared" si="8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84"/>
        <v>4.5731034482758623</v>
      </c>
      <c r="P961" s="6">
        <f t="shared" si="85"/>
        <v>51.007692307692309</v>
      </c>
      <c r="Q961" t="str">
        <f t="shared" si="86"/>
        <v>publishing</v>
      </c>
      <c r="R961" t="str">
        <f t="shared" si="87"/>
        <v>translations</v>
      </c>
      <c r="S961" s="11">
        <f t="shared" si="88"/>
        <v>40357.208333333336</v>
      </c>
      <c r="T961" s="12">
        <f t="shared" si="8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84"/>
        <v>85.054545454545448</v>
      </c>
      <c r="P962" s="6">
        <f t="shared" si="85"/>
        <v>85.054545454545448</v>
      </c>
      <c r="Q962" t="str">
        <f t="shared" si="86"/>
        <v>technology</v>
      </c>
      <c r="R962" t="str">
        <f t="shared" si="87"/>
        <v>web</v>
      </c>
      <c r="S962" s="11">
        <f t="shared" si="88"/>
        <v>42408.25</v>
      </c>
      <c r="T962" s="12">
        <f t="shared" si="8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90">(E963/D963)*100</f>
        <v>119.29824561403508</v>
      </c>
      <c r="P963" s="6">
        <f t="shared" ref="P963:P1001" si="91">(E963/G963)</f>
        <v>43.87096774193548</v>
      </c>
      <c r="Q963" t="str">
        <f t="shared" ref="Q963:Q1001" si="92">LEFT(N963, FIND("/", N963)-1)</f>
        <v>publishing</v>
      </c>
      <c r="R963" t="str">
        <f t="shared" ref="R963:R1001" si="93">MID(N963, FIND("/", N963)+1, LEN(N963)-FIND("/", N963))</f>
        <v>translations</v>
      </c>
      <c r="S963" s="11">
        <f t="shared" ref="S963:S1001" si="94">(((J963/60)/60)/24)+DATE(1970,1,1)</f>
        <v>40591.25</v>
      </c>
      <c r="T963" s="12">
        <f t="shared" ref="T963:T1001" si="95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90"/>
        <v>296.02777777777777</v>
      </c>
      <c r="P964" s="6">
        <f t="shared" si="91"/>
        <v>40.063909774436091</v>
      </c>
      <c r="Q964" t="str">
        <f t="shared" si="92"/>
        <v>food</v>
      </c>
      <c r="R964" t="str">
        <f t="shared" si="93"/>
        <v>food trucks</v>
      </c>
      <c r="S964" s="11">
        <f t="shared" si="94"/>
        <v>41592.25</v>
      </c>
      <c r="T964" s="12">
        <f t="shared" si="95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90"/>
        <v>84.694915254237287</v>
      </c>
      <c r="P965" s="6">
        <f t="shared" si="91"/>
        <v>43.833333333333336</v>
      </c>
      <c r="Q965" t="str">
        <f t="shared" si="92"/>
        <v>photography</v>
      </c>
      <c r="R965" t="str">
        <f t="shared" si="93"/>
        <v>photography books</v>
      </c>
      <c r="S965" s="11">
        <f t="shared" si="94"/>
        <v>40607.25</v>
      </c>
      <c r="T965" s="12">
        <f t="shared" si="95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90"/>
        <v>355.7837837837838</v>
      </c>
      <c r="P966" s="6">
        <f t="shared" si="91"/>
        <v>84.92903225806451</v>
      </c>
      <c r="Q966" t="str">
        <f t="shared" si="92"/>
        <v>theater</v>
      </c>
      <c r="R966" t="str">
        <f t="shared" si="93"/>
        <v>plays</v>
      </c>
      <c r="S966" s="11">
        <f t="shared" si="94"/>
        <v>42135.208333333328</v>
      </c>
      <c r="T966" s="12">
        <f t="shared" si="95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90"/>
        <v>386.40909090909093</v>
      </c>
      <c r="P967" s="6">
        <f t="shared" si="91"/>
        <v>41.067632850241544</v>
      </c>
      <c r="Q967" t="str">
        <f t="shared" si="92"/>
        <v>music</v>
      </c>
      <c r="R967" t="str">
        <f t="shared" si="93"/>
        <v>rock</v>
      </c>
      <c r="S967" s="11">
        <f t="shared" si="94"/>
        <v>40203.25</v>
      </c>
      <c r="T967" s="12">
        <f t="shared" si="95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90"/>
        <v>792.23529411764707</v>
      </c>
      <c r="P968" s="6">
        <f t="shared" si="91"/>
        <v>54.971428571428568</v>
      </c>
      <c r="Q968" t="str">
        <f t="shared" si="92"/>
        <v>theater</v>
      </c>
      <c r="R968" t="str">
        <f t="shared" si="93"/>
        <v>plays</v>
      </c>
      <c r="S968" s="11">
        <f t="shared" si="94"/>
        <v>42901.208333333328</v>
      </c>
      <c r="T968" s="12">
        <f t="shared" si="95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90"/>
        <v>137.03393665158373</v>
      </c>
      <c r="P969" s="6">
        <f t="shared" si="91"/>
        <v>77.010807374443743</v>
      </c>
      <c r="Q969" t="str">
        <f t="shared" si="92"/>
        <v>music</v>
      </c>
      <c r="R969" t="str">
        <f t="shared" si="93"/>
        <v>world music</v>
      </c>
      <c r="S969" s="11">
        <f t="shared" si="94"/>
        <v>41005.208333333336</v>
      </c>
      <c r="T969" s="12">
        <f t="shared" si="95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90"/>
        <v>338.20833333333337</v>
      </c>
      <c r="P970" s="6">
        <f t="shared" si="91"/>
        <v>71.201754385964918</v>
      </c>
      <c r="Q970" t="str">
        <f t="shared" si="92"/>
        <v>food</v>
      </c>
      <c r="R970" t="str">
        <f t="shared" si="93"/>
        <v>food trucks</v>
      </c>
      <c r="S970" s="11">
        <f t="shared" si="94"/>
        <v>40544.25</v>
      </c>
      <c r="T970" s="12">
        <f t="shared" si="95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90"/>
        <v>108.22784810126582</v>
      </c>
      <c r="P971" s="6">
        <f t="shared" si="91"/>
        <v>91.935483870967744</v>
      </c>
      <c r="Q971" t="str">
        <f t="shared" si="92"/>
        <v>theater</v>
      </c>
      <c r="R971" t="str">
        <f t="shared" si="93"/>
        <v>plays</v>
      </c>
      <c r="S971" s="11">
        <f t="shared" si="94"/>
        <v>43821.25</v>
      </c>
      <c r="T971" s="12">
        <f t="shared" si="95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90"/>
        <v>60.757639620653315</v>
      </c>
      <c r="P972" s="6">
        <f t="shared" si="91"/>
        <v>97.069023569023571</v>
      </c>
      <c r="Q972" t="str">
        <f t="shared" si="92"/>
        <v>theater</v>
      </c>
      <c r="R972" t="str">
        <f t="shared" si="93"/>
        <v>plays</v>
      </c>
      <c r="S972" s="11">
        <f t="shared" si="94"/>
        <v>40672.208333333336</v>
      </c>
      <c r="T972" s="12">
        <f t="shared" si="95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90"/>
        <v>27.725490196078432</v>
      </c>
      <c r="P973" s="6">
        <f t="shared" si="91"/>
        <v>58.916666666666664</v>
      </c>
      <c r="Q973" t="str">
        <f t="shared" si="92"/>
        <v>film &amp; video</v>
      </c>
      <c r="R973" t="str">
        <f t="shared" si="93"/>
        <v>television</v>
      </c>
      <c r="S973" s="11">
        <f t="shared" si="94"/>
        <v>41555.208333333336</v>
      </c>
      <c r="T973" s="12">
        <f t="shared" si="95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90"/>
        <v>228.3934426229508</v>
      </c>
      <c r="P974" s="6">
        <f t="shared" si="91"/>
        <v>58.015466983938133</v>
      </c>
      <c r="Q974" t="str">
        <f t="shared" si="92"/>
        <v>technology</v>
      </c>
      <c r="R974" t="str">
        <f t="shared" si="93"/>
        <v>web</v>
      </c>
      <c r="S974" s="11">
        <f t="shared" si="94"/>
        <v>41792.208333333336</v>
      </c>
      <c r="T974" s="12">
        <f t="shared" si="95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90"/>
        <v>21.615194054500414</v>
      </c>
      <c r="P975" s="6">
        <f t="shared" si="91"/>
        <v>103.87301587301587</v>
      </c>
      <c r="Q975" t="str">
        <f t="shared" si="92"/>
        <v>theater</v>
      </c>
      <c r="R975" t="str">
        <f t="shared" si="93"/>
        <v>plays</v>
      </c>
      <c r="S975" s="11">
        <f t="shared" si="94"/>
        <v>40522.25</v>
      </c>
      <c r="T975" s="12">
        <f t="shared" si="95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90"/>
        <v>373.875</v>
      </c>
      <c r="P976" s="6">
        <f t="shared" si="91"/>
        <v>93.46875</v>
      </c>
      <c r="Q976" t="str">
        <f t="shared" si="92"/>
        <v>music</v>
      </c>
      <c r="R976" t="str">
        <f t="shared" si="93"/>
        <v>indie rock</v>
      </c>
      <c r="S976" s="11">
        <f t="shared" si="94"/>
        <v>41412.208333333336</v>
      </c>
      <c r="T976" s="12">
        <f t="shared" si="95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90"/>
        <v>154.92592592592592</v>
      </c>
      <c r="P977" s="6">
        <f t="shared" si="91"/>
        <v>61.970370370370368</v>
      </c>
      <c r="Q977" t="str">
        <f t="shared" si="92"/>
        <v>theater</v>
      </c>
      <c r="R977" t="str">
        <f t="shared" si="93"/>
        <v>plays</v>
      </c>
      <c r="S977" s="11">
        <f t="shared" si="94"/>
        <v>42337.25</v>
      </c>
      <c r="T977" s="12">
        <f t="shared" si="95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90"/>
        <v>322.14999999999998</v>
      </c>
      <c r="P978" s="6">
        <f t="shared" si="91"/>
        <v>92.042857142857144</v>
      </c>
      <c r="Q978" t="str">
        <f t="shared" si="92"/>
        <v>theater</v>
      </c>
      <c r="R978" t="str">
        <f t="shared" si="93"/>
        <v>plays</v>
      </c>
      <c r="S978" s="11">
        <f t="shared" si="94"/>
        <v>40571.25</v>
      </c>
      <c r="T978" s="12">
        <f t="shared" si="95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90"/>
        <v>73.957142857142856</v>
      </c>
      <c r="P979" s="6">
        <f t="shared" si="91"/>
        <v>77.268656716417908</v>
      </c>
      <c r="Q979" t="str">
        <f t="shared" si="92"/>
        <v>food</v>
      </c>
      <c r="R979" t="str">
        <f t="shared" si="93"/>
        <v>food trucks</v>
      </c>
      <c r="S979" s="11">
        <f t="shared" si="94"/>
        <v>43138.25</v>
      </c>
      <c r="T979" s="12">
        <f t="shared" si="95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90"/>
        <v>864.1</v>
      </c>
      <c r="P980" s="6">
        <f t="shared" si="91"/>
        <v>93.923913043478265</v>
      </c>
      <c r="Q980" t="str">
        <f t="shared" si="92"/>
        <v>games</v>
      </c>
      <c r="R980" t="str">
        <f t="shared" si="93"/>
        <v>video games</v>
      </c>
      <c r="S980" s="11">
        <f t="shared" si="94"/>
        <v>42686.25</v>
      </c>
      <c r="T980" s="12">
        <f t="shared" si="95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90"/>
        <v>143.26245847176079</v>
      </c>
      <c r="P981" s="6">
        <f t="shared" si="91"/>
        <v>84.969458128078813</v>
      </c>
      <c r="Q981" t="str">
        <f t="shared" si="92"/>
        <v>theater</v>
      </c>
      <c r="R981" t="str">
        <f t="shared" si="93"/>
        <v>plays</v>
      </c>
      <c r="S981" s="11">
        <f t="shared" si="94"/>
        <v>42078.208333333328</v>
      </c>
      <c r="T981" s="12">
        <f t="shared" si="95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90"/>
        <v>40.281762295081968</v>
      </c>
      <c r="P982" s="6">
        <f t="shared" si="91"/>
        <v>105.97035040431267</v>
      </c>
      <c r="Q982" t="str">
        <f t="shared" si="92"/>
        <v>publishing</v>
      </c>
      <c r="R982" t="str">
        <f t="shared" si="93"/>
        <v>nonfiction</v>
      </c>
      <c r="S982" s="11">
        <f t="shared" si="94"/>
        <v>42307.208333333328</v>
      </c>
      <c r="T982" s="12">
        <f t="shared" si="95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90"/>
        <v>178.22388059701493</v>
      </c>
      <c r="P983" s="6">
        <f t="shared" si="91"/>
        <v>36.969040247678016</v>
      </c>
      <c r="Q983" t="str">
        <f t="shared" si="92"/>
        <v>technology</v>
      </c>
      <c r="R983" t="str">
        <f t="shared" si="93"/>
        <v>web</v>
      </c>
      <c r="S983" s="11">
        <f t="shared" si="94"/>
        <v>43094.25</v>
      </c>
      <c r="T983" s="12">
        <f t="shared" si="95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90"/>
        <v>84.930555555555557</v>
      </c>
      <c r="P984" s="6">
        <f t="shared" si="91"/>
        <v>81.533333333333331</v>
      </c>
      <c r="Q984" t="str">
        <f t="shared" si="92"/>
        <v>film &amp; video</v>
      </c>
      <c r="R984" t="str">
        <f t="shared" si="93"/>
        <v>documentary</v>
      </c>
      <c r="S984" s="11">
        <f t="shared" si="94"/>
        <v>40743.208333333336</v>
      </c>
      <c r="T984" s="12">
        <f t="shared" si="95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90"/>
        <v>145.93648334624322</v>
      </c>
      <c r="P985" s="6">
        <f t="shared" si="91"/>
        <v>80.999140154772135</v>
      </c>
      <c r="Q985" t="str">
        <f t="shared" si="92"/>
        <v>film &amp; video</v>
      </c>
      <c r="R985" t="str">
        <f t="shared" si="93"/>
        <v>documentary</v>
      </c>
      <c r="S985" s="11">
        <f t="shared" si="94"/>
        <v>43681.208333333328</v>
      </c>
      <c r="T985" s="12">
        <f t="shared" si="95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90"/>
        <v>152.46153846153848</v>
      </c>
      <c r="P986" s="6">
        <f t="shared" si="91"/>
        <v>26.010498687664043</v>
      </c>
      <c r="Q986" t="str">
        <f t="shared" si="92"/>
        <v>theater</v>
      </c>
      <c r="R986" t="str">
        <f t="shared" si="93"/>
        <v>plays</v>
      </c>
      <c r="S986" s="11">
        <f t="shared" si="94"/>
        <v>43716.208333333328</v>
      </c>
      <c r="T986" s="12">
        <f t="shared" si="95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90"/>
        <v>67.129542790152414</v>
      </c>
      <c r="P987" s="6">
        <f t="shared" si="91"/>
        <v>25.998410896708286</v>
      </c>
      <c r="Q987" t="str">
        <f t="shared" si="92"/>
        <v>music</v>
      </c>
      <c r="R987" t="str">
        <f t="shared" si="93"/>
        <v>rock</v>
      </c>
      <c r="S987" s="11">
        <f t="shared" si="94"/>
        <v>41614.25</v>
      </c>
      <c r="T987" s="12">
        <f t="shared" si="95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90"/>
        <v>40.307692307692307</v>
      </c>
      <c r="P988" s="6">
        <f t="shared" si="91"/>
        <v>34.173913043478258</v>
      </c>
      <c r="Q988" t="str">
        <f t="shared" si="92"/>
        <v>music</v>
      </c>
      <c r="R988" t="str">
        <f t="shared" si="93"/>
        <v>rock</v>
      </c>
      <c r="S988" s="11">
        <f t="shared" si="94"/>
        <v>40638.208333333336</v>
      </c>
      <c r="T988" s="12">
        <f t="shared" si="95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90"/>
        <v>216.79032258064518</v>
      </c>
      <c r="P989" s="6">
        <f t="shared" si="91"/>
        <v>28.002083333333335</v>
      </c>
      <c r="Q989" t="str">
        <f t="shared" si="92"/>
        <v>film &amp; video</v>
      </c>
      <c r="R989" t="str">
        <f t="shared" si="93"/>
        <v>documentary</v>
      </c>
      <c r="S989" s="11">
        <f t="shared" si="94"/>
        <v>42852.208333333328</v>
      </c>
      <c r="T989" s="12">
        <f t="shared" si="95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90"/>
        <v>52.117021276595743</v>
      </c>
      <c r="P990" s="6">
        <f t="shared" si="91"/>
        <v>76.546875</v>
      </c>
      <c r="Q990" t="str">
        <f t="shared" si="92"/>
        <v>publishing</v>
      </c>
      <c r="R990" t="str">
        <f t="shared" si="93"/>
        <v>radio &amp; podcasts</v>
      </c>
      <c r="S990" s="11">
        <f t="shared" si="94"/>
        <v>42686.25</v>
      </c>
      <c r="T990" s="12">
        <f t="shared" si="95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90"/>
        <v>499.58333333333337</v>
      </c>
      <c r="P991" s="6">
        <f t="shared" si="91"/>
        <v>53.053097345132741</v>
      </c>
      <c r="Q991" t="str">
        <f t="shared" si="92"/>
        <v>publishing</v>
      </c>
      <c r="R991" t="str">
        <f t="shared" si="93"/>
        <v>translations</v>
      </c>
      <c r="S991" s="11">
        <f t="shared" si="94"/>
        <v>43571.208333333328</v>
      </c>
      <c r="T991" s="12">
        <f t="shared" si="95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90"/>
        <v>87.679487179487182</v>
      </c>
      <c r="P992" s="6">
        <f t="shared" si="91"/>
        <v>106.859375</v>
      </c>
      <c r="Q992" t="str">
        <f t="shared" si="92"/>
        <v>film &amp; video</v>
      </c>
      <c r="R992" t="str">
        <f t="shared" si="93"/>
        <v>drama</v>
      </c>
      <c r="S992" s="11">
        <f t="shared" si="94"/>
        <v>42432.25</v>
      </c>
      <c r="T992" s="12">
        <f t="shared" si="95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90"/>
        <v>113.17346938775511</v>
      </c>
      <c r="P993" s="6">
        <f t="shared" si="91"/>
        <v>46.020746887966808</v>
      </c>
      <c r="Q993" t="str">
        <f t="shared" si="92"/>
        <v>music</v>
      </c>
      <c r="R993" t="str">
        <f t="shared" si="93"/>
        <v>rock</v>
      </c>
      <c r="S993" s="11">
        <f t="shared" si="94"/>
        <v>41907.208333333336</v>
      </c>
      <c r="T993" s="12">
        <f t="shared" si="95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90"/>
        <v>426.54838709677421</v>
      </c>
      <c r="P994" s="6">
        <f t="shared" si="91"/>
        <v>100.17424242424242</v>
      </c>
      <c r="Q994" t="str">
        <f t="shared" si="92"/>
        <v>film &amp; video</v>
      </c>
      <c r="R994" t="str">
        <f t="shared" si="93"/>
        <v>drama</v>
      </c>
      <c r="S994" s="11">
        <f t="shared" si="94"/>
        <v>43227.208333333328</v>
      </c>
      <c r="T994" s="12">
        <f t="shared" si="95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90"/>
        <v>77.632653061224488</v>
      </c>
      <c r="P995" s="6">
        <f t="shared" si="91"/>
        <v>101.44</v>
      </c>
      <c r="Q995" t="str">
        <f t="shared" si="92"/>
        <v>photography</v>
      </c>
      <c r="R995" t="str">
        <f t="shared" si="93"/>
        <v>photography books</v>
      </c>
      <c r="S995" s="11">
        <f t="shared" si="94"/>
        <v>42362.25</v>
      </c>
      <c r="T995" s="12">
        <f t="shared" si="95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90"/>
        <v>52.496810772501767</v>
      </c>
      <c r="P996" s="6">
        <f t="shared" si="91"/>
        <v>87.972684085510693</v>
      </c>
      <c r="Q996" t="str">
        <f t="shared" si="92"/>
        <v>publishing</v>
      </c>
      <c r="R996" t="str">
        <f t="shared" si="93"/>
        <v>translations</v>
      </c>
      <c r="S996" s="11">
        <f t="shared" si="94"/>
        <v>41929.208333333336</v>
      </c>
      <c r="T996" s="12">
        <f t="shared" si="95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90"/>
        <v>157.46762589928059</v>
      </c>
      <c r="P997" s="6">
        <f t="shared" si="91"/>
        <v>74.995594713656388</v>
      </c>
      <c r="Q997" t="str">
        <f t="shared" si="92"/>
        <v>food</v>
      </c>
      <c r="R997" t="str">
        <f t="shared" si="93"/>
        <v>food trucks</v>
      </c>
      <c r="S997" s="11">
        <f t="shared" si="94"/>
        <v>43408.208333333328</v>
      </c>
      <c r="T997" s="12">
        <f t="shared" si="95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90"/>
        <v>72.939393939393938</v>
      </c>
      <c r="P998" s="6">
        <f t="shared" si="91"/>
        <v>42.982142857142854</v>
      </c>
      <c r="Q998" t="str">
        <f t="shared" si="92"/>
        <v>theater</v>
      </c>
      <c r="R998" t="str">
        <f t="shared" si="93"/>
        <v>plays</v>
      </c>
      <c r="S998" s="11">
        <f t="shared" si="94"/>
        <v>41276.25</v>
      </c>
      <c r="T998" s="12">
        <f t="shared" si="95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90"/>
        <v>60.565789473684205</v>
      </c>
      <c r="P999" s="6">
        <f t="shared" si="91"/>
        <v>33.115107913669064</v>
      </c>
      <c r="Q999" t="str">
        <f t="shared" si="92"/>
        <v>theater</v>
      </c>
      <c r="R999" t="str">
        <f t="shared" si="93"/>
        <v>plays</v>
      </c>
      <c r="S999" s="11">
        <f t="shared" si="94"/>
        <v>41659.25</v>
      </c>
      <c r="T999" s="12">
        <f t="shared" si="95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90"/>
        <v>56.791291291291287</v>
      </c>
      <c r="P1000" s="6">
        <f t="shared" si="91"/>
        <v>101.13101604278074</v>
      </c>
      <c r="Q1000" t="str">
        <f t="shared" si="92"/>
        <v>music</v>
      </c>
      <c r="R1000" t="str">
        <f t="shared" si="93"/>
        <v>indie rock</v>
      </c>
      <c r="S1000" s="11">
        <f t="shared" si="94"/>
        <v>40220.25</v>
      </c>
      <c r="T1000" s="12">
        <f t="shared" si="95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90"/>
        <v>56.542754275427541</v>
      </c>
      <c r="P1001" s="6">
        <f t="shared" si="91"/>
        <v>55.98841354723708</v>
      </c>
      <c r="Q1001" t="str">
        <f t="shared" si="92"/>
        <v>food</v>
      </c>
      <c r="R1001" t="str">
        <f t="shared" si="93"/>
        <v>food trucks</v>
      </c>
      <c r="S1001" s="11">
        <f t="shared" si="94"/>
        <v>42550.208333333328</v>
      </c>
      <c r="T1001" s="12">
        <f t="shared" si="95"/>
        <v>42557.208333333328</v>
      </c>
    </row>
  </sheetData>
  <dataConsolidate/>
  <conditionalFormatting sqref="F1:F1048576">
    <cfRule type="containsText" dxfId="5" priority="2" operator="containsText" text="live">
      <formula>NOT(ISERROR(SEARCH("live",F1)))</formula>
    </cfRule>
    <cfRule type="containsText" dxfId="4" priority="3" operator="containsText" text="canceled">
      <formula>NOT(ISERROR(SEARCH("canceled",F1)))</formula>
    </cfRule>
    <cfRule type="containsText" dxfId="3" priority="4" operator="containsText" text="failed">
      <formula>NOT(ISERROR(SEARCH("failed",F1)))</formula>
    </cfRule>
    <cfRule type="containsText" dxfId="2" priority="5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pageMargins left="0.75" right="0.75" top="1" bottom="1" header="0.5" footer="0.5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72FE-0AD6-480C-BE4E-0C9900D7449E}">
  <dimension ref="A1:D14"/>
  <sheetViews>
    <sheetView workbookViewId="0">
      <selection activeCell="G2" sqref="G2"/>
    </sheetView>
  </sheetViews>
  <sheetFormatPr defaultRowHeight="15.75" x14ac:dyDescent="0.25"/>
  <cols>
    <col min="1" max="1" width="12.375" bestFit="1" customWidth="1"/>
    <col min="2" max="2" width="26.625" bestFit="1" customWidth="1"/>
    <col min="3" max="3" width="22.875" bestFit="1" customWidth="1"/>
    <col min="4" max="4" width="26.125" bestFit="1" customWidth="1"/>
  </cols>
  <sheetData>
    <row r="1" spans="1:4" x14ac:dyDescent="0.25">
      <c r="A1" s="8" t="s">
        <v>2033</v>
      </c>
      <c r="B1" t="s">
        <v>2106</v>
      </c>
      <c r="C1" t="s">
        <v>2107</v>
      </c>
      <c r="D1" t="s">
        <v>2108</v>
      </c>
    </row>
    <row r="2" spans="1:4" x14ac:dyDescent="0.25">
      <c r="A2" s="9" t="s">
        <v>2094</v>
      </c>
      <c r="B2">
        <v>3.5999999999999996</v>
      </c>
      <c r="C2">
        <v>2</v>
      </c>
      <c r="D2">
        <v>0.1</v>
      </c>
    </row>
    <row r="3" spans="1:4" x14ac:dyDescent="0.25">
      <c r="A3" s="9" t="s">
        <v>2097</v>
      </c>
      <c r="B3">
        <v>0.4</v>
      </c>
      <c r="C3">
        <v>0.5</v>
      </c>
      <c r="D3">
        <v>0</v>
      </c>
    </row>
    <row r="4" spans="1:4" x14ac:dyDescent="0.25">
      <c r="A4" s="9" t="s">
        <v>2095</v>
      </c>
      <c r="B4">
        <v>19.100000000000001</v>
      </c>
      <c r="C4">
        <v>3.8</v>
      </c>
      <c r="D4">
        <v>0.2</v>
      </c>
    </row>
    <row r="5" spans="1:4" x14ac:dyDescent="0.25">
      <c r="A5" s="9" t="s">
        <v>2098</v>
      </c>
      <c r="B5">
        <v>1</v>
      </c>
      <c r="C5">
        <v>0</v>
      </c>
      <c r="D5">
        <v>0</v>
      </c>
    </row>
    <row r="6" spans="1:4" x14ac:dyDescent="0.25">
      <c r="A6" s="9" t="s">
        <v>2099</v>
      </c>
      <c r="B6">
        <v>0.70000000000000007</v>
      </c>
      <c r="C6">
        <v>0</v>
      </c>
      <c r="D6">
        <v>0</v>
      </c>
    </row>
    <row r="7" spans="1:4" x14ac:dyDescent="0.25">
      <c r="A7" s="9" t="s">
        <v>2100</v>
      </c>
      <c r="B7">
        <v>1.0999999999999999</v>
      </c>
      <c r="C7">
        <v>0.3</v>
      </c>
      <c r="D7">
        <v>0</v>
      </c>
    </row>
    <row r="8" spans="1:4" x14ac:dyDescent="0.25">
      <c r="A8" s="9" t="s">
        <v>2101</v>
      </c>
      <c r="B8">
        <v>0.70000000000000007</v>
      </c>
      <c r="C8">
        <v>0</v>
      </c>
      <c r="D8">
        <v>0</v>
      </c>
    </row>
    <row r="9" spans="1:4" x14ac:dyDescent="0.25">
      <c r="A9" s="9" t="s">
        <v>2102</v>
      </c>
      <c r="B9">
        <v>0.8</v>
      </c>
      <c r="C9">
        <v>0.3</v>
      </c>
      <c r="D9">
        <v>0.1</v>
      </c>
    </row>
    <row r="10" spans="1:4" x14ac:dyDescent="0.25">
      <c r="A10" s="9" t="s">
        <v>2103</v>
      </c>
      <c r="B10">
        <v>1.9</v>
      </c>
      <c r="C10">
        <v>0.3</v>
      </c>
      <c r="D10">
        <v>0</v>
      </c>
    </row>
    <row r="11" spans="1:4" x14ac:dyDescent="0.25">
      <c r="A11" s="9" t="s">
        <v>2104</v>
      </c>
      <c r="B11">
        <v>0.8</v>
      </c>
      <c r="C11">
        <v>0.3</v>
      </c>
      <c r="D11">
        <v>0</v>
      </c>
    </row>
    <row r="12" spans="1:4" x14ac:dyDescent="0.25">
      <c r="A12" s="9" t="s">
        <v>2105</v>
      </c>
      <c r="B12">
        <v>11.4</v>
      </c>
      <c r="C12">
        <v>16.3</v>
      </c>
      <c r="D12">
        <v>2.8000000000000003</v>
      </c>
    </row>
    <row r="13" spans="1:4" x14ac:dyDescent="0.25">
      <c r="A13" s="9" t="s">
        <v>2096</v>
      </c>
      <c r="B13">
        <v>16.400000000000002</v>
      </c>
      <c r="C13">
        <v>12.6</v>
      </c>
      <c r="D13">
        <v>2.5</v>
      </c>
    </row>
    <row r="14" spans="1:4" x14ac:dyDescent="0.25">
      <c r="A14" s="9" t="s">
        <v>2034</v>
      </c>
      <c r="B14">
        <v>57.900000000000006</v>
      </c>
      <c r="C14">
        <v>36.4</v>
      </c>
      <c r="D14">
        <v>5.7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A891-9302-471A-9869-12411E84A998}">
  <dimension ref="A1:H19"/>
  <sheetViews>
    <sheetView workbookViewId="0">
      <selection activeCell="B2" sqref="B2"/>
    </sheetView>
  </sheetViews>
  <sheetFormatPr defaultRowHeight="15.75" x14ac:dyDescent="0.25"/>
  <cols>
    <col min="1" max="1" width="18" customWidth="1"/>
    <col min="2" max="2" width="24.75" customWidth="1"/>
    <col min="3" max="3" width="23.25" customWidth="1"/>
    <col min="4" max="4" width="28.125" customWidth="1"/>
    <col min="5" max="5" width="18.5" customWidth="1"/>
    <col min="6" max="6" width="25" style="13" customWidth="1"/>
    <col min="7" max="7" width="20.75" customWidth="1"/>
    <col min="8" max="8" width="20.37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13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COUNTIFS(Crowdfunding!$D$2:$D$1001,"&gt;=0",Crowdfunding!$D$2:$D$1001,"&lt;=1000",Crowdfunding!F2:$F$1001,"successful")</f>
        <v>36</v>
      </c>
      <c r="C2">
        <f>COUNTIFS(Crowdfunding!$D$2:$D$1001,"&gt;=0",Crowdfunding!$D$2:$D$1001,"&lt;=999",Crowdfunding!$F$2:$F$1001,"failed")</f>
        <v>20</v>
      </c>
      <c r="D2">
        <f>COUNTIFS(Crowdfunding!$D$2:$D$1001,"&gt;=0",Crowdfunding!$D$2:$D$1001,"&lt;=999",Crowdfunding!$F$2:$F$1001,"Canceled")</f>
        <v>1</v>
      </c>
      <c r="E2">
        <f>(B2+C2+D2)</f>
        <v>57</v>
      </c>
      <c r="F2" s="13">
        <f>(B2/1000)*100</f>
        <v>3.5999999999999996</v>
      </c>
      <c r="G2">
        <f>(C2/1000)*100</f>
        <v>2</v>
      </c>
      <c r="H2">
        <f>(D2/1000)*100</f>
        <v>0.1</v>
      </c>
    </row>
    <row r="3" spans="1:8" x14ac:dyDescent="0.25">
      <c r="A3" t="s">
        <v>2095</v>
      </c>
      <c r="B3">
        <f>COUNTIFS(Crowdfunding!$D$2:$D$1001,"&gt;=1000",Crowdfunding!$D$2:$D$1001,"&lt;=4999",Crowdfunding!F2:$F$1001,"successful")</f>
        <v>191</v>
      </c>
      <c r="C3">
        <f>COUNTIFS(Crowdfunding!$D$2:$D$1001,"&gt;=1000",Crowdfunding!$D$2:$D$1001,"&lt;=4999",Crowdfunding!$F$2:$F$1001,"failed")</f>
        <v>38</v>
      </c>
      <c r="D3">
        <f>COUNTIFS(Crowdfunding!$D$2:$D$1001,"&gt;=1000",Crowdfunding!$D$2:$D$1001,"&lt;=4999",Crowdfunding!$F$2:$F$1001,"Canceled")</f>
        <v>2</v>
      </c>
      <c r="E3">
        <f t="shared" ref="E3:E13" si="0">(B3+C3+D3)</f>
        <v>231</v>
      </c>
      <c r="F3" s="13">
        <f t="shared" ref="F3:F13" si="1">(B3/1000)*100</f>
        <v>19.100000000000001</v>
      </c>
      <c r="G3">
        <f t="shared" ref="G3:G13" si="2">(C3/1000)*100</f>
        <v>3.8</v>
      </c>
      <c r="H3">
        <f t="shared" ref="H3:H13" si="3">(D3/1000)*100</f>
        <v>0.2</v>
      </c>
    </row>
    <row r="4" spans="1:8" x14ac:dyDescent="0.25">
      <c r="A4" t="s">
        <v>2096</v>
      </c>
      <c r="B4">
        <f>COUNTIFS(Crowdfunding!$D$2:$D$1001,"&gt;=5000",Crowdfunding!$D$2:$D$1001,"&lt;=9999",Crowdfunding!F2:$F$1001,"successful")</f>
        <v>164</v>
      </c>
      <c r="C4">
        <f>COUNTIFS(Crowdfunding!$D$2:$D$1001,"&gt;=5000",Crowdfunding!$D$2:$D$1001,"&lt;=9999",Crowdfunding!$F$2:$F$1001,"failed")</f>
        <v>126</v>
      </c>
      <c r="D4">
        <f>COUNTIFS(Crowdfunding!$D$2:$D$1001,"&gt;=5000",Crowdfunding!$D$2:$D$1001,"&lt;=9999",Crowdfunding!$F$2:$F$1001,"Canceled")</f>
        <v>25</v>
      </c>
      <c r="E4">
        <f t="shared" si="0"/>
        <v>315</v>
      </c>
      <c r="F4" s="13">
        <f t="shared" si="1"/>
        <v>16.400000000000002</v>
      </c>
      <c r="G4">
        <f t="shared" si="2"/>
        <v>12.6</v>
      </c>
      <c r="H4">
        <f t="shared" si="3"/>
        <v>2.5</v>
      </c>
    </row>
    <row r="5" spans="1:8" x14ac:dyDescent="0.25">
      <c r="A5" t="s">
        <v>2097</v>
      </c>
      <c r="B5">
        <f>COUNTIFS(Crowdfunding!$D$2:$D$1001,"&gt;=10000",Crowdfunding!$D$2:$D$1001,"&lt;=14999",Crowdfunding!F2:$F$1001,"successful")</f>
        <v>4</v>
      </c>
      <c r="C5">
        <f>COUNTIFS(Crowdfunding!$D$2:$D$1001,"&gt;=10000",Crowdfunding!$D$2:$D$1001,"&lt;=14999",Crowdfunding!$F$2:$F$1001,"failed")</f>
        <v>5</v>
      </c>
      <c r="D5">
        <f>COUNTIFS(Crowdfunding!$D$2:$D$1001,"&gt;=10000",Crowdfunding!$D$2:$D$1001,"&lt;=19999",Crowdfunding!$F$2:$F$1001,"Canceled")</f>
        <v>0</v>
      </c>
      <c r="E5">
        <f t="shared" si="0"/>
        <v>9</v>
      </c>
      <c r="F5" s="13">
        <f t="shared" si="1"/>
        <v>0.4</v>
      </c>
      <c r="G5">
        <f t="shared" si="2"/>
        <v>0.5</v>
      </c>
      <c r="H5">
        <f t="shared" si="3"/>
        <v>0</v>
      </c>
    </row>
    <row r="6" spans="1:8" x14ac:dyDescent="0.25">
      <c r="A6" t="s">
        <v>2098</v>
      </c>
      <c r="B6">
        <f>COUNTIFS(Crowdfunding!$D$2:$D$1001,"&gt;=15000",Crowdfunding!$D$2:$D$1001,"&lt;=19999",Crowdfunding!F2:$F$1001,"successful")</f>
        <v>10</v>
      </c>
      <c r="C6">
        <f>COUNTIFS(Crowdfunding!$D$2:$D$1001,"&gt;=15000",Crowdfunding!$D$2:$D$1001,"&lt;=19999",Crowdfunding!$F$2:$F$1001,"failed")</f>
        <v>0</v>
      </c>
      <c r="D6">
        <f>COUNTIFS(Crowdfunding!$D$2:$D$1001,"&gt;=15000",Crowdfunding!$D$2:$D$1001,"&lt;=19999",Crowdfunding!$F$2:$F$1001,"Canceled")</f>
        <v>0</v>
      </c>
      <c r="E6">
        <f t="shared" si="0"/>
        <v>10</v>
      </c>
      <c r="F6" s="13">
        <f t="shared" si="1"/>
        <v>1</v>
      </c>
      <c r="G6">
        <f t="shared" si="2"/>
        <v>0</v>
      </c>
      <c r="H6">
        <f t="shared" si="3"/>
        <v>0</v>
      </c>
    </row>
    <row r="7" spans="1:8" x14ac:dyDescent="0.25">
      <c r="A7" t="s">
        <v>2099</v>
      </c>
      <c r="B7">
        <f>COUNTIFS(Crowdfunding!$D$2:$D$1001,"&gt;=20000",Crowdfunding!$D$2:$D$1001,"&lt;=24999",Crowdfunding!F2:$F$1001,"successful")</f>
        <v>7</v>
      </c>
      <c r="C7">
        <f>COUNTIFS(Crowdfunding!$D$2:$D$1001,"&gt;=20000",Crowdfunding!$D$2:$D$1001,"&lt;=24999",Crowdfunding!$F$2:$F$1001,"failed")</f>
        <v>0</v>
      </c>
      <c r="D7">
        <f>COUNTIFS(Crowdfunding!$D$2:$D$1001,"&gt;=20000",Crowdfunding!$D$2:$D$1001,"&lt;=24999",Crowdfunding!$F$2:$F$1001,"Canceled")</f>
        <v>0</v>
      </c>
      <c r="E7">
        <f t="shared" si="0"/>
        <v>7</v>
      </c>
      <c r="F7" s="13">
        <f t="shared" si="1"/>
        <v>0.70000000000000007</v>
      </c>
      <c r="G7">
        <f t="shared" si="2"/>
        <v>0</v>
      </c>
      <c r="H7">
        <f t="shared" si="3"/>
        <v>0</v>
      </c>
    </row>
    <row r="8" spans="1:8" x14ac:dyDescent="0.25">
      <c r="A8" t="s">
        <v>2100</v>
      </c>
      <c r="B8">
        <f>COUNTIFS(Crowdfunding!$D$2:$D$1001,"&gt;=25000",Crowdfunding!$D$2:$D$1001,"&lt;=29999",Crowdfunding!F2:$F$1001,"successful")</f>
        <v>11</v>
      </c>
      <c r="C8">
        <f>COUNTIFS(Crowdfunding!$D$2:$D$1001,"&gt;=25000",Crowdfunding!$D$2:$D$1001,"&lt;=29999",Crowdfunding!$F$2:$F$1001,"failed")</f>
        <v>3</v>
      </c>
      <c r="D8">
        <f>COUNTIFS(Crowdfunding!$D$2:$D$1001,"&gt;=25000",Crowdfunding!$D$2:$D$1001,"&lt;=29999",Crowdfunding!$F$2:$F$1001,"Canceled")</f>
        <v>0</v>
      </c>
      <c r="E8">
        <f t="shared" si="0"/>
        <v>14</v>
      </c>
      <c r="F8" s="13">
        <f t="shared" si="1"/>
        <v>1.0999999999999999</v>
      </c>
      <c r="G8">
        <f t="shared" si="2"/>
        <v>0.3</v>
      </c>
      <c r="H8">
        <f t="shared" si="3"/>
        <v>0</v>
      </c>
    </row>
    <row r="9" spans="1:8" x14ac:dyDescent="0.25">
      <c r="A9" t="s">
        <v>2101</v>
      </c>
      <c r="B9">
        <f>COUNTIFS(Crowdfunding!$D$2:$D$1001,"&gt;=30000",Crowdfunding!$D$2:$D$1001,"&lt;=34999",Crowdfunding!F2:$F$1001,"successful")</f>
        <v>7</v>
      </c>
      <c r="C9">
        <f>COUNTIFS(Crowdfunding!$D$2:$D$1001,"&gt;=30000",Crowdfunding!$D$2:$D$1001,"&lt;=34999",Crowdfunding!$F$2:$F$1001,"failed")</f>
        <v>0</v>
      </c>
      <c r="D9">
        <f>COUNTIFS(Crowdfunding!$D$2:$D$1001,"&gt;=30000",Crowdfunding!$D$2:$D$1001,"&lt;=34999",Crowdfunding!$F$2:$F$1001,"Canceled")</f>
        <v>0</v>
      </c>
      <c r="E9">
        <f t="shared" si="0"/>
        <v>7</v>
      </c>
      <c r="F9" s="13">
        <f t="shared" si="1"/>
        <v>0.70000000000000007</v>
      </c>
      <c r="G9">
        <f t="shared" si="2"/>
        <v>0</v>
      </c>
      <c r="H9">
        <f t="shared" si="3"/>
        <v>0</v>
      </c>
    </row>
    <row r="10" spans="1:8" x14ac:dyDescent="0.25">
      <c r="A10" t="s">
        <v>2102</v>
      </c>
      <c r="B10">
        <f>COUNTIFS(Crowdfunding!$D$2:$D$1001,"&gt;=35000",Crowdfunding!$D$2:$D$1001,"&lt;=39999",Crowdfunding!F2:$F$1001,"successful")</f>
        <v>8</v>
      </c>
      <c r="C10">
        <f>COUNTIFS(Crowdfunding!$D$2:$D$1001,"&gt;=35000",Crowdfunding!$D$2:$D$1001,"&lt;=39999",Crowdfunding!$F$2:$F$1001,"failed")</f>
        <v>3</v>
      </c>
      <c r="D10">
        <f>COUNTIFS(Crowdfunding!$D$2:$D$1001,"&gt;=35000",Crowdfunding!$D$2:$D$1001,"&lt;=39999",Crowdfunding!$F$2:$F$1001,"Canceled")</f>
        <v>1</v>
      </c>
      <c r="E10">
        <f t="shared" si="0"/>
        <v>12</v>
      </c>
      <c r="F10" s="13">
        <f t="shared" si="1"/>
        <v>0.8</v>
      </c>
      <c r="G10">
        <f t="shared" si="2"/>
        <v>0.3</v>
      </c>
      <c r="H10">
        <f t="shared" si="3"/>
        <v>0.1</v>
      </c>
    </row>
    <row r="11" spans="1:8" x14ac:dyDescent="0.25">
      <c r="A11" t="s">
        <v>2103</v>
      </c>
      <c r="B11">
        <f>COUNTIFS(Crowdfunding!$D$2:$D$1001,"&gt;=40000",Crowdfunding!$D$2:$D$1001,"&lt;=49999",Crowdfunding!F2:$F$1001,"successful")</f>
        <v>19</v>
      </c>
      <c r="C11">
        <f>COUNTIFS(Crowdfunding!$D$2:$D$1001,"&gt;=40000",Crowdfunding!$D$2:$D$1001,"&lt;=44999",Crowdfunding!$F$2:$F$1001,"failed")</f>
        <v>3</v>
      </c>
      <c r="D11">
        <f>COUNTIFS(Crowdfunding!$D$2:$D$1001,"&gt;=40000",Crowdfunding!$D$2:$D$1001,"&lt;=44999",Crowdfunding!$F$2:$F$1001,"Canceled")</f>
        <v>0</v>
      </c>
      <c r="E11">
        <f t="shared" si="0"/>
        <v>22</v>
      </c>
      <c r="F11" s="13">
        <f t="shared" si="1"/>
        <v>1.9</v>
      </c>
      <c r="G11">
        <f t="shared" si="2"/>
        <v>0.3</v>
      </c>
      <c r="H11">
        <f t="shared" si="3"/>
        <v>0</v>
      </c>
    </row>
    <row r="12" spans="1:8" x14ac:dyDescent="0.25">
      <c r="A12" t="s">
        <v>2104</v>
      </c>
      <c r="B12">
        <f>COUNTIFS(Crowdfunding!$D$2:$D$1001,"&gt;=45000",Crowdfunding!$D$2:$D$1001,"&lt;=49999",Crowdfunding!F2:$F$1001,"successful")</f>
        <v>8</v>
      </c>
      <c r="C12">
        <f>COUNTIFS(Crowdfunding!$D$2:$D$1001,"&gt;=45000",Crowdfunding!$D$2:$D$1001,"&lt;=49999",Crowdfunding!$F$2:$F$1001,"failed")</f>
        <v>3</v>
      </c>
      <c r="D12">
        <f>COUNTIFS(Crowdfunding!$D$2:$D$1001,"&gt;=45000",Crowdfunding!$D$2:$D$1001,"&lt;=49999",Crowdfunding!$F$2:$F$1001,"Canceled")</f>
        <v>0</v>
      </c>
      <c r="E12">
        <f t="shared" si="0"/>
        <v>11</v>
      </c>
      <c r="F12" s="13">
        <f t="shared" si="1"/>
        <v>0.8</v>
      </c>
      <c r="G12">
        <f t="shared" si="2"/>
        <v>0.3</v>
      </c>
      <c r="H12">
        <f t="shared" si="3"/>
        <v>0</v>
      </c>
    </row>
    <row r="13" spans="1:8" x14ac:dyDescent="0.25">
      <c r="A13" t="s">
        <v>2105</v>
      </c>
      <c r="B13">
        <f>COUNTIFS(Crowdfunding!$D$2:$D$1001,"&gt;=50000",Crowdfunding!F2:$F$1001,"successful")</f>
        <v>114</v>
      </c>
      <c r="C13">
        <f>COUNTIFS(Crowdfunding!$D$2:$D$1001,"&gt;=50000",Crowdfunding!$F$2:$F$1001,"failed")</f>
        <v>163</v>
      </c>
      <c r="D13">
        <f>COUNTIFS(Crowdfunding!$D$2:$D$1001,"&gt;=50000",Crowdfunding!$F$2:$F$1001,"Canceled")</f>
        <v>28</v>
      </c>
      <c r="E13">
        <f t="shared" si="0"/>
        <v>305</v>
      </c>
      <c r="F13" s="13">
        <f t="shared" si="1"/>
        <v>11.4</v>
      </c>
      <c r="G13">
        <f t="shared" si="2"/>
        <v>16.3</v>
      </c>
      <c r="H13">
        <f t="shared" si="3"/>
        <v>2.8000000000000003</v>
      </c>
    </row>
    <row r="19" spans="5:5" x14ac:dyDescent="0.25">
      <c r="E19">
        <f>SUM(E2:E13)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E7F1-F6E3-4B3A-A89B-7AF3511B5179}">
  <dimension ref="A1:L15"/>
  <sheetViews>
    <sheetView tabSelected="1" workbookViewId="0">
      <selection activeCell="B2" sqref="B2"/>
    </sheetView>
  </sheetViews>
  <sheetFormatPr defaultRowHeight="15.75" x14ac:dyDescent="0.25"/>
  <cols>
    <col min="1" max="1" width="14.375" customWidth="1"/>
    <col min="2" max="2" width="21.5" customWidth="1"/>
    <col min="4" max="4" width="17.125" customWidth="1"/>
    <col min="5" max="5" width="14.875" customWidth="1"/>
    <col min="12" max="12" width="12.375" bestFit="1" customWidth="1"/>
  </cols>
  <sheetData>
    <row r="1" spans="1:12" x14ac:dyDescent="0.25">
      <c r="A1" t="s">
        <v>4</v>
      </c>
      <c r="B1" t="s">
        <v>5</v>
      </c>
      <c r="D1" t="s">
        <v>4</v>
      </c>
      <c r="E1" t="s">
        <v>5</v>
      </c>
    </row>
    <row r="2" spans="1:12" x14ac:dyDescent="0.25">
      <c r="A2" t="s">
        <v>20</v>
      </c>
      <c r="B2">
        <f>AVERAGE(D14)</f>
        <v>851.14690265486729</v>
      </c>
      <c r="D2" t="s">
        <v>14</v>
      </c>
      <c r="E2">
        <f>AVERAGEIF(Crowdfunding!F2:F1001, "failed", Crowdfunding!G2:G1001)</f>
        <v>585.61538461538464</v>
      </c>
      <c r="L2" s="8" t="s">
        <v>2109</v>
      </c>
    </row>
    <row r="3" spans="1:12" x14ac:dyDescent="0.25">
      <c r="A3" t="s">
        <v>20</v>
      </c>
      <c r="B3" cm="1">
        <f t="array" ref="B3">MEDIAN(IF(Crowdfunding!F2:F1001="successful",Crowdfunding!G2:G1001))</f>
        <v>201</v>
      </c>
      <c r="D3" t="s">
        <v>14</v>
      </c>
      <c r="E3" cm="1">
        <f t="array" ref="E3">MEDIAN(IF(Crowdfunding!F2:F1001="failed",Crowdfunding!G2:G1001))</f>
        <v>114.5</v>
      </c>
      <c r="L3" s="9" t="s">
        <v>20</v>
      </c>
    </row>
    <row r="4" spans="1:12" x14ac:dyDescent="0.25">
      <c r="A4" t="s">
        <v>20</v>
      </c>
      <c r="B4" cm="1">
        <f t="array" ref="B4">MIN(IF(Crowdfunding!F2:F1001="successful",Crowdfunding!G2:G1001))</f>
        <v>16</v>
      </c>
      <c r="D4" t="s">
        <v>14</v>
      </c>
      <c r="E4" cm="1">
        <f t="array" ref="E4">MIN(IF(Crowdfunding!F2:F1001="failed",Crowdfunding!G2:G1001))</f>
        <v>0</v>
      </c>
      <c r="L4" s="10" t="s">
        <v>2110</v>
      </c>
    </row>
    <row r="5" spans="1:12" x14ac:dyDescent="0.25">
      <c r="A5" t="s">
        <v>20</v>
      </c>
      <c r="B5" cm="1">
        <f t="array" ref="B5">MAX(IF(Crowdfunding!F2:F1001="successful",Crowdfunding!G2:G1001))</f>
        <v>7295</v>
      </c>
      <c r="D5" t="s">
        <v>14</v>
      </c>
      <c r="E5" cm="1">
        <f t="array" ref="E5">MAX(IF(Crowdfunding!F2:F1001="failed",Crowdfunding!G2:G1001))</f>
        <v>6080</v>
      </c>
      <c r="L5" s="9" t="s">
        <v>2034</v>
      </c>
    </row>
    <row r="6" spans="1:12" x14ac:dyDescent="0.25">
      <c r="A6" t="s">
        <v>20</v>
      </c>
      <c r="B6" cm="1">
        <f t="array" ref="B6">_xlfn.VAR.P(IF(Crowdfunding!F2:F1001="successful",Crowdfunding!G2:G1001))</f>
        <v>1603373.7324019109</v>
      </c>
      <c r="D6" t="s">
        <v>14</v>
      </c>
      <c r="E6" cm="1">
        <f t="array" ref="E6">_xlfn.VAR.P(IF(Crowdfunding!F2:F1001="failed",Crowdfunding!G2:G1001))</f>
        <v>921574.68174133555</v>
      </c>
    </row>
    <row r="7" spans="1:12" x14ac:dyDescent="0.25">
      <c r="A7" t="s">
        <v>20</v>
      </c>
      <c r="B7">
        <f>STANDARDIZE(565, 851.1469027, 1603373)</f>
        <v>-1.7846558642312178E-4</v>
      </c>
      <c r="D7" t="s">
        <v>14</v>
      </c>
      <c r="E7">
        <f>STANDARDIZE(364, 585.6153846, 921574.6817)</f>
        <v>-2.4047468859625463E-4</v>
      </c>
    </row>
    <row r="12" spans="1:12" x14ac:dyDescent="0.25">
      <c r="B12">
        <f>COUNTIF(Crowdfunding!F2:F1001, "successful")</f>
        <v>565</v>
      </c>
    </row>
    <row r="14" spans="1:12" x14ac:dyDescent="0.25">
      <c r="D14">
        <f>AVERAGEIF(Crowdfunding!F2:F1001, "successful", Crowdfunding!G2:G1001)</f>
        <v>851.14690265486729</v>
      </c>
    </row>
    <row r="15" spans="1:12" x14ac:dyDescent="0.25">
      <c r="B15">
        <f>COUNTIF(Crowdfunding!F2:F1001, "failed")</f>
        <v>364</v>
      </c>
      <c r="D15">
        <f>Sheet5!D14</f>
        <v>851.14690265486729</v>
      </c>
    </row>
  </sheetData>
  <dataConsolidate/>
  <conditionalFormatting sqref="A2:A7">
    <cfRule type="containsText" dxfId="1" priority="2" operator="containsText" text="successful">
      <formula>NOT(ISERROR(SEARCH("successful",A2)))</formula>
    </cfRule>
  </conditionalFormatting>
  <conditionalFormatting sqref="D2:D7">
    <cfRule type="containsText" dxfId="0" priority="1" operator="containsText" text="failed">
      <formula>NOT(ISERROR(SEARCH("failed",D2)))</formula>
    </cfRule>
  </conditionalFormatting>
  <pageMargins left="0.7" right="0.7" top="0.75" bottom="0.75" header="0.3" footer="0.3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Sheet6</vt:lpstr>
      <vt:lpstr>Sheet7</vt:lpstr>
      <vt:lpstr>Crowdfunding</vt:lpstr>
      <vt:lpstr>Sheet2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 .</cp:lastModifiedBy>
  <dcterms:created xsi:type="dcterms:W3CDTF">2021-09-29T18:52:28Z</dcterms:created>
  <dcterms:modified xsi:type="dcterms:W3CDTF">2023-06-14T17:12:53Z</dcterms:modified>
</cp:coreProperties>
</file>