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emrograman Simulasi\Pertemuan 2\Tugas Regresi dan Kolerasi\"/>
    </mc:Choice>
  </mc:AlternateContent>
  <xr:revisionPtr revIDLastSave="0" documentId="13_ncr:1_{DB5BB73C-F746-4C85-BFD1-E379D232E846}" xr6:coauthVersionLast="46" xr6:coauthVersionMax="46" xr10:uidLastSave="{00000000-0000-0000-0000-000000000000}"/>
  <bookViews>
    <workbookView xWindow="-4992" yWindow="3876" windowWidth="17280" windowHeight="8964" xr2:uid="{41CB1B5E-6A50-4DB1-AC65-19D64EE33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E3" i="1"/>
  <c r="F3" i="1"/>
  <c r="C13" i="1" l="1"/>
  <c r="B13" i="1"/>
  <c r="F11" i="1"/>
  <c r="F10" i="1"/>
  <c r="F9" i="1"/>
  <c r="F8" i="1"/>
  <c r="F7" i="1"/>
  <c r="F6" i="1"/>
  <c r="F5" i="1"/>
  <c r="F4" i="1"/>
  <c r="F2" i="1"/>
  <c r="E2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K2" i="1" l="1"/>
  <c r="R2" i="1"/>
  <c r="Q5" i="1"/>
  <c r="D13" i="1"/>
  <c r="S2" i="1"/>
  <c r="Q2" i="1"/>
  <c r="F13" i="1"/>
  <c r="E13" i="1"/>
  <c r="S5" i="1" s="1"/>
  <c r="J2" i="1" l="1"/>
  <c r="M2" i="1" s="1"/>
  <c r="R5" i="1"/>
  <c r="T5" i="1" s="1"/>
  <c r="U5" i="1" s="1"/>
  <c r="P2" i="1"/>
  <c r="T2" i="1" s="1"/>
  <c r="P5" i="1"/>
  <c r="V5" i="1" s="1"/>
  <c r="H2" i="1"/>
  <c r="U2" i="1"/>
  <c r="I2" i="1"/>
  <c r="W5" i="1" l="1"/>
  <c r="I15" i="1" s="1"/>
  <c r="V2" i="1"/>
  <c r="I6" i="1" s="1"/>
  <c r="L2" i="1"/>
  <c r="N2" i="1" s="1"/>
  <c r="I5" i="1" s="1"/>
  <c r="I12" i="1" l="1"/>
  <c r="I16" i="1"/>
  <c r="I17" i="1" s="1"/>
  <c r="K15" i="1"/>
  <c r="K16" i="1"/>
  <c r="H8" i="1"/>
  <c r="K19" i="1" l="1"/>
  <c r="K18" i="1"/>
</calcChain>
</file>

<file path=xl/sharedStrings.xml><?xml version="1.0" encoding="utf-8"?>
<sst xmlns="http://schemas.openxmlformats.org/spreadsheetml/2006/main" count="50" uniqueCount="36">
  <si>
    <t>xy</t>
  </si>
  <si>
    <t>Total</t>
  </si>
  <si>
    <t>Paket 1</t>
  </si>
  <si>
    <t>Paket 2</t>
  </si>
  <si>
    <t>Paket 3</t>
  </si>
  <si>
    <t>Paket 4</t>
  </si>
  <si>
    <t>Paket 1 - 2 (Atas)</t>
  </si>
  <si>
    <t>Paket 3 - 4 (Bawah)</t>
  </si>
  <si>
    <t>sx</t>
  </si>
  <si>
    <t>sy</t>
  </si>
  <si>
    <t>sx2</t>
  </si>
  <si>
    <t>sy2</t>
  </si>
  <si>
    <t>sxy</t>
  </si>
  <si>
    <t>a</t>
  </si>
  <si>
    <t>r</t>
  </si>
  <si>
    <t>b</t>
  </si>
  <si>
    <t>Model Regresinya Adalah :</t>
  </si>
  <si>
    <t>Forecasting (Peramalan)</t>
  </si>
  <si>
    <t>X</t>
  </si>
  <si>
    <t>Y</t>
  </si>
  <si>
    <t>KD</t>
  </si>
  <si>
    <t>x</t>
  </si>
  <si>
    <t>y</t>
  </si>
  <si>
    <t>x2</t>
  </si>
  <si>
    <t>y2</t>
  </si>
  <si>
    <t>n</t>
  </si>
  <si>
    <t>kekuatan hubungan : Kuat</t>
  </si>
  <si>
    <t>Atas / Bawah (b)</t>
  </si>
  <si>
    <t>Atas / Bawah (a)</t>
  </si>
  <si>
    <t>Data ke-</t>
  </si>
  <si>
    <t>Panjang</t>
  </si>
  <si>
    <t>Lebar</t>
  </si>
  <si>
    <t>paket 5</t>
  </si>
  <si>
    <t>Paket 1-Paket2(atas)</t>
  </si>
  <si>
    <t>paket 6(bawah)</t>
  </si>
  <si>
    <t>Atas /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</si>
</sst>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5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E2AEE9-231D-4C93-B6BC-979C35D1962E}" name="Table8" displayName="Table8" ref="A1:F11" headerRowCount="0" totalsRowShown="0" headerRowDxfId="49" dataDxfId="48">
  <tableColumns count="6">
    <tableColumn id="1" xr3:uid="{AFA324EC-232A-43F0-B64F-82B3E59F1A23}" name="Column1" headerRowDxfId="47" dataDxfId="46"/>
    <tableColumn id="2" xr3:uid="{8A2A5FC6-335E-4C29-8D63-C5157FBB6309}" name="Column2" headerRowDxfId="45" dataDxfId="44"/>
    <tableColumn id="3" xr3:uid="{897BA7F5-34F5-43E5-954B-4F7044F22126}" name="Column3" headerRowDxfId="43" dataDxfId="42"/>
    <tableColumn id="4" xr3:uid="{D9E6D27A-581B-4793-BC2C-AE6968600AD2}" name="Column4" headerRowDxfId="41" dataDxfId="40">
      <calculatedColumnFormula>B1^2</calculatedColumnFormula>
    </tableColumn>
    <tableColumn id="5" xr3:uid="{8B6DBBA9-EF00-4B81-924B-F029CA5AC4E1}" name="Column5" headerRowDxfId="39" dataDxfId="38">
      <calculatedColumnFormula>C1^2</calculatedColumnFormula>
    </tableColumn>
    <tableColumn id="6" xr3:uid="{990B863E-E9CB-42B1-B034-5042E8D94729}" name="Column6" headerRowDxfId="37" dataDxfId="36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F48D50-F7A9-45DC-A2A6-741C69F77AEB}" name="Table9" displayName="Table9" ref="A13:F13" headerRowCount="0" totalsRowShown="0">
  <tableColumns count="6">
    <tableColumn id="1" xr3:uid="{98B57905-F19E-43CE-90D3-E993C70C81F0}" name="Column1" headerRowDxfId="35" dataDxfId="34"/>
    <tableColumn id="2" xr3:uid="{76FB60C1-F01F-4F69-8CB5-18286C48F5D0}" name="Column2" dataDxfId="33">
      <calculatedColumnFormula>SUM(B2:B11)</calculatedColumnFormula>
    </tableColumn>
    <tableColumn id="3" xr3:uid="{5B9A134C-7143-43E7-BDFC-096942479E6F}" name="Column3" dataDxfId="32">
      <calculatedColumnFormula>SUM(C2:C11)</calculatedColumnFormula>
    </tableColumn>
    <tableColumn id="4" xr3:uid="{D927EB17-44FC-439E-87C4-345EDB416F8A}" name="Column4" dataDxfId="31">
      <calculatedColumnFormula>SUM(D2:D11)</calculatedColumnFormula>
    </tableColumn>
    <tableColumn id="5" xr3:uid="{F7BE9BE4-10E4-4148-88E6-CC5DE02CC7EF}" name="Column5" dataDxfId="30">
      <calculatedColumnFormula>SUM(E2:E11)</calculatedColumnFormula>
    </tableColumn>
    <tableColumn id="6" xr3:uid="{B46CDB2D-AAE8-4F06-939F-141756B572E6}" name="Column6" dataDxfId="29">
      <calculatedColumnFormula>SUM(F2:F11)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F23CBD-7E27-40AC-ABE1-286B1772DAAE}" name="Table10" displayName="Table10" ref="H1:N2" headerRowCount="0" totalsRowShown="0" headerRowDxfId="28">
  <tableColumns count="7">
    <tableColumn id="1" xr3:uid="{C16165E0-10B0-4EC4-876A-4898467EC90C}" name="Column1" headerRowDxfId="27"/>
    <tableColumn id="2" xr3:uid="{A58D1709-BDEC-47F2-8CB4-76DFBF6A7EC6}" name="Column2" headerRowDxfId="26"/>
    <tableColumn id="3" xr3:uid="{0EAB580F-C275-4778-BDF1-BB53436B84C1}" name="Column3" headerRowDxfId="25"/>
    <tableColumn id="4" xr3:uid="{EF77BDEA-9F0A-4F12-BDFB-BF0616FBC62A}" name="Column4" headerRowDxfId="24"/>
    <tableColumn id="5" xr3:uid="{C103CC1E-345A-45CB-8D26-C90F36ADCCCB}" name="Column5" headerRowDxfId="23"/>
    <tableColumn id="6" xr3:uid="{2C422544-6C24-4D50-8BC3-F1DBD4674436}" name="Column6" headerRowDxfId="22"/>
    <tableColumn id="7" xr3:uid="{08C93410-DA69-4C27-9290-6E71CF3176E4}" name="Column7" headerRowDxfId="21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A7ADF0-EE77-4B0B-AE58-F5C5F936E758}" name="Table1012" displayName="Table1012" ref="P1:V2" headerRowCount="0" totalsRowShown="0" headerRowDxfId="20">
  <tableColumns count="7">
    <tableColumn id="1" xr3:uid="{6819615E-7488-48ED-93FF-C086333CF315}" name="Column1" headerRowDxfId="19"/>
    <tableColumn id="2" xr3:uid="{1280ADE7-402B-44F4-882D-72A6624A30CB}" name="Column2" headerRowDxfId="18"/>
    <tableColumn id="3" xr3:uid="{98068416-A1EB-41D6-9976-B9885833BB14}" name="Column3" headerRowDxfId="17"/>
    <tableColumn id="4" xr3:uid="{398BB230-6B42-4C3D-85BF-1E9EF8FAA09B}" name="Column4" headerRowDxfId="16"/>
    <tableColumn id="5" xr3:uid="{2CCA774E-BDEB-44D4-B80B-8721EEBA78B5}" name="Column5" headerRowDxfId="15"/>
    <tableColumn id="6" xr3:uid="{82E7983B-DB92-4CD3-B324-B53DF13C8C4E}" name="Column6" headerRowDxfId="14"/>
    <tableColumn id="7" xr3:uid="{7CD1D6B9-FC91-4208-A6F4-1FCE430DFA86}" name="Column7" headerRowDxfId="13"/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3830-D71E-4E0A-94C4-BAB0D3D0609D}" name="Table2" displayName="Table2" ref="G2" headerRowCount="0" totalsRowShown="0" headerRowDxfId="12" dataDxfId="11">
  <tableColumns count="1">
    <tableColumn id="1" xr3:uid="{EE886605-969C-42AA-BD90-D6BC6EF4A916}" name="n" headerRowDxfId="10" dataDxfId="9"/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8BCFF-30CE-4435-B886-A0A0B1022B9B}" name="Table1" displayName="Table1" ref="P5:W5" headerRowCount="0" totalsRowShown="0" headerRowDxfId="8">
  <tableColumns count="8">
    <tableColumn id="1" xr3:uid="{94FE97AD-75C3-4370-9370-C01833138C49}" name="Paket 9" headerRowDxfId="0">
      <calculatedColumnFormula>G2*F13</calculatedColumnFormula>
    </tableColumn>
    <tableColumn id="2" xr3:uid="{77AC0BB1-4371-4ED8-9C2F-2DA8BFD4EFFA}" name="Paket 10" headerRowDxfId="1">
      <calculatedColumnFormula>B13*C13</calculatedColumnFormula>
    </tableColumn>
    <tableColumn id="3" xr3:uid="{1E766344-2A10-4DDF-B974-664B911E6677}" name="Paket 11" headerRowDxfId="2">
      <calculatedColumnFormula>(G2*D13)-(B13*B13)</calculatedColumnFormula>
    </tableColumn>
    <tableColumn id="4" xr3:uid="{DB842839-AB46-4FE1-A425-2FF225BB9422}" name="Paket 12" headerRowDxfId="3">
      <calculatedColumnFormula>(G2*E13)-(C13*C13)</calculatedColumnFormula>
    </tableColumn>
    <tableColumn id="5" xr3:uid="{07449ABD-A6AB-40E8-8CCB-01A3FA6833D1}" name="Paket 13" headerRowDxfId="4">
      <calculatedColumnFormula>R5*S5</calculatedColumnFormula>
    </tableColumn>
    <tableColumn id="6" xr3:uid="{62FB5A4E-0E21-4D02-824B-16C76981529B}" name="Paket 14" headerRowDxfId="5">
      <calculatedColumnFormula>SQRT(T5)</calculatedColumnFormula>
    </tableColumn>
    <tableColumn id="7" xr3:uid="{AD1689C8-A495-4A3B-B5BA-6768616C6B73}" name="Paket 9 - 10 (atas)" headerRowDxfId="6">
      <calculatedColumnFormula>P5-Q5</calculatedColumnFormula>
    </tableColumn>
    <tableColumn id="8" xr3:uid="{D8E647B1-2A83-4265-B068-5DA9716F6EAE}" name="Atas / Paket 14" headerRowDxfId="7">
      <calculatedColumnFormula>V5/U5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1E0C-11B4-4847-ABA9-E30A500D976C}">
  <dimension ref="A1:W25"/>
  <sheetViews>
    <sheetView tabSelected="1" workbookViewId="0">
      <selection activeCell="D21" sqref="D21"/>
    </sheetView>
  </sheetViews>
  <sheetFormatPr defaultRowHeight="14.4" x14ac:dyDescent="0.3"/>
  <cols>
    <col min="1" max="1" width="22.21875" customWidth="1"/>
    <col min="2" max="3" width="6" bestFit="1" customWidth="1"/>
    <col min="4" max="4" width="8" bestFit="1" customWidth="1"/>
    <col min="5" max="5" width="9" bestFit="1" customWidth="1"/>
    <col min="6" max="6" width="8" bestFit="1" customWidth="1"/>
    <col min="7" max="7" width="6" customWidth="1"/>
    <col min="8" max="9" width="16.6640625" customWidth="1"/>
    <col min="10" max="11" width="12.21875" customWidth="1"/>
    <col min="12" max="12" width="15.5546875" customWidth="1"/>
    <col min="13" max="13" width="16.6640625" customWidth="1"/>
    <col min="14" max="14" width="15.5546875" customWidth="1"/>
    <col min="16" max="16" width="8" bestFit="1" customWidth="1"/>
    <col min="17" max="17" width="9" bestFit="1" customWidth="1"/>
    <col min="18" max="18" width="7" bestFit="1" customWidth="1"/>
    <col min="19" max="19" width="8" bestFit="1" customWidth="1"/>
    <col min="20" max="20" width="14.77734375" bestFit="1" customWidth="1"/>
    <col min="21" max="21" width="16.77734375" bestFit="1" customWidth="1"/>
    <col min="22" max="22" width="17.88671875" customWidth="1"/>
    <col min="23" max="23" width="14.44140625" bestFit="1" customWidth="1"/>
  </cols>
  <sheetData>
    <row r="1" spans="1:23" x14ac:dyDescent="0.3">
      <c r="A1" s="2" t="s">
        <v>29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0</v>
      </c>
      <c r="G1" s="2" t="s">
        <v>25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28</v>
      </c>
      <c r="O1" s="4" t="s">
        <v>15</v>
      </c>
      <c r="P1" s="1" t="s">
        <v>2</v>
      </c>
      <c r="Q1" s="1" t="s">
        <v>3</v>
      </c>
      <c r="R1" s="1" t="s">
        <v>4</v>
      </c>
      <c r="S1" s="1" t="s">
        <v>5</v>
      </c>
      <c r="T1" s="2" t="s">
        <v>6</v>
      </c>
      <c r="U1" s="2" t="s">
        <v>7</v>
      </c>
      <c r="V1" s="2" t="s">
        <v>27</v>
      </c>
    </row>
    <row r="2" spans="1:23" x14ac:dyDescent="0.3">
      <c r="A2" s="2">
        <v>1</v>
      </c>
      <c r="B2" s="3">
        <v>20.2</v>
      </c>
      <c r="C2" s="2">
        <v>15</v>
      </c>
      <c r="D2" s="2">
        <f>B2^2</f>
        <v>408.03999999999996</v>
      </c>
      <c r="E2" s="2">
        <f t="shared" ref="E2:E11" si="0">C2^2</f>
        <v>225</v>
      </c>
      <c r="F2" s="2">
        <f t="shared" ref="F2:F11" si="1">B2*C2</f>
        <v>303</v>
      </c>
      <c r="G2" s="1">
        <v>10</v>
      </c>
      <c r="H2" s="1">
        <f>C13*D13</f>
        <v>816112.69600000011</v>
      </c>
      <c r="I2" s="1">
        <f>B13*F13</f>
        <v>779941.77599999984</v>
      </c>
      <c r="J2" s="1">
        <f>G2*D13</f>
        <v>64362.200000000004</v>
      </c>
      <c r="K2" s="1">
        <f>B13*B13</f>
        <v>55037.159999999982</v>
      </c>
      <c r="L2" s="2">
        <f>H2-I2</f>
        <v>36170.920000000275</v>
      </c>
      <c r="M2" s="2">
        <f>J2-K2</f>
        <v>9325.0400000000227</v>
      </c>
      <c r="N2" s="1">
        <f>ROUND(L2/M2, 3)</f>
        <v>3.879</v>
      </c>
      <c r="P2" s="1">
        <f>G2*F13</f>
        <v>33245.599999999999</v>
      </c>
      <c r="Q2" s="1">
        <f>B13*C13</f>
        <v>29747.279999999999</v>
      </c>
      <c r="R2" s="1">
        <f>G2*B13</f>
        <v>2345.9999999999995</v>
      </c>
      <c r="S2" s="1">
        <f>B13^2</f>
        <v>55037.159999999982</v>
      </c>
      <c r="T2" s="2">
        <f>P2-Q2</f>
        <v>3498.3199999999997</v>
      </c>
      <c r="U2" s="2">
        <f>R2-S2</f>
        <v>-52691.159999999982</v>
      </c>
      <c r="V2" s="1">
        <f>ROUND(T2/U2, 3)</f>
        <v>-6.6000000000000003E-2</v>
      </c>
    </row>
    <row r="3" spans="1:23" x14ac:dyDescent="0.3">
      <c r="A3" s="2">
        <v>2</v>
      </c>
      <c r="B3" s="2">
        <v>35.200000000000003</v>
      </c>
      <c r="C3" s="2">
        <v>12.2</v>
      </c>
      <c r="D3" s="2">
        <f t="shared" ref="D3:D11" si="2">B3^2</f>
        <v>1239.0400000000002</v>
      </c>
      <c r="E3" s="2">
        <f t="shared" si="0"/>
        <v>148.83999999999997</v>
      </c>
      <c r="F3" s="2">
        <f t="shared" si="1"/>
        <v>429.44</v>
      </c>
    </row>
    <row r="4" spans="1:23" x14ac:dyDescent="0.3">
      <c r="A4" s="2">
        <v>3</v>
      </c>
      <c r="B4" s="2">
        <v>14</v>
      </c>
      <c r="C4" s="2">
        <v>8.1999999999999993</v>
      </c>
      <c r="D4" s="2">
        <f t="shared" si="2"/>
        <v>196</v>
      </c>
      <c r="E4" s="2">
        <f t="shared" si="0"/>
        <v>67.239999999999995</v>
      </c>
      <c r="F4" s="2">
        <f t="shared" si="1"/>
        <v>114.79999999999998</v>
      </c>
      <c r="H4" s="7" t="s">
        <v>16</v>
      </c>
      <c r="I4" s="7"/>
      <c r="J4" s="7"/>
      <c r="K4" s="7"/>
      <c r="L4" s="7"/>
      <c r="M4" s="7"/>
      <c r="N4" s="7"/>
      <c r="O4" s="5" t="s">
        <v>14</v>
      </c>
      <c r="P4" s="10" t="s">
        <v>2</v>
      </c>
      <c r="Q4" s="10" t="s">
        <v>3</v>
      </c>
      <c r="R4" s="10" t="s">
        <v>4</v>
      </c>
      <c r="S4" s="10" t="s">
        <v>5</v>
      </c>
      <c r="T4" s="11" t="s">
        <v>32</v>
      </c>
      <c r="U4" s="11" t="s">
        <v>34</v>
      </c>
      <c r="V4" s="12" t="s">
        <v>33</v>
      </c>
      <c r="W4" s="12" t="s">
        <v>35</v>
      </c>
    </row>
    <row r="5" spans="1:23" x14ac:dyDescent="0.3">
      <c r="A5" s="2">
        <v>4</v>
      </c>
      <c r="B5" s="2">
        <v>9.1</v>
      </c>
      <c r="C5" s="2">
        <v>7</v>
      </c>
      <c r="D5" s="2">
        <f t="shared" si="2"/>
        <v>82.809999999999988</v>
      </c>
      <c r="E5" s="2">
        <f t="shared" si="0"/>
        <v>49</v>
      </c>
      <c r="F5" s="2">
        <f t="shared" si="1"/>
        <v>63.699999999999996</v>
      </c>
      <c r="H5" s="7" t="s">
        <v>13</v>
      </c>
      <c r="I5" s="7">
        <f>N2</f>
        <v>3.879</v>
      </c>
      <c r="J5" s="7"/>
      <c r="K5" s="7"/>
      <c r="L5" s="7"/>
      <c r="M5" s="7"/>
      <c r="N5" s="7"/>
      <c r="O5" s="8"/>
      <c r="P5">
        <f>G2*F13</f>
        <v>33245.599999999999</v>
      </c>
      <c r="Q5">
        <f>B13*C13</f>
        <v>29747.279999999999</v>
      </c>
      <c r="R5">
        <f>(G2*D13)-(B13*B13)</f>
        <v>9325.0400000000227</v>
      </c>
      <c r="S5">
        <f>(G2*E13)-(C13*C13)</f>
        <v>2267.9599999999937</v>
      </c>
      <c r="T5">
        <f>R5*S5</f>
        <v>21148817.718399994</v>
      </c>
      <c r="U5">
        <f>SQRT(T5)</f>
        <v>4598.7843739840637</v>
      </c>
      <c r="V5">
        <f>P5-Q5</f>
        <v>3498.3199999999997</v>
      </c>
      <c r="W5">
        <f>V5/U5</f>
        <v>0.76070537679271555</v>
      </c>
    </row>
    <row r="6" spans="1:23" x14ac:dyDescent="0.3">
      <c r="A6" s="2">
        <v>5</v>
      </c>
      <c r="B6" s="2">
        <v>25.4</v>
      </c>
      <c r="C6" s="2">
        <v>18.600000000000001</v>
      </c>
      <c r="D6" s="2">
        <f t="shared" si="2"/>
        <v>645.16</v>
      </c>
      <c r="E6" s="2">
        <f t="shared" si="0"/>
        <v>345.96000000000004</v>
      </c>
      <c r="F6" s="2">
        <f t="shared" si="1"/>
        <v>472.44</v>
      </c>
      <c r="H6" s="7" t="s">
        <v>15</v>
      </c>
      <c r="I6" s="7">
        <f>V2</f>
        <v>-6.6000000000000003E-2</v>
      </c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9"/>
      <c r="W6" s="9"/>
    </row>
    <row r="7" spans="1:23" x14ac:dyDescent="0.3">
      <c r="A7" s="2">
        <v>6</v>
      </c>
      <c r="B7" s="2">
        <v>30.5</v>
      </c>
      <c r="C7" s="2">
        <v>17.2</v>
      </c>
      <c r="D7" s="2">
        <f t="shared" si="2"/>
        <v>930.25</v>
      </c>
      <c r="E7" s="2">
        <f t="shared" si="0"/>
        <v>295.83999999999997</v>
      </c>
      <c r="F7" s="2">
        <f t="shared" si="1"/>
        <v>524.6</v>
      </c>
      <c r="H7" s="7"/>
      <c r="I7" s="7"/>
      <c r="J7" s="7"/>
      <c r="K7" s="7"/>
      <c r="L7" s="7"/>
      <c r="M7" s="7"/>
      <c r="N7" s="7"/>
    </row>
    <row r="8" spans="1:23" x14ac:dyDescent="0.3">
      <c r="A8" s="2">
        <v>7</v>
      </c>
      <c r="B8" s="2">
        <v>32.799999999999997</v>
      </c>
      <c r="C8" s="2">
        <v>12.4</v>
      </c>
      <c r="D8" s="2">
        <f t="shared" si="2"/>
        <v>1075.8399999999999</v>
      </c>
      <c r="E8" s="2">
        <f t="shared" si="0"/>
        <v>153.76000000000002</v>
      </c>
      <c r="F8" s="2">
        <f t="shared" si="1"/>
        <v>406.71999999999997</v>
      </c>
      <c r="H8" s="7" t="str">
        <f>"Y = "&amp;I5&amp;IF(I6&gt;0," + "," ")&amp;I6&amp;" X"</f>
        <v>Y = 3.879 -0.066 X</v>
      </c>
      <c r="I8" s="7"/>
      <c r="J8" s="7"/>
      <c r="K8" s="7"/>
      <c r="L8" s="7"/>
      <c r="M8" s="7"/>
      <c r="N8" s="7"/>
    </row>
    <row r="9" spans="1:23" x14ac:dyDescent="0.3">
      <c r="A9" s="2">
        <v>8</v>
      </c>
      <c r="B9" s="2">
        <v>37.200000000000003</v>
      </c>
      <c r="C9" s="2">
        <v>20.399999999999999</v>
      </c>
      <c r="D9" s="2">
        <f t="shared" si="2"/>
        <v>1383.8400000000001</v>
      </c>
      <c r="E9" s="2">
        <f t="shared" si="0"/>
        <v>416.15999999999997</v>
      </c>
      <c r="F9" s="2">
        <f t="shared" si="1"/>
        <v>758.88</v>
      </c>
      <c r="H9" s="7"/>
      <c r="I9" s="7"/>
      <c r="J9" s="7"/>
      <c r="K9" s="7"/>
      <c r="L9" s="7"/>
      <c r="M9" s="7"/>
      <c r="N9" s="7"/>
    </row>
    <row r="10" spans="1:23" x14ac:dyDescent="0.3">
      <c r="A10" s="2">
        <v>9</v>
      </c>
      <c r="B10" s="2">
        <v>12</v>
      </c>
      <c r="C10" s="2">
        <v>5.9</v>
      </c>
      <c r="D10" s="2">
        <f t="shared" si="2"/>
        <v>144</v>
      </c>
      <c r="E10" s="2">
        <f t="shared" si="0"/>
        <v>34.81</v>
      </c>
      <c r="F10" s="2">
        <f t="shared" si="1"/>
        <v>70.800000000000011</v>
      </c>
      <c r="H10" s="7" t="s">
        <v>17</v>
      </c>
      <c r="I10" s="7"/>
      <c r="J10" s="7"/>
      <c r="K10" s="7"/>
      <c r="L10" s="7"/>
      <c r="M10" s="7"/>
      <c r="N10" s="7"/>
    </row>
    <row r="11" spans="1:23" x14ac:dyDescent="0.3">
      <c r="A11" s="2">
        <v>10</v>
      </c>
      <c r="B11" s="2">
        <v>18.2</v>
      </c>
      <c r="C11" s="2">
        <v>9.9</v>
      </c>
      <c r="D11" s="2">
        <f t="shared" si="2"/>
        <v>331.23999999999995</v>
      </c>
      <c r="E11" s="2">
        <f t="shared" si="0"/>
        <v>98.01</v>
      </c>
      <c r="F11" s="2">
        <f t="shared" si="1"/>
        <v>180.18</v>
      </c>
      <c r="H11" s="7" t="s">
        <v>18</v>
      </c>
      <c r="I11" s="7">
        <v>20</v>
      </c>
      <c r="J11" s="7"/>
      <c r="K11" s="7"/>
      <c r="L11" s="7"/>
      <c r="M11" s="7"/>
      <c r="N11" s="7"/>
    </row>
    <row r="12" spans="1:23" x14ac:dyDescent="0.3">
      <c r="H12" s="7" t="s">
        <v>19</v>
      </c>
      <c r="I12" s="7">
        <f>I5+(I6*I11)</f>
        <v>2.5590000000000002</v>
      </c>
      <c r="J12" s="7"/>
      <c r="K12" s="7"/>
      <c r="L12" s="7"/>
      <c r="M12" s="7"/>
      <c r="N12" s="7"/>
    </row>
    <row r="13" spans="1:23" x14ac:dyDescent="0.3">
      <c r="A13" s="1" t="s">
        <v>1</v>
      </c>
      <c r="B13" s="1">
        <f>SUM(B2:B11)</f>
        <v>234.59999999999997</v>
      </c>
      <c r="C13" s="1">
        <f>SUM(C2:C11)</f>
        <v>126.80000000000001</v>
      </c>
      <c r="D13" s="1">
        <f>SUM(D2:D11)</f>
        <v>6436.22</v>
      </c>
      <c r="E13" s="1">
        <f>SUM(E2:E11)</f>
        <v>1834.6199999999997</v>
      </c>
      <c r="F13" s="1">
        <f>SUM(F2:F11)</f>
        <v>3324.56</v>
      </c>
      <c r="H13" s="7"/>
      <c r="I13" s="7"/>
      <c r="J13" s="7"/>
      <c r="K13" s="7"/>
      <c r="L13" s="7"/>
      <c r="M13" s="7"/>
      <c r="N13" s="7"/>
    </row>
    <row r="14" spans="1:23" x14ac:dyDescent="0.3"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H14" s="7"/>
      <c r="I14" s="7"/>
      <c r="J14" s="7"/>
      <c r="K14" s="7"/>
      <c r="L14" s="7"/>
      <c r="M14" s="7"/>
      <c r="N14" s="7"/>
    </row>
    <row r="15" spans="1:23" x14ac:dyDescent="0.3">
      <c r="H15" s="7" t="s">
        <v>14</v>
      </c>
      <c r="I15" s="7">
        <f>ROUND(W5,3)</f>
        <v>0.76100000000000001</v>
      </c>
      <c r="J15" s="7"/>
      <c r="K15" s="7" t="str">
        <f>"nilai korelasi tersebut adalah "&amp;IF(I15&lt;0,"negatif", "positif")&amp;" yang mengartikan bahwa "</f>
        <v xml:space="preserve">nilai korelasi tersebut adalah positif yang mengartikan bahwa </v>
      </c>
      <c r="L15" s="7"/>
      <c r="M15" s="7"/>
      <c r="N15" s="7"/>
    </row>
    <row r="16" spans="1:23" x14ac:dyDescent="0.3">
      <c r="H16" s="7" t="s">
        <v>20</v>
      </c>
      <c r="I16" s="7">
        <f>I15^2*100</f>
        <v>57.912100000000002</v>
      </c>
      <c r="J16" s="7"/>
      <c r="K16" s="7" t="str">
        <f>"perbandingannya adalah " &amp;IF(I15&lt;0,"terbalik","searah")</f>
        <v>perbandingannya adalah searah</v>
      </c>
      <c r="L16" s="7"/>
      <c r="M16" s="7"/>
      <c r="N16" s="7"/>
    </row>
    <row r="17" spans="8:14" x14ac:dyDescent="0.3">
      <c r="H17" s="7"/>
      <c r="I17" s="7">
        <f>ROUND(I16,3)</f>
        <v>57.911999999999999</v>
      </c>
      <c r="J17" s="7"/>
      <c r="K17" s="7"/>
      <c r="L17" s="7"/>
      <c r="M17" s="7"/>
      <c r="N17" s="7"/>
    </row>
    <row r="18" spans="8:14" x14ac:dyDescent="0.3">
      <c r="H18" s="7"/>
      <c r="I18" s="7"/>
      <c r="J18" s="7"/>
      <c r="K18" s="7" t="str">
        <f>"besar kontribusi variable "&amp;H21&amp;" terhadap "&amp;H23&amp;" adalah "&amp;I17&amp;" %"</f>
        <v>besar kontribusi variable Panjang terhadap Lebar adalah 57.912 %</v>
      </c>
      <c r="L18" s="7"/>
      <c r="M18" s="7"/>
      <c r="N18" s="7"/>
    </row>
    <row r="19" spans="8:14" x14ac:dyDescent="0.3">
      <c r="H19" s="7"/>
      <c r="I19" s="7"/>
      <c r="J19" s="7"/>
      <c r="K19" s="7" t="str">
        <f>"dan sisanya yaitu sebesar "&amp;100-I17&amp;" % dipengaruhi oleh variable selain X "</f>
        <v xml:space="preserve">dan sisanya yaitu sebesar 42.088 % dipengaruhi oleh variable selain X </v>
      </c>
      <c r="L19" s="7"/>
      <c r="M19" s="7"/>
      <c r="N19" s="7"/>
    </row>
    <row r="20" spans="8:14" x14ac:dyDescent="0.3">
      <c r="H20" s="7" t="s">
        <v>21</v>
      </c>
      <c r="I20" s="7"/>
      <c r="J20" s="7"/>
      <c r="K20" s="7"/>
      <c r="L20" s="7"/>
      <c r="M20" s="7"/>
      <c r="N20" s="7"/>
    </row>
    <row r="21" spans="8:14" x14ac:dyDescent="0.3">
      <c r="H21" s="7" t="s">
        <v>30</v>
      </c>
      <c r="I21" s="7"/>
      <c r="J21" s="7"/>
      <c r="K21" s="7" t="s">
        <v>26</v>
      </c>
      <c r="L21" s="7"/>
      <c r="M21" s="7"/>
      <c r="N21" s="7"/>
    </row>
    <row r="22" spans="8:14" x14ac:dyDescent="0.3">
      <c r="H22" s="7" t="s">
        <v>22</v>
      </c>
      <c r="I22" s="7"/>
      <c r="J22" s="7"/>
      <c r="K22" s="7"/>
      <c r="L22" s="7"/>
      <c r="M22" s="7"/>
      <c r="N22" s="7"/>
    </row>
    <row r="23" spans="8:14" x14ac:dyDescent="0.3">
      <c r="H23" s="7" t="s">
        <v>31</v>
      </c>
      <c r="I23" s="7"/>
      <c r="J23" s="7"/>
      <c r="K23" s="7"/>
      <c r="L23" s="7"/>
      <c r="M23" s="7"/>
      <c r="N23" s="7"/>
    </row>
    <row r="24" spans="8:14" x14ac:dyDescent="0.3">
      <c r="H24" s="7"/>
      <c r="I24" s="7"/>
      <c r="J24" s="7"/>
      <c r="K24" s="7"/>
      <c r="L24" s="7"/>
      <c r="M24" s="7"/>
      <c r="N24" s="7"/>
    </row>
    <row r="25" spans="8:14" x14ac:dyDescent="0.3">
      <c r="H25" s="7"/>
      <c r="I25" s="7"/>
      <c r="J25" s="7"/>
      <c r="K25" s="7"/>
      <c r="L25" s="7"/>
      <c r="M25" s="7"/>
      <c r="N25" s="7"/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2021-02-25T10:58:00Z</dcterms:created>
  <dcterms:modified xsi:type="dcterms:W3CDTF">2021-03-03T15:09:10Z</dcterms:modified>
</cp:coreProperties>
</file>