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4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2.xml" ContentType="application/vnd.openxmlformats-officedocument.drawing+xml"/>
  <Override PartName="/xl/tables/table42.xml" ContentType="application/vnd.openxmlformats-officedocument.spreadsheetml.table+xml"/>
  <Override PartName="/xl/queryTables/queryTable3.xml" ContentType="application/vnd.openxmlformats-officedocument.spreadsheetml.queryTable+xml"/>
  <Override PartName="/xl/tables/table43.xml" ContentType="application/vnd.openxmlformats-officedocument.spreadsheetml.tab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z\Downloads\"/>
    </mc:Choice>
  </mc:AlternateContent>
  <xr:revisionPtr revIDLastSave="0" documentId="13_ncr:1_{C3A7358C-8C0E-4F35-B73E-3BE4EDD9648A}" xr6:coauthVersionLast="47" xr6:coauthVersionMax="47" xr10:uidLastSave="{00000000-0000-0000-0000-000000000000}"/>
  <bookViews>
    <workbookView xWindow="5214" yWindow="1770" windowWidth="17280" windowHeight="9990" tabRatio="744" activeTab="1" xr2:uid="{92759F59-8B21-4F45-8C3A-4460C60708EE}"/>
  </bookViews>
  <sheets>
    <sheet name="Information" sheetId="9" r:id="rId1"/>
    <sheet name="Assemblies" sheetId="8" r:id="rId2"/>
    <sheet name="Assemblies-Build-Ups" sheetId="10" r:id="rId3"/>
    <sheet name="SubAssemblies" sheetId="3" r:id="rId4"/>
    <sheet name="SubAssemblies-Build-Ups" sheetId="12" r:id="rId5"/>
    <sheet name="Products" sheetId="11" r:id="rId6"/>
    <sheet name="Build-Ups" sheetId="4" state="hidden" r:id="rId7"/>
    <sheet name="DSM_OLD" sheetId="2" state="hidden" r:id="rId8"/>
    <sheet name="DSM" sheetId="7" r:id="rId9"/>
    <sheet name="BACKUP_SubAssemblies-Build-Ups" sheetId="6" state="hidden" r:id="rId10"/>
  </sheets>
  <definedNames>
    <definedName name="ExterneDaten_1" localSheetId="8" hidden="1">DSM!#REF!</definedName>
    <definedName name="ExterneDaten_1" localSheetId="7" hidden="1">DSM_OLD!$A$10:$L$25</definedName>
    <definedName name="ExterneDaten_2" localSheetId="1" hidden="1">Assemblies!$A$1:$O$10</definedName>
    <definedName name="ExterneDaten_2" localSheetId="3" hidden="1">SubAssemblies!$L$1:$V$53</definedName>
    <definedName name="Stand" localSheetId="1">Assemblies!#REF!</definedName>
    <definedName name="Stand">SubAssemblies!#REF!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10" l="1"/>
  <c r="C55" i="10"/>
  <c r="C53" i="10"/>
  <c r="G255" i="12"/>
  <c r="G254" i="12"/>
  <c r="G253" i="12"/>
  <c r="G252" i="12"/>
  <c r="G251" i="12"/>
  <c r="C23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154" i="12" l="1"/>
  <c r="D154" i="12"/>
  <c r="E154" i="12"/>
  <c r="F154" i="12"/>
  <c r="G154" i="12"/>
  <c r="H154" i="12"/>
  <c r="I154" i="12"/>
  <c r="J154" i="12"/>
  <c r="K154" i="12"/>
  <c r="C155" i="12"/>
  <c r="D155" i="12"/>
  <c r="E155" i="12"/>
  <c r="F155" i="12"/>
  <c r="G155" i="12"/>
  <c r="H155" i="12"/>
  <c r="I155" i="12"/>
  <c r="J155" i="12"/>
  <c r="K155" i="12"/>
  <c r="C156" i="12"/>
  <c r="D156" i="12"/>
  <c r="E156" i="12"/>
  <c r="F156" i="12"/>
  <c r="G156" i="12"/>
  <c r="H156" i="12"/>
  <c r="I156" i="12"/>
  <c r="J156" i="12"/>
  <c r="K156" i="12"/>
  <c r="C157" i="12"/>
  <c r="D157" i="12"/>
  <c r="E157" i="12"/>
  <c r="F157" i="12"/>
  <c r="G157" i="12"/>
  <c r="H157" i="12"/>
  <c r="I157" i="12"/>
  <c r="J157" i="12"/>
  <c r="K157" i="12"/>
  <c r="C224" i="12"/>
  <c r="D224" i="12"/>
  <c r="E224" i="12"/>
  <c r="F224" i="12"/>
  <c r="G224" i="12"/>
  <c r="H224" i="12"/>
  <c r="I224" i="12"/>
  <c r="J224" i="12"/>
  <c r="K224" i="12"/>
  <c r="C225" i="12"/>
  <c r="D225" i="12"/>
  <c r="E225" i="12"/>
  <c r="F225" i="12"/>
  <c r="G225" i="12"/>
  <c r="H225" i="12"/>
  <c r="I225" i="12"/>
  <c r="J225" i="12"/>
  <c r="K225" i="12"/>
  <c r="C226" i="12"/>
  <c r="D226" i="12"/>
  <c r="E226" i="12"/>
  <c r="F226" i="12"/>
  <c r="G226" i="12"/>
  <c r="H226" i="12"/>
  <c r="I226" i="12"/>
  <c r="J226" i="12"/>
  <c r="K226" i="12"/>
  <c r="C227" i="12"/>
  <c r="D227" i="12"/>
  <c r="E227" i="12"/>
  <c r="F227" i="12"/>
  <c r="G227" i="12"/>
  <c r="H227" i="12"/>
  <c r="I227" i="12"/>
  <c r="J227" i="12"/>
  <c r="K227" i="12"/>
  <c r="C228" i="12"/>
  <c r="D228" i="12"/>
  <c r="E228" i="12"/>
  <c r="F228" i="12"/>
  <c r="G228" i="12"/>
  <c r="H228" i="12"/>
  <c r="I228" i="12"/>
  <c r="J228" i="12"/>
  <c r="K228" i="12"/>
  <c r="C229" i="12"/>
  <c r="D229" i="12"/>
  <c r="E229" i="12"/>
  <c r="F229" i="12"/>
  <c r="G229" i="12"/>
  <c r="H229" i="12"/>
  <c r="I229" i="12"/>
  <c r="J229" i="12"/>
  <c r="K229" i="12"/>
  <c r="C230" i="12"/>
  <c r="D230" i="12"/>
  <c r="E230" i="12"/>
  <c r="F230" i="12"/>
  <c r="G230" i="12"/>
  <c r="H230" i="12"/>
  <c r="I230" i="12"/>
  <c r="J230" i="12"/>
  <c r="K230" i="12"/>
  <c r="C231" i="12"/>
  <c r="D231" i="12"/>
  <c r="E231" i="12"/>
  <c r="F231" i="12"/>
  <c r="G231" i="12"/>
  <c r="H231" i="12"/>
  <c r="I231" i="12"/>
  <c r="J231" i="12"/>
  <c r="K231" i="12"/>
  <c r="C232" i="12"/>
  <c r="D232" i="12"/>
  <c r="E232" i="12"/>
  <c r="F232" i="12"/>
  <c r="G232" i="12"/>
  <c r="H232" i="12"/>
  <c r="I232" i="12"/>
  <c r="J232" i="12"/>
  <c r="K232" i="12"/>
  <c r="C233" i="12"/>
  <c r="D233" i="12"/>
  <c r="E233" i="12"/>
  <c r="F233" i="12"/>
  <c r="G233" i="12"/>
  <c r="H233" i="12"/>
  <c r="I233" i="12"/>
  <c r="J233" i="12"/>
  <c r="K233" i="12"/>
  <c r="C234" i="12"/>
  <c r="D234" i="12"/>
  <c r="E234" i="12"/>
  <c r="F234" i="12"/>
  <c r="G234" i="12"/>
  <c r="H234" i="12"/>
  <c r="I234" i="12"/>
  <c r="J234" i="12"/>
  <c r="K234" i="12"/>
  <c r="C235" i="12"/>
  <c r="D235" i="12"/>
  <c r="E235" i="12"/>
  <c r="F235" i="12"/>
  <c r="G235" i="12"/>
  <c r="H235" i="12"/>
  <c r="I235" i="12"/>
  <c r="J235" i="12"/>
  <c r="K235" i="12"/>
  <c r="C236" i="12"/>
  <c r="D236" i="12"/>
  <c r="E236" i="12"/>
  <c r="F236" i="12"/>
  <c r="G236" i="12"/>
  <c r="H236" i="12"/>
  <c r="I236" i="12"/>
  <c r="J236" i="12"/>
  <c r="K236" i="12"/>
  <c r="C237" i="12"/>
  <c r="D237" i="12"/>
  <c r="E237" i="12"/>
  <c r="F237" i="12"/>
  <c r="G237" i="12"/>
  <c r="H237" i="12"/>
  <c r="I237" i="12"/>
  <c r="J237" i="12"/>
  <c r="K237" i="12"/>
  <c r="C238" i="12"/>
  <c r="D238" i="12"/>
  <c r="E238" i="12"/>
  <c r="F238" i="12"/>
  <c r="G238" i="12"/>
  <c r="H238" i="12"/>
  <c r="I238" i="12"/>
  <c r="J238" i="12"/>
  <c r="K238" i="12"/>
  <c r="C239" i="12"/>
  <c r="D239" i="12"/>
  <c r="E239" i="12"/>
  <c r="F239" i="12"/>
  <c r="G239" i="12"/>
  <c r="H239" i="12"/>
  <c r="I239" i="12"/>
  <c r="J239" i="12"/>
  <c r="K239" i="12"/>
  <c r="C240" i="12"/>
  <c r="D240" i="12"/>
  <c r="E240" i="12"/>
  <c r="F240" i="12"/>
  <c r="G240" i="12"/>
  <c r="H240" i="12"/>
  <c r="I240" i="12"/>
  <c r="J240" i="12"/>
  <c r="K240" i="12"/>
  <c r="C241" i="12"/>
  <c r="D241" i="12"/>
  <c r="E241" i="12"/>
  <c r="F241" i="12"/>
  <c r="G241" i="12"/>
  <c r="H241" i="12"/>
  <c r="I241" i="12"/>
  <c r="J241" i="12"/>
  <c r="K241" i="12"/>
  <c r="C242" i="12"/>
  <c r="D242" i="12"/>
  <c r="E242" i="12"/>
  <c r="F242" i="12"/>
  <c r="G242" i="12"/>
  <c r="H242" i="12"/>
  <c r="I242" i="12"/>
  <c r="J242" i="12"/>
  <c r="K242" i="12"/>
  <c r="C243" i="12"/>
  <c r="D243" i="12"/>
  <c r="E243" i="12"/>
  <c r="F243" i="12"/>
  <c r="G243" i="12"/>
  <c r="H243" i="12"/>
  <c r="I243" i="12"/>
  <c r="J243" i="12"/>
  <c r="K243" i="12"/>
  <c r="C244" i="12"/>
  <c r="D244" i="12"/>
  <c r="E244" i="12"/>
  <c r="F244" i="12"/>
  <c r="G244" i="12"/>
  <c r="H244" i="12"/>
  <c r="I244" i="12"/>
  <c r="J244" i="12"/>
  <c r="K244" i="12"/>
  <c r="C245" i="12"/>
  <c r="D245" i="12"/>
  <c r="E245" i="12"/>
  <c r="F245" i="12"/>
  <c r="G245" i="12"/>
  <c r="H245" i="12"/>
  <c r="I245" i="12"/>
  <c r="J245" i="12"/>
  <c r="K245" i="12"/>
  <c r="C246" i="12"/>
  <c r="D246" i="12"/>
  <c r="E246" i="12"/>
  <c r="F246" i="12"/>
  <c r="G246" i="12"/>
  <c r="H246" i="12"/>
  <c r="I246" i="12"/>
  <c r="J246" i="12"/>
  <c r="K246" i="12"/>
  <c r="C247" i="12"/>
  <c r="D247" i="12"/>
  <c r="E247" i="12"/>
  <c r="F247" i="12"/>
  <c r="G247" i="12"/>
  <c r="H247" i="12"/>
  <c r="I247" i="12"/>
  <c r="J247" i="12"/>
  <c r="K247" i="12"/>
  <c r="F248" i="12"/>
  <c r="G248" i="12"/>
  <c r="H248" i="12"/>
  <c r="I248" i="12"/>
  <c r="J248" i="12"/>
  <c r="K248" i="12"/>
  <c r="F249" i="12"/>
  <c r="G249" i="12"/>
  <c r="H249" i="12"/>
  <c r="I249" i="12"/>
  <c r="J249" i="12"/>
  <c r="K249" i="12"/>
  <c r="F250" i="12"/>
  <c r="G250" i="12"/>
  <c r="H250" i="12"/>
  <c r="I250" i="12"/>
  <c r="J250" i="12"/>
  <c r="K250" i="12"/>
  <c r="C178" i="12"/>
  <c r="D178" i="12"/>
  <c r="E178" i="12"/>
  <c r="F178" i="12"/>
  <c r="G178" i="12"/>
  <c r="H178" i="12"/>
  <c r="I178" i="12"/>
  <c r="J178" i="12"/>
  <c r="K178" i="12"/>
  <c r="C179" i="12"/>
  <c r="D179" i="12"/>
  <c r="E179" i="12"/>
  <c r="F179" i="12"/>
  <c r="G179" i="12"/>
  <c r="H179" i="12"/>
  <c r="I179" i="12"/>
  <c r="J179" i="12"/>
  <c r="K179" i="12"/>
  <c r="C180" i="12"/>
  <c r="D180" i="12"/>
  <c r="E180" i="12"/>
  <c r="F180" i="12"/>
  <c r="G180" i="12"/>
  <c r="H180" i="12"/>
  <c r="I180" i="12"/>
  <c r="J180" i="12"/>
  <c r="K180" i="12"/>
  <c r="C181" i="12"/>
  <c r="D181" i="12"/>
  <c r="E181" i="12"/>
  <c r="F181" i="12"/>
  <c r="G181" i="12"/>
  <c r="H181" i="12"/>
  <c r="I181" i="12"/>
  <c r="J181" i="12"/>
  <c r="K181" i="12"/>
  <c r="C182" i="12"/>
  <c r="D182" i="12"/>
  <c r="E182" i="12"/>
  <c r="F182" i="12"/>
  <c r="G182" i="12"/>
  <c r="H182" i="12"/>
  <c r="I182" i="12"/>
  <c r="J182" i="12"/>
  <c r="K182" i="12"/>
  <c r="C183" i="12"/>
  <c r="D183" i="12"/>
  <c r="E183" i="12"/>
  <c r="F183" i="12"/>
  <c r="G183" i="12"/>
  <c r="H183" i="12"/>
  <c r="I183" i="12"/>
  <c r="J183" i="12"/>
  <c r="K183" i="12"/>
  <c r="C184" i="12"/>
  <c r="D184" i="12"/>
  <c r="E184" i="12"/>
  <c r="F184" i="12"/>
  <c r="G184" i="12"/>
  <c r="H184" i="12"/>
  <c r="I184" i="12"/>
  <c r="J184" i="12"/>
  <c r="K184" i="12"/>
  <c r="C185" i="12"/>
  <c r="D185" i="12"/>
  <c r="E185" i="12"/>
  <c r="F185" i="12"/>
  <c r="G185" i="12"/>
  <c r="H185" i="12"/>
  <c r="I185" i="12"/>
  <c r="J185" i="12"/>
  <c r="K185" i="12"/>
  <c r="C186" i="12"/>
  <c r="D186" i="12"/>
  <c r="E186" i="12"/>
  <c r="F186" i="12"/>
  <c r="G186" i="12"/>
  <c r="H186" i="12"/>
  <c r="I186" i="12"/>
  <c r="J186" i="12"/>
  <c r="K186" i="12"/>
  <c r="C187" i="12"/>
  <c r="D187" i="12"/>
  <c r="E187" i="12"/>
  <c r="F187" i="12"/>
  <c r="G187" i="12"/>
  <c r="H187" i="12"/>
  <c r="I187" i="12"/>
  <c r="J187" i="12"/>
  <c r="K187" i="12"/>
  <c r="C188" i="12"/>
  <c r="D188" i="12"/>
  <c r="E188" i="12"/>
  <c r="F188" i="12"/>
  <c r="G188" i="12"/>
  <c r="H188" i="12"/>
  <c r="I188" i="12"/>
  <c r="J188" i="12"/>
  <c r="K188" i="12"/>
  <c r="C189" i="12"/>
  <c r="D189" i="12"/>
  <c r="E189" i="12"/>
  <c r="F189" i="12"/>
  <c r="G189" i="12"/>
  <c r="H189" i="12"/>
  <c r="I189" i="12"/>
  <c r="J189" i="12"/>
  <c r="K189" i="12"/>
  <c r="C190" i="12"/>
  <c r="D190" i="12"/>
  <c r="E190" i="12"/>
  <c r="F190" i="12"/>
  <c r="G190" i="12"/>
  <c r="H190" i="12"/>
  <c r="I190" i="12"/>
  <c r="J190" i="12"/>
  <c r="K190" i="12"/>
  <c r="C191" i="12"/>
  <c r="D191" i="12"/>
  <c r="E191" i="12"/>
  <c r="F191" i="12"/>
  <c r="G191" i="12"/>
  <c r="H191" i="12"/>
  <c r="I191" i="12"/>
  <c r="J191" i="12"/>
  <c r="K191" i="12"/>
  <c r="C192" i="12"/>
  <c r="D192" i="12"/>
  <c r="E192" i="12"/>
  <c r="F192" i="12"/>
  <c r="G192" i="12"/>
  <c r="H192" i="12"/>
  <c r="I192" i="12"/>
  <c r="J192" i="12"/>
  <c r="K192" i="12"/>
  <c r="C193" i="12"/>
  <c r="D193" i="12"/>
  <c r="E193" i="12"/>
  <c r="F193" i="12"/>
  <c r="G193" i="12"/>
  <c r="H193" i="12"/>
  <c r="I193" i="12"/>
  <c r="J193" i="12"/>
  <c r="K193" i="12"/>
  <c r="C194" i="12"/>
  <c r="D194" i="12"/>
  <c r="E194" i="12"/>
  <c r="F194" i="12"/>
  <c r="G194" i="12"/>
  <c r="H194" i="12"/>
  <c r="I194" i="12"/>
  <c r="J194" i="12"/>
  <c r="K194" i="12"/>
  <c r="C195" i="12"/>
  <c r="D195" i="12"/>
  <c r="E195" i="12"/>
  <c r="F195" i="12"/>
  <c r="G195" i="12"/>
  <c r="H195" i="12"/>
  <c r="I195" i="12"/>
  <c r="J195" i="12"/>
  <c r="K195" i="12"/>
  <c r="C196" i="12"/>
  <c r="D196" i="12"/>
  <c r="E196" i="12"/>
  <c r="F196" i="12"/>
  <c r="G196" i="12"/>
  <c r="H196" i="12"/>
  <c r="I196" i="12"/>
  <c r="J196" i="12"/>
  <c r="K196" i="12"/>
  <c r="C197" i="12"/>
  <c r="D197" i="12"/>
  <c r="E197" i="12"/>
  <c r="F197" i="12"/>
  <c r="G197" i="12"/>
  <c r="H197" i="12"/>
  <c r="I197" i="12"/>
  <c r="J197" i="12"/>
  <c r="K197" i="12"/>
  <c r="C198" i="12"/>
  <c r="D198" i="12"/>
  <c r="E198" i="12"/>
  <c r="F198" i="12"/>
  <c r="G198" i="12"/>
  <c r="H198" i="12"/>
  <c r="I198" i="12"/>
  <c r="J198" i="12"/>
  <c r="K198" i="12"/>
  <c r="C199" i="12"/>
  <c r="D199" i="12"/>
  <c r="E199" i="12"/>
  <c r="F199" i="12"/>
  <c r="G199" i="12"/>
  <c r="H199" i="12"/>
  <c r="I199" i="12"/>
  <c r="J199" i="12"/>
  <c r="K199" i="12"/>
  <c r="C200" i="12"/>
  <c r="D200" i="12"/>
  <c r="E200" i="12"/>
  <c r="F200" i="12"/>
  <c r="G200" i="12"/>
  <c r="H200" i="12"/>
  <c r="I200" i="12"/>
  <c r="J200" i="12"/>
  <c r="K200" i="12"/>
  <c r="C201" i="12"/>
  <c r="D201" i="12"/>
  <c r="E201" i="12"/>
  <c r="F201" i="12"/>
  <c r="G201" i="12"/>
  <c r="H201" i="12"/>
  <c r="I201" i="12"/>
  <c r="J201" i="12"/>
  <c r="K201" i="12"/>
  <c r="C202" i="12"/>
  <c r="D202" i="12"/>
  <c r="E202" i="12"/>
  <c r="F202" i="12"/>
  <c r="G202" i="12"/>
  <c r="H202" i="12"/>
  <c r="I202" i="12"/>
  <c r="J202" i="12"/>
  <c r="K202" i="12"/>
  <c r="C203" i="12"/>
  <c r="D203" i="12"/>
  <c r="E203" i="12"/>
  <c r="F203" i="12"/>
  <c r="G203" i="12"/>
  <c r="H203" i="12"/>
  <c r="I203" i="12"/>
  <c r="J203" i="12"/>
  <c r="K203" i="12"/>
  <c r="C204" i="12"/>
  <c r="D204" i="12"/>
  <c r="E204" i="12"/>
  <c r="F204" i="12"/>
  <c r="G204" i="12"/>
  <c r="H204" i="12"/>
  <c r="I204" i="12"/>
  <c r="J204" i="12"/>
  <c r="K204" i="12"/>
  <c r="C205" i="12"/>
  <c r="D205" i="12"/>
  <c r="E205" i="12"/>
  <c r="F205" i="12"/>
  <c r="G205" i="12"/>
  <c r="H205" i="12"/>
  <c r="I205" i="12"/>
  <c r="J205" i="12"/>
  <c r="K205" i="12"/>
  <c r="C206" i="12"/>
  <c r="D206" i="12"/>
  <c r="E206" i="12"/>
  <c r="F206" i="12"/>
  <c r="G206" i="12"/>
  <c r="H206" i="12"/>
  <c r="I206" i="12"/>
  <c r="J206" i="12"/>
  <c r="K206" i="12"/>
  <c r="C207" i="12"/>
  <c r="D207" i="12"/>
  <c r="E207" i="12"/>
  <c r="F207" i="12"/>
  <c r="G207" i="12"/>
  <c r="H207" i="12"/>
  <c r="I207" i="12"/>
  <c r="J207" i="12"/>
  <c r="K207" i="12"/>
  <c r="C208" i="12"/>
  <c r="D208" i="12"/>
  <c r="E208" i="12"/>
  <c r="F208" i="12"/>
  <c r="G208" i="12"/>
  <c r="H208" i="12"/>
  <c r="I208" i="12"/>
  <c r="J208" i="12"/>
  <c r="K208" i="12"/>
  <c r="C209" i="12"/>
  <c r="D209" i="12"/>
  <c r="E209" i="12"/>
  <c r="F209" i="12"/>
  <c r="G209" i="12"/>
  <c r="H209" i="12"/>
  <c r="I209" i="12"/>
  <c r="J209" i="12"/>
  <c r="K209" i="12"/>
  <c r="C210" i="12"/>
  <c r="D210" i="12"/>
  <c r="E210" i="12"/>
  <c r="F210" i="12"/>
  <c r="G210" i="12"/>
  <c r="H210" i="12"/>
  <c r="I210" i="12"/>
  <c r="J210" i="12"/>
  <c r="K210" i="12"/>
  <c r="C211" i="12"/>
  <c r="D211" i="12"/>
  <c r="E211" i="12"/>
  <c r="F211" i="12"/>
  <c r="G211" i="12"/>
  <c r="H211" i="12"/>
  <c r="I211" i="12"/>
  <c r="J211" i="12"/>
  <c r="K211" i="12"/>
  <c r="C212" i="12"/>
  <c r="D212" i="12"/>
  <c r="E212" i="12"/>
  <c r="F212" i="12"/>
  <c r="G212" i="12"/>
  <c r="H212" i="12"/>
  <c r="I212" i="12"/>
  <c r="J212" i="12"/>
  <c r="K212" i="12"/>
  <c r="C213" i="12"/>
  <c r="D213" i="12"/>
  <c r="E213" i="12"/>
  <c r="F213" i="12"/>
  <c r="G213" i="12"/>
  <c r="H213" i="12"/>
  <c r="I213" i="12"/>
  <c r="J213" i="12"/>
  <c r="K213" i="12"/>
  <c r="C214" i="12"/>
  <c r="D214" i="12"/>
  <c r="E214" i="12"/>
  <c r="F214" i="12"/>
  <c r="G214" i="12"/>
  <c r="H214" i="12"/>
  <c r="I214" i="12"/>
  <c r="J214" i="12"/>
  <c r="K214" i="12"/>
  <c r="C215" i="12"/>
  <c r="D215" i="12"/>
  <c r="E215" i="12"/>
  <c r="F215" i="12"/>
  <c r="G215" i="12"/>
  <c r="H215" i="12"/>
  <c r="I215" i="12"/>
  <c r="J215" i="12"/>
  <c r="K215" i="12"/>
  <c r="C216" i="12"/>
  <c r="D216" i="12"/>
  <c r="E216" i="12"/>
  <c r="F216" i="12"/>
  <c r="G216" i="12"/>
  <c r="H216" i="12"/>
  <c r="I216" i="12"/>
  <c r="J216" i="12"/>
  <c r="K216" i="12"/>
  <c r="C217" i="12"/>
  <c r="D217" i="12"/>
  <c r="E217" i="12"/>
  <c r="F217" i="12"/>
  <c r="G217" i="12"/>
  <c r="H217" i="12"/>
  <c r="I217" i="12"/>
  <c r="J217" i="12"/>
  <c r="K217" i="12"/>
  <c r="C218" i="12"/>
  <c r="D218" i="12"/>
  <c r="E218" i="12"/>
  <c r="F218" i="12"/>
  <c r="G218" i="12"/>
  <c r="H218" i="12"/>
  <c r="I218" i="12"/>
  <c r="J218" i="12"/>
  <c r="K218" i="12"/>
  <c r="C219" i="12"/>
  <c r="D219" i="12"/>
  <c r="E219" i="12"/>
  <c r="F219" i="12"/>
  <c r="G219" i="12"/>
  <c r="H219" i="12"/>
  <c r="I219" i="12"/>
  <c r="J219" i="12"/>
  <c r="K219" i="12"/>
  <c r="C220" i="12"/>
  <c r="D220" i="12"/>
  <c r="E220" i="12"/>
  <c r="F220" i="12"/>
  <c r="G220" i="12"/>
  <c r="H220" i="12"/>
  <c r="I220" i="12"/>
  <c r="J220" i="12"/>
  <c r="K220" i="12"/>
  <c r="C221" i="12"/>
  <c r="D221" i="12"/>
  <c r="E221" i="12"/>
  <c r="F221" i="12"/>
  <c r="G221" i="12"/>
  <c r="H221" i="12"/>
  <c r="I221" i="12"/>
  <c r="J221" i="12"/>
  <c r="K221" i="12"/>
  <c r="C222" i="12"/>
  <c r="D222" i="12"/>
  <c r="E222" i="12"/>
  <c r="F222" i="12"/>
  <c r="G222" i="12"/>
  <c r="H222" i="12"/>
  <c r="I222" i="12"/>
  <c r="J222" i="12"/>
  <c r="K222" i="12"/>
  <c r="C223" i="12"/>
  <c r="D223" i="12"/>
  <c r="E223" i="12"/>
  <c r="F223" i="12"/>
  <c r="G223" i="12"/>
  <c r="H223" i="12"/>
  <c r="I223" i="12"/>
  <c r="J223" i="12"/>
  <c r="K223" i="12"/>
  <c r="C177" i="12"/>
  <c r="D177" i="12"/>
  <c r="E177" i="12"/>
  <c r="F177" i="12"/>
  <c r="G177" i="12"/>
  <c r="H177" i="12"/>
  <c r="I177" i="12"/>
  <c r="J177" i="12"/>
  <c r="K177" i="12"/>
  <c r="C173" i="12"/>
  <c r="D173" i="12"/>
  <c r="E173" i="12"/>
  <c r="F173" i="12"/>
  <c r="G173" i="12"/>
  <c r="H173" i="12"/>
  <c r="I173" i="12"/>
  <c r="J173" i="12"/>
  <c r="K173" i="12"/>
  <c r="C174" i="12"/>
  <c r="D174" i="12"/>
  <c r="E174" i="12"/>
  <c r="F174" i="12"/>
  <c r="G174" i="12"/>
  <c r="H174" i="12"/>
  <c r="I174" i="12"/>
  <c r="J174" i="12"/>
  <c r="K174" i="12"/>
  <c r="C175" i="12"/>
  <c r="D175" i="12"/>
  <c r="E175" i="12"/>
  <c r="F175" i="12"/>
  <c r="G175" i="12"/>
  <c r="H175" i="12"/>
  <c r="I175" i="12"/>
  <c r="J175" i="12"/>
  <c r="K175" i="12"/>
  <c r="C176" i="12"/>
  <c r="D176" i="12"/>
  <c r="E176" i="12"/>
  <c r="F176" i="12"/>
  <c r="G176" i="12"/>
  <c r="H176" i="12"/>
  <c r="I176" i="12"/>
  <c r="J176" i="12"/>
  <c r="K176" i="12"/>
  <c r="C163" i="12"/>
  <c r="D163" i="12"/>
  <c r="E163" i="12"/>
  <c r="F163" i="12"/>
  <c r="G163" i="12"/>
  <c r="H163" i="12"/>
  <c r="I163" i="12"/>
  <c r="J163" i="12"/>
  <c r="K163" i="12"/>
  <c r="C167" i="12"/>
  <c r="D167" i="12"/>
  <c r="E167" i="12"/>
  <c r="F167" i="12"/>
  <c r="G167" i="12"/>
  <c r="H167" i="12"/>
  <c r="I167" i="12"/>
  <c r="J167" i="12"/>
  <c r="K167" i="12"/>
  <c r="C168" i="12"/>
  <c r="D168" i="12"/>
  <c r="E168" i="12"/>
  <c r="F168" i="12"/>
  <c r="G168" i="12"/>
  <c r="H168" i="12"/>
  <c r="I168" i="12"/>
  <c r="J168" i="12"/>
  <c r="K168" i="12"/>
  <c r="C169" i="12"/>
  <c r="D169" i="12"/>
  <c r="E169" i="12"/>
  <c r="F169" i="12"/>
  <c r="G169" i="12"/>
  <c r="H169" i="12"/>
  <c r="I169" i="12"/>
  <c r="J169" i="12"/>
  <c r="K169" i="12"/>
  <c r="C170" i="12"/>
  <c r="D170" i="12"/>
  <c r="E170" i="12"/>
  <c r="F170" i="12"/>
  <c r="G170" i="12"/>
  <c r="H170" i="12"/>
  <c r="I170" i="12"/>
  <c r="J170" i="12"/>
  <c r="K170" i="12"/>
  <c r="C171" i="12"/>
  <c r="D171" i="12"/>
  <c r="E171" i="12"/>
  <c r="F171" i="12"/>
  <c r="G171" i="12"/>
  <c r="H171" i="12"/>
  <c r="I171" i="12"/>
  <c r="J171" i="12"/>
  <c r="K171" i="12"/>
  <c r="C172" i="12"/>
  <c r="D172" i="12"/>
  <c r="E172" i="12"/>
  <c r="F172" i="12"/>
  <c r="G172" i="12"/>
  <c r="H172" i="12"/>
  <c r="I172" i="12"/>
  <c r="J172" i="12"/>
  <c r="K172" i="12"/>
  <c r="C160" i="12"/>
  <c r="D160" i="12"/>
  <c r="E160" i="12"/>
  <c r="F160" i="12"/>
  <c r="G160" i="12"/>
  <c r="H160" i="12"/>
  <c r="I160" i="12"/>
  <c r="J160" i="12"/>
  <c r="K160" i="12"/>
  <c r="C161" i="12"/>
  <c r="D161" i="12"/>
  <c r="E161" i="12"/>
  <c r="F161" i="12"/>
  <c r="G161" i="12"/>
  <c r="H161" i="12"/>
  <c r="I161" i="12"/>
  <c r="J161" i="12"/>
  <c r="K161" i="12"/>
  <c r="C162" i="12"/>
  <c r="D162" i="12"/>
  <c r="E162" i="12"/>
  <c r="F162" i="12"/>
  <c r="G162" i="12"/>
  <c r="H162" i="12"/>
  <c r="I162" i="12"/>
  <c r="J162" i="12"/>
  <c r="K162" i="12"/>
  <c r="C164" i="12"/>
  <c r="D164" i="12"/>
  <c r="E164" i="12"/>
  <c r="F164" i="12"/>
  <c r="G164" i="12"/>
  <c r="H164" i="12"/>
  <c r="I164" i="12"/>
  <c r="J164" i="12"/>
  <c r="K164" i="12"/>
  <c r="C165" i="12"/>
  <c r="D165" i="12"/>
  <c r="E165" i="12"/>
  <c r="F165" i="12"/>
  <c r="G165" i="12"/>
  <c r="H165" i="12"/>
  <c r="I165" i="12"/>
  <c r="J165" i="12"/>
  <c r="K165" i="12"/>
  <c r="C166" i="12"/>
  <c r="D166" i="12"/>
  <c r="E166" i="12"/>
  <c r="F166" i="12"/>
  <c r="G166" i="12"/>
  <c r="H166" i="12"/>
  <c r="I166" i="12"/>
  <c r="J166" i="12"/>
  <c r="K166" i="12"/>
  <c r="C152" i="12"/>
  <c r="D152" i="12"/>
  <c r="E152" i="12"/>
  <c r="F152" i="12"/>
  <c r="G152" i="12"/>
  <c r="H152" i="12"/>
  <c r="I152" i="12"/>
  <c r="J152" i="12"/>
  <c r="K152" i="12"/>
  <c r="C158" i="12"/>
  <c r="D158" i="12"/>
  <c r="E158" i="12"/>
  <c r="F158" i="12"/>
  <c r="G158" i="12"/>
  <c r="H158" i="12"/>
  <c r="I158" i="12"/>
  <c r="J158" i="12"/>
  <c r="K158" i="12"/>
  <c r="C159" i="12"/>
  <c r="D159" i="12"/>
  <c r="E159" i="12"/>
  <c r="F159" i="12"/>
  <c r="G159" i="12"/>
  <c r="H159" i="12"/>
  <c r="I159" i="12"/>
  <c r="J159" i="12"/>
  <c r="K159" i="12"/>
  <c r="C144" i="12"/>
  <c r="D144" i="12"/>
  <c r="E144" i="12"/>
  <c r="F144" i="12"/>
  <c r="G144" i="12"/>
  <c r="H144" i="12"/>
  <c r="I144" i="12"/>
  <c r="J144" i="12"/>
  <c r="K144" i="12"/>
  <c r="C145" i="12"/>
  <c r="D145" i="12"/>
  <c r="E145" i="12"/>
  <c r="F145" i="12"/>
  <c r="G145" i="12"/>
  <c r="H145" i="12"/>
  <c r="I145" i="12"/>
  <c r="J145" i="12"/>
  <c r="K145" i="12"/>
  <c r="C146" i="12"/>
  <c r="D146" i="12"/>
  <c r="E146" i="12"/>
  <c r="F146" i="12"/>
  <c r="G146" i="12"/>
  <c r="H146" i="12"/>
  <c r="I146" i="12"/>
  <c r="J146" i="12"/>
  <c r="K146" i="12"/>
  <c r="C147" i="12"/>
  <c r="D147" i="12"/>
  <c r="E147" i="12"/>
  <c r="F147" i="12"/>
  <c r="G147" i="12"/>
  <c r="H147" i="12"/>
  <c r="I147" i="12"/>
  <c r="J147" i="12"/>
  <c r="K147" i="12"/>
  <c r="C148" i="12"/>
  <c r="D148" i="12"/>
  <c r="E148" i="12"/>
  <c r="F148" i="12"/>
  <c r="G148" i="12"/>
  <c r="H148" i="12"/>
  <c r="I148" i="12"/>
  <c r="J148" i="12"/>
  <c r="K148" i="12"/>
  <c r="C149" i="12"/>
  <c r="D149" i="12"/>
  <c r="E149" i="12"/>
  <c r="F149" i="12"/>
  <c r="G149" i="12"/>
  <c r="H149" i="12"/>
  <c r="I149" i="12"/>
  <c r="J149" i="12"/>
  <c r="K149" i="12"/>
  <c r="C150" i="12"/>
  <c r="D150" i="12"/>
  <c r="E150" i="12"/>
  <c r="F150" i="12"/>
  <c r="G150" i="12"/>
  <c r="H150" i="12"/>
  <c r="I150" i="12"/>
  <c r="J150" i="12"/>
  <c r="K150" i="12"/>
  <c r="C151" i="12"/>
  <c r="D151" i="12"/>
  <c r="E151" i="12"/>
  <c r="F151" i="12"/>
  <c r="G151" i="12"/>
  <c r="H151" i="12"/>
  <c r="I151" i="12"/>
  <c r="J151" i="12"/>
  <c r="K151" i="12"/>
  <c r="C132" i="12"/>
  <c r="D132" i="12"/>
  <c r="E132" i="12"/>
  <c r="F132" i="12"/>
  <c r="G132" i="12"/>
  <c r="H132" i="12"/>
  <c r="I132" i="12"/>
  <c r="J132" i="12"/>
  <c r="K132" i="12"/>
  <c r="C133" i="12"/>
  <c r="D133" i="12"/>
  <c r="E133" i="12"/>
  <c r="F133" i="12"/>
  <c r="G133" i="12"/>
  <c r="H133" i="12"/>
  <c r="I133" i="12"/>
  <c r="J133" i="12"/>
  <c r="K133" i="12"/>
  <c r="C134" i="12"/>
  <c r="D134" i="12"/>
  <c r="E134" i="12"/>
  <c r="F134" i="12"/>
  <c r="G134" i="12"/>
  <c r="H134" i="12"/>
  <c r="I134" i="12"/>
  <c r="J134" i="12"/>
  <c r="K134" i="12"/>
  <c r="C135" i="12"/>
  <c r="D135" i="12"/>
  <c r="E135" i="12"/>
  <c r="F135" i="12"/>
  <c r="G135" i="12"/>
  <c r="H135" i="12"/>
  <c r="I135" i="12"/>
  <c r="J135" i="12"/>
  <c r="K135" i="12"/>
  <c r="C136" i="12"/>
  <c r="D136" i="12"/>
  <c r="E136" i="12"/>
  <c r="F136" i="12"/>
  <c r="G136" i="12"/>
  <c r="H136" i="12"/>
  <c r="I136" i="12"/>
  <c r="J136" i="12"/>
  <c r="K136" i="12"/>
  <c r="C137" i="12"/>
  <c r="D137" i="12"/>
  <c r="E137" i="12"/>
  <c r="F137" i="12"/>
  <c r="G137" i="12"/>
  <c r="H137" i="12"/>
  <c r="I137" i="12"/>
  <c r="J137" i="12"/>
  <c r="K137" i="12"/>
  <c r="C138" i="12"/>
  <c r="D138" i="12"/>
  <c r="E138" i="12"/>
  <c r="F138" i="12"/>
  <c r="G138" i="12"/>
  <c r="H138" i="12"/>
  <c r="I138" i="12"/>
  <c r="J138" i="12"/>
  <c r="K138" i="12"/>
  <c r="C139" i="12"/>
  <c r="D139" i="12"/>
  <c r="E139" i="12"/>
  <c r="F139" i="12"/>
  <c r="G139" i="12"/>
  <c r="H139" i="12"/>
  <c r="I139" i="12"/>
  <c r="J139" i="12"/>
  <c r="K139" i="12"/>
  <c r="C140" i="12"/>
  <c r="D140" i="12"/>
  <c r="E140" i="12"/>
  <c r="F140" i="12"/>
  <c r="G140" i="12"/>
  <c r="H140" i="12"/>
  <c r="I140" i="12"/>
  <c r="J140" i="12"/>
  <c r="K140" i="12"/>
  <c r="C141" i="12"/>
  <c r="D141" i="12"/>
  <c r="E141" i="12"/>
  <c r="F141" i="12"/>
  <c r="G141" i="12"/>
  <c r="H141" i="12"/>
  <c r="I141" i="12"/>
  <c r="J141" i="12"/>
  <c r="K141" i="12"/>
  <c r="C142" i="12"/>
  <c r="D142" i="12"/>
  <c r="E142" i="12"/>
  <c r="F142" i="12"/>
  <c r="G142" i="12"/>
  <c r="H142" i="12"/>
  <c r="I142" i="12"/>
  <c r="J142" i="12"/>
  <c r="K142" i="12"/>
  <c r="C143" i="12"/>
  <c r="D143" i="12"/>
  <c r="E143" i="12"/>
  <c r="F143" i="12"/>
  <c r="G143" i="12"/>
  <c r="H143" i="12"/>
  <c r="I143" i="12"/>
  <c r="J143" i="12"/>
  <c r="K143" i="12"/>
  <c r="C120" i="12"/>
  <c r="D120" i="12"/>
  <c r="E120" i="12"/>
  <c r="F120" i="12"/>
  <c r="G120" i="12"/>
  <c r="H120" i="12"/>
  <c r="I120" i="12"/>
  <c r="J120" i="12"/>
  <c r="K120" i="12"/>
  <c r="C121" i="12"/>
  <c r="D121" i="12"/>
  <c r="E121" i="12"/>
  <c r="F121" i="12"/>
  <c r="G121" i="12"/>
  <c r="H121" i="12"/>
  <c r="I121" i="12"/>
  <c r="J121" i="12"/>
  <c r="K121" i="12"/>
  <c r="C122" i="12"/>
  <c r="D122" i="12"/>
  <c r="E122" i="12"/>
  <c r="F122" i="12"/>
  <c r="G122" i="12"/>
  <c r="H122" i="12"/>
  <c r="I122" i="12"/>
  <c r="J122" i="12"/>
  <c r="K122" i="12"/>
  <c r="C123" i="12"/>
  <c r="D123" i="12"/>
  <c r="E123" i="12"/>
  <c r="F123" i="12"/>
  <c r="G123" i="12"/>
  <c r="H123" i="12"/>
  <c r="I123" i="12"/>
  <c r="J123" i="12"/>
  <c r="K123" i="12"/>
  <c r="C124" i="12"/>
  <c r="D124" i="12"/>
  <c r="E124" i="12"/>
  <c r="F124" i="12"/>
  <c r="G124" i="12"/>
  <c r="H124" i="12"/>
  <c r="I124" i="12"/>
  <c r="J124" i="12"/>
  <c r="K124" i="12"/>
  <c r="C125" i="12"/>
  <c r="D125" i="12"/>
  <c r="E125" i="12"/>
  <c r="F125" i="12"/>
  <c r="G125" i="12"/>
  <c r="H125" i="12"/>
  <c r="I125" i="12"/>
  <c r="J125" i="12"/>
  <c r="K125" i="12"/>
  <c r="C126" i="12"/>
  <c r="D126" i="12"/>
  <c r="E126" i="12"/>
  <c r="F126" i="12"/>
  <c r="G126" i="12"/>
  <c r="H126" i="12"/>
  <c r="I126" i="12"/>
  <c r="J126" i="12"/>
  <c r="K126" i="12"/>
  <c r="C127" i="12"/>
  <c r="D127" i="12"/>
  <c r="E127" i="12"/>
  <c r="F127" i="12"/>
  <c r="G127" i="12"/>
  <c r="H127" i="12"/>
  <c r="I127" i="12"/>
  <c r="J127" i="12"/>
  <c r="K127" i="12"/>
  <c r="C128" i="12"/>
  <c r="D128" i="12"/>
  <c r="E128" i="12"/>
  <c r="F128" i="12"/>
  <c r="G128" i="12"/>
  <c r="H128" i="12"/>
  <c r="I128" i="12"/>
  <c r="J128" i="12"/>
  <c r="K128" i="12"/>
  <c r="C129" i="12"/>
  <c r="D129" i="12"/>
  <c r="E129" i="12"/>
  <c r="F129" i="12"/>
  <c r="G129" i="12"/>
  <c r="H129" i="12"/>
  <c r="I129" i="12"/>
  <c r="J129" i="12"/>
  <c r="K129" i="12"/>
  <c r="C130" i="12"/>
  <c r="D130" i="12"/>
  <c r="E130" i="12"/>
  <c r="F130" i="12"/>
  <c r="G130" i="12"/>
  <c r="H130" i="12"/>
  <c r="I130" i="12"/>
  <c r="J130" i="12"/>
  <c r="K130" i="12"/>
  <c r="C131" i="12"/>
  <c r="D131" i="12"/>
  <c r="E131" i="12"/>
  <c r="F131" i="12"/>
  <c r="G131" i="12"/>
  <c r="H131" i="12"/>
  <c r="I131" i="12"/>
  <c r="J131" i="12"/>
  <c r="K131" i="12"/>
  <c r="C114" i="12"/>
  <c r="D114" i="12"/>
  <c r="E114" i="12"/>
  <c r="F114" i="12"/>
  <c r="G114" i="12"/>
  <c r="H114" i="12"/>
  <c r="I114" i="12"/>
  <c r="J114" i="12"/>
  <c r="K114" i="12"/>
  <c r="C115" i="12"/>
  <c r="D115" i="12"/>
  <c r="E115" i="12"/>
  <c r="F115" i="12"/>
  <c r="G115" i="12"/>
  <c r="H115" i="12"/>
  <c r="I115" i="12"/>
  <c r="J115" i="12"/>
  <c r="K115" i="12"/>
  <c r="C116" i="12"/>
  <c r="D116" i="12"/>
  <c r="E116" i="12"/>
  <c r="F116" i="12"/>
  <c r="G116" i="12"/>
  <c r="H116" i="12"/>
  <c r="I116" i="12"/>
  <c r="J116" i="12"/>
  <c r="K116" i="12"/>
  <c r="C117" i="12"/>
  <c r="D117" i="12"/>
  <c r="E117" i="12"/>
  <c r="F117" i="12"/>
  <c r="G117" i="12"/>
  <c r="H117" i="12"/>
  <c r="I117" i="12"/>
  <c r="J117" i="12"/>
  <c r="K117" i="12"/>
  <c r="C118" i="12"/>
  <c r="D118" i="12"/>
  <c r="E118" i="12"/>
  <c r="F118" i="12"/>
  <c r="G118" i="12"/>
  <c r="H118" i="12"/>
  <c r="I118" i="12"/>
  <c r="J118" i="12"/>
  <c r="K118" i="12"/>
  <c r="C119" i="12"/>
  <c r="D119" i="12"/>
  <c r="E119" i="12"/>
  <c r="F119" i="12"/>
  <c r="G119" i="12"/>
  <c r="H119" i="12"/>
  <c r="I119" i="12"/>
  <c r="J119" i="12"/>
  <c r="K119" i="12"/>
  <c r="C103" i="12"/>
  <c r="D103" i="12"/>
  <c r="E103" i="12"/>
  <c r="F103" i="12"/>
  <c r="G103" i="12"/>
  <c r="H103" i="12"/>
  <c r="I103" i="12"/>
  <c r="J103" i="12"/>
  <c r="K103" i="12"/>
  <c r="C104" i="12"/>
  <c r="D104" i="12"/>
  <c r="E104" i="12"/>
  <c r="F104" i="12"/>
  <c r="G104" i="12"/>
  <c r="H104" i="12"/>
  <c r="I104" i="12"/>
  <c r="J104" i="12"/>
  <c r="K104" i="12"/>
  <c r="C105" i="12"/>
  <c r="D105" i="12"/>
  <c r="E105" i="12"/>
  <c r="F105" i="12"/>
  <c r="G105" i="12"/>
  <c r="H105" i="12"/>
  <c r="I105" i="12"/>
  <c r="J105" i="12"/>
  <c r="K105" i="12"/>
  <c r="C106" i="12"/>
  <c r="D106" i="12"/>
  <c r="E106" i="12"/>
  <c r="F106" i="12"/>
  <c r="G106" i="12"/>
  <c r="H106" i="12"/>
  <c r="I106" i="12"/>
  <c r="J106" i="12"/>
  <c r="K106" i="12"/>
  <c r="C107" i="12"/>
  <c r="D107" i="12"/>
  <c r="E107" i="12"/>
  <c r="F107" i="12"/>
  <c r="G107" i="12"/>
  <c r="H107" i="12"/>
  <c r="I107" i="12"/>
  <c r="J107" i="12"/>
  <c r="K107" i="12"/>
  <c r="C108" i="12"/>
  <c r="D108" i="12"/>
  <c r="E108" i="12"/>
  <c r="F108" i="12"/>
  <c r="G108" i="12"/>
  <c r="H108" i="12"/>
  <c r="I108" i="12"/>
  <c r="J108" i="12"/>
  <c r="K108" i="12"/>
  <c r="C109" i="12"/>
  <c r="D109" i="12"/>
  <c r="E109" i="12"/>
  <c r="F109" i="12"/>
  <c r="G109" i="12"/>
  <c r="H109" i="12"/>
  <c r="I109" i="12"/>
  <c r="J109" i="12"/>
  <c r="K109" i="12"/>
  <c r="C110" i="12"/>
  <c r="D110" i="12"/>
  <c r="E110" i="12"/>
  <c r="F110" i="12"/>
  <c r="G110" i="12"/>
  <c r="H110" i="12"/>
  <c r="I110" i="12"/>
  <c r="J110" i="12"/>
  <c r="K110" i="12"/>
  <c r="C111" i="12"/>
  <c r="D111" i="12"/>
  <c r="E111" i="12"/>
  <c r="F111" i="12"/>
  <c r="G111" i="12"/>
  <c r="H111" i="12"/>
  <c r="I111" i="12"/>
  <c r="J111" i="12"/>
  <c r="K111" i="12"/>
  <c r="C112" i="12"/>
  <c r="D112" i="12"/>
  <c r="E112" i="12"/>
  <c r="F112" i="12"/>
  <c r="G112" i="12"/>
  <c r="H112" i="12"/>
  <c r="I112" i="12"/>
  <c r="J112" i="12"/>
  <c r="K112" i="12"/>
  <c r="C113" i="12"/>
  <c r="D113" i="12"/>
  <c r="E113" i="12"/>
  <c r="F113" i="12"/>
  <c r="G113" i="12"/>
  <c r="H113" i="12"/>
  <c r="I113" i="12"/>
  <c r="J113" i="12"/>
  <c r="K113" i="12"/>
  <c r="C97" i="12"/>
  <c r="D97" i="12"/>
  <c r="E97" i="12"/>
  <c r="F97" i="12"/>
  <c r="G97" i="12"/>
  <c r="H97" i="12"/>
  <c r="I97" i="12"/>
  <c r="J97" i="12"/>
  <c r="K97" i="12"/>
  <c r="C98" i="12"/>
  <c r="D98" i="12"/>
  <c r="E98" i="12"/>
  <c r="F98" i="12"/>
  <c r="G98" i="12"/>
  <c r="H98" i="12"/>
  <c r="I98" i="12"/>
  <c r="J98" i="12"/>
  <c r="K98" i="12"/>
  <c r="C99" i="12"/>
  <c r="D99" i="12"/>
  <c r="E99" i="12"/>
  <c r="F99" i="12"/>
  <c r="G99" i="12"/>
  <c r="H99" i="12"/>
  <c r="I99" i="12"/>
  <c r="J99" i="12"/>
  <c r="K99" i="12"/>
  <c r="C100" i="12"/>
  <c r="D100" i="12"/>
  <c r="E100" i="12"/>
  <c r="F100" i="12"/>
  <c r="G100" i="12"/>
  <c r="H100" i="12"/>
  <c r="I100" i="12"/>
  <c r="J100" i="12"/>
  <c r="K100" i="12"/>
  <c r="C101" i="12"/>
  <c r="D101" i="12"/>
  <c r="E101" i="12"/>
  <c r="F101" i="12"/>
  <c r="G101" i="12"/>
  <c r="H101" i="12"/>
  <c r="I101" i="12"/>
  <c r="J101" i="12"/>
  <c r="K101" i="12"/>
  <c r="C102" i="12"/>
  <c r="D102" i="12"/>
  <c r="E102" i="12"/>
  <c r="F102" i="12"/>
  <c r="G102" i="12"/>
  <c r="H102" i="12"/>
  <c r="I102" i="12"/>
  <c r="J102" i="12"/>
  <c r="K102" i="12"/>
  <c r="C93" i="12"/>
  <c r="D93" i="12"/>
  <c r="E93" i="12"/>
  <c r="F93" i="12"/>
  <c r="G93" i="12"/>
  <c r="H93" i="12"/>
  <c r="I93" i="12"/>
  <c r="J93" i="12"/>
  <c r="K93" i="12"/>
  <c r="C94" i="12"/>
  <c r="D94" i="12"/>
  <c r="E94" i="12"/>
  <c r="F94" i="12"/>
  <c r="G94" i="12"/>
  <c r="H94" i="12"/>
  <c r="I94" i="12"/>
  <c r="J94" i="12"/>
  <c r="K94" i="12"/>
  <c r="C95" i="12"/>
  <c r="D95" i="12"/>
  <c r="E95" i="12"/>
  <c r="F95" i="12"/>
  <c r="G95" i="12"/>
  <c r="H95" i="12"/>
  <c r="I95" i="12"/>
  <c r="J95" i="12"/>
  <c r="K95" i="12"/>
  <c r="C96" i="12"/>
  <c r="D96" i="12"/>
  <c r="E96" i="12"/>
  <c r="F96" i="12"/>
  <c r="G96" i="12"/>
  <c r="H96" i="12"/>
  <c r="I96" i="12"/>
  <c r="J96" i="12"/>
  <c r="K96" i="12"/>
  <c r="C84" i="12"/>
  <c r="D84" i="12"/>
  <c r="E84" i="12"/>
  <c r="F84" i="12"/>
  <c r="G84" i="12"/>
  <c r="H84" i="12"/>
  <c r="I84" i="12"/>
  <c r="J84" i="12"/>
  <c r="K84" i="12"/>
  <c r="C85" i="12"/>
  <c r="D85" i="12"/>
  <c r="E85" i="12"/>
  <c r="F85" i="12"/>
  <c r="G85" i="12"/>
  <c r="H85" i="12"/>
  <c r="I85" i="12"/>
  <c r="J85" i="12"/>
  <c r="K85" i="12"/>
  <c r="C86" i="12"/>
  <c r="D86" i="12"/>
  <c r="E86" i="12"/>
  <c r="F86" i="12"/>
  <c r="G86" i="12"/>
  <c r="H86" i="12"/>
  <c r="I86" i="12"/>
  <c r="J86" i="12"/>
  <c r="K86" i="12"/>
  <c r="C87" i="12"/>
  <c r="D87" i="12"/>
  <c r="E87" i="12"/>
  <c r="F87" i="12"/>
  <c r="G87" i="12"/>
  <c r="H87" i="12"/>
  <c r="I87" i="12"/>
  <c r="J87" i="12"/>
  <c r="K87" i="12"/>
  <c r="C88" i="12"/>
  <c r="D88" i="12"/>
  <c r="E88" i="12"/>
  <c r="F88" i="12"/>
  <c r="G88" i="12"/>
  <c r="H88" i="12"/>
  <c r="I88" i="12"/>
  <c r="J88" i="12"/>
  <c r="K88" i="12"/>
  <c r="C89" i="12"/>
  <c r="D89" i="12"/>
  <c r="E89" i="12"/>
  <c r="F89" i="12"/>
  <c r="G89" i="12"/>
  <c r="H89" i="12"/>
  <c r="I89" i="12"/>
  <c r="J89" i="12"/>
  <c r="K89" i="12"/>
  <c r="C90" i="12"/>
  <c r="D90" i="12"/>
  <c r="E90" i="12"/>
  <c r="F90" i="12"/>
  <c r="G90" i="12"/>
  <c r="H90" i="12"/>
  <c r="I90" i="12"/>
  <c r="J90" i="12"/>
  <c r="K90" i="12"/>
  <c r="C91" i="12"/>
  <c r="D91" i="12"/>
  <c r="E91" i="12"/>
  <c r="F91" i="12"/>
  <c r="G91" i="12"/>
  <c r="H91" i="12"/>
  <c r="I91" i="12"/>
  <c r="J91" i="12"/>
  <c r="K91" i="12"/>
  <c r="C92" i="12"/>
  <c r="D92" i="12"/>
  <c r="E92" i="12"/>
  <c r="F92" i="12"/>
  <c r="G92" i="12"/>
  <c r="H92" i="12"/>
  <c r="I92" i="12"/>
  <c r="J92" i="12"/>
  <c r="K92" i="12"/>
  <c r="C75" i="12"/>
  <c r="D75" i="12"/>
  <c r="E75" i="12"/>
  <c r="F75" i="12"/>
  <c r="G75" i="12"/>
  <c r="H75" i="12"/>
  <c r="I75" i="12"/>
  <c r="J75" i="12"/>
  <c r="K75" i="12"/>
  <c r="C76" i="12"/>
  <c r="D76" i="12"/>
  <c r="E76" i="12"/>
  <c r="F76" i="12"/>
  <c r="G76" i="12"/>
  <c r="H76" i="12"/>
  <c r="I76" i="12"/>
  <c r="J76" i="12"/>
  <c r="K76" i="12"/>
  <c r="C77" i="12"/>
  <c r="D77" i="12"/>
  <c r="E77" i="12"/>
  <c r="F77" i="12"/>
  <c r="G77" i="12"/>
  <c r="H77" i="12"/>
  <c r="I77" i="12"/>
  <c r="J77" i="12"/>
  <c r="K77" i="12"/>
  <c r="C78" i="12"/>
  <c r="D78" i="12"/>
  <c r="E78" i="12"/>
  <c r="F78" i="12"/>
  <c r="G78" i="12"/>
  <c r="H78" i="12"/>
  <c r="I78" i="12"/>
  <c r="J78" i="12"/>
  <c r="K78" i="12"/>
  <c r="C79" i="12"/>
  <c r="D79" i="12"/>
  <c r="E79" i="12"/>
  <c r="F79" i="12"/>
  <c r="G79" i="12"/>
  <c r="H79" i="12"/>
  <c r="I79" i="12"/>
  <c r="J79" i="12"/>
  <c r="K79" i="12"/>
  <c r="C80" i="12"/>
  <c r="D80" i="12"/>
  <c r="E80" i="12"/>
  <c r="F80" i="12"/>
  <c r="G80" i="12"/>
  <c r="H80" i="12"/>
  <c r="I80" i="12"/>
  <c r="J80" i="12"/>
  <c r="K80" i="12"/>
  <c r="C81" i="12"/>
  <c r="D81" i="12"/>
  <c r="E81" i="12"/>
  <c r="F81" i="12"/>
  <c r="G81" i="12"/>
  <c r="H81" i="12"/>
  <c r="I81" i="12"/>
  <c r="J81" i="12"/>
  <c r="K81" i="12"/>
  <c r="C82" i="12"/>
  <c r="D82" i="12"/>
  <c r="E82" i="12"/>
  <c r="F82" i="12"/>
  <c r="G82" i="12"/>
  <c r="H82" i="12"/>
  <c r="I82" i="12"/>
  <c r="J82" i="12"/>
  <c r="K82" i="12"/>
  <c r="C83" i="12"/>
  <c r="D83" i="12"/>
  <c r="E83" i="12"/>
  <c r="F83" i="12"/>
  <c r="G83" i="12"/>
  <c r="H83" i="12"/>
  <c r="I83" i="12"/>
  <c r="J83" i="12"/>
  <c r="K83" i="12"/>
  <c r="C67" i="12"/>
  <c r="D67" i="12"/>
  <c r="E67" i="12"/>
  <c r="F67" i="12"/>
  <c r="G67" i="12"/>
  <c r="H67" i="12"/>
  <c r="I67" i="12"/>
  <c r="J67" i="12"/>
  <c r="K67" i="12"/>
  <c r="C68" i="12"/>
  <c r="D68" i="12"/>
  <c r="E68" i="12"/>
  <c r="F68" i="12"/>
  <c r="G68" i="12"/>
  <c r="H68" i="12"/>
  <c r="I68" i="12"/>
  <c r="J68" i="12"/>
  <c r="K68" i="12"/>
  <c r="C69" i="12"/>
  <c r="D69" i="12"/>
  <c r="E69" i="12"/>
  <c r="F69" i="12"/>
  <c r="G69" i="12"/>
  <c r="H69" i="12"/>
  <c r="I69" i="12"/>
  <c r="J69" i="12"/>
  <c r="K69" i="12"/>
  <c r="C70" i="12"/>
  <c r="D70" i="12"/>
  <c r="E70" i="12"/>
  <c r="F70" i="12"/>
  <c r="G70" i="12"/>
  <c r="H70" i="12"/>
  <c r="I70" i="12"/>
  <c r="J70" i="12"/>
  <c r="K70" i="12"/>
  <c r="C71" i="12"/>
  <c r="D71" i="12"/>
  <c r="E71" i="12"/>
  <c r="F71" i="12"/>
  <c r="G71" i="12"/>
  <c r="H71" i="12"/>
  <c r="I71" i="12"/>
  <c r="J71" i="12"/>
  <c r="K71" i="12"/>
  <c r="C72" i="12"/>
  <c r="D72" i="12"/>
  <c r="E72" i="12"/>
  <c r="F72" i="12"/>
  <c r="G72" i="12"/>
  <c r="H72" i="12"/>
  <c r="I72" i="12"/>
  <c r="J72" i="12"/>
  <c r="K72" i="12"/>
  <c r="C73" i="12"/>
  <c r="D73" i="12"/>
  <c r="E73" i="12"/>
  <c r="F73" i="12"/>
  <c r="G73" i="12"/>
  <c r="H73" i="12"/>
  <c r="I73" i="12"/>
  <c r="J73" i="12"/>
  <c r="K73" i="12"/>
  <c r="C74" i="12"/>
  <c r="D74" i="12"/>
  <c r="E74" i="12"/>
  <c r="F74" i="12"/>
  <c r="G74" i="12"/>
  <c r="H74" i="12"/>
  <c r="I74" i="12"/>
  <c r="J74" i="12"/>
  <c r="K74" i="12"/>
  <c r="C61" i="12"/>
  <c r="D61" i="12"/>
  <c r="E61" i="12"/>
  <c r="F61" i="12"/>
  <c r="G61" i="12"/>
  <c r="H61" i="12"/>
  <c r="I61" i="12"/>
  <c r="J61" i="12"/>
  <c r="K61" i="12"/>
  <c r="C62" i="12"/>
  <c r="D62" i="12"/>
  <c r="E62" i="12"/>
  <c r="F62" i="12"/>
  <c r="G62" i="12"/>
  <c r="H62" i="12"/>
  <c r="I62" i="12"/>
  <c r="J62" i="12"/>
  <c r="K62" i="12"/>
  <c r="C63" i="12"/>
  <c r="D63" i="12"/>
  <c r="E63" i="12"/>
  <c r="F63" i="12"/>
  <c r="G63" i="12"/>
  <c r="H63" i="12"/>
  <c r="I63" i="12"/>
  <c r="J63" i="12"/>
  <c r="K63" i="12"/>
  <c r="C64" i="12"/>
  <c r="D64" i="12"/>
  <c r="E64" i="12"/>
  <c r="F64" i="12"/>
  <c r="G64" i="12"/>
  <c r="H64" i="12"/>
  <c r="I64" i="12"/>
  <c r="J64" i="12"/>
  <c r="K64" i="12"/>
  <c r="C65" i="12"/>
  <c r="D65" i="12"/>
  <c r="E65" i="12"/>
  <c r="F65" i="12"/>
  <c r="G65" i="12"/>
  <c r="H65" i="12"/>
  <c r="I65" i="12"/>
  <c r="J65" i="12"/>
  <c r="K65" i="12"/>
  <c r="C66" i="12"/>
  <c r="D66" i="12"/>
  <c r="E66" i="12"/>
  <c r="F66" i="12"/>
  <c r="G66" i="12"/>
  <c r="H66" i="12"/>
  <c r="I66" i="12"/>
  <c r="J66" i="12"/>
  <c r="K66" i="12"/>
  <c r="C58" i="12"/>
  <c r="D58" i="12"/>
  <c r="E58" i="12"/>
  <c r="F58" i="12"/>
  <c r="G58" i="12"/>
  <c r="H58" i="12"/>
  <c r="C59" i="12"/>
  <c r="D59" i="12"/>
  <c r="E59" i="12"/>
  <c r="F59" i="12"/>
  <c r="G59" i="12"/>
  <c r="H59" i="12"/>
  <c r="C60" i="12"/>
  <c r="D60" i="12"/>
  <c r="E60" i="12"/>
  <c r="F60" i="12"/>
  <c r="G60" i="12"/>
  <c r="H60" i="12"/>
  <c r="I58" i="12"/>
  <c r="I59" i="12"/>
  <c r="I60" i="12"/>
  <c r="J58" i="12"/>
  <c r="J59" i="12"/>
  <c r="J60" i="12"/>
  <c r="K58" i="12"/>
  <c r="K59" i="12"/>
  <c r="K60" i="12"/>
  <c r="C55" i="12"/>
  <c r="D55" i="12"/>
  <c r="E55" i="12"/>
  <c r="F55" i="12"/>
  <c r="G55" i="12"/>
  <c r="H55" i="12"/>
  <c r="I55" i="12"/>
  <c r="J55" i="12"/>
  <c r="K55" i="12"/>
  <c r="C56" i="12"/>
  <c r="D56" i="12"/>
  <c r="E56" i="12"/>
  <c r="F56" i="12"/>
  <c r="G56" i="12"/>
  <c r="H56" i="12"/>
  <c r="I56" i="12"/>
  <c r="J56" i="12"/>
  <c r="K56" i="12"/>
  <c r="C57" i="12"/>
  <c r="D57" i="12"/>
  <c r="E57" i="12"/>
  <c r="F57" i="12"/>
  <c r="G57" i="12"/>
  <c r="H57" i="12"/>
  <c r="I57" i="12"/>
  <c r="J57" i="12"/>
  <c r="K57" i="12"/>
  <c r="C44" i="12"/>
  <c r="D44" i="12"/>
  <c r="E44" i="12"/>
  <c r="F44" i="12"/>
  <c r="G44" i="12"/>
  <c r="H44" i="12"/>
  <c r="I44" i="12"/>
  <c r="J44" i="12"/>
  <c r="K44" i="12"/>
  <c r="C45" i="12"/>
  <c r="D45" i="12"/>
  <c r="E45" i="12"/>
  <c r="F45" i="12"/>
  <c r="G45" i="12"/>
  <c r="H45" i="12"/>
  <c r="I45" i="12"/>
  <c r="J45" i="12"/>
  <c r="K45" i="12"/>
  <c r="C46" i="12"/>
  <c r="D46" i="12"/>
  <c r="E46" i="12"/>
  <c r="F46" i="12"/>
  <c r="G46" i="12"/>
  <c r="H46" i="12"/>
  <c r="I46" i="12"/>
  <c r="J46" i="12"/>
  <c r="K46" i="12"/>
  <c r="C47" i="12"/>
  <c r="D47" i="12"/>
  <c r="E47" i="12"/>
  <c r="F47" i="12"/>
  <c r="G47" i="12"/>
  <c r="H47" i="12"/>
  <c r="I47" i="12"/>
  <c r="J47" i="12"/>
  <c r="K47" i="12"/>
  <c r="C48" i="12"/>
  <c r="D48" i="12"/>
  <c r="E48" i="12"/>
  <c r="F48" i="12"/>
  <c r="G48" i="12"/>
  <c r="H48" i="12"/>
  <c r="I48" i="12"/>
  <c r="J48" i="12"/>
  <c r="K48" i="12"/>
  <c r="C49" i="12"/>
  <c r="D49" i="12"/>
  <c r="E49" i="12"/>
  <c r="F49" i="12"/>
  <c r="G49" i="12"/>
  <c r="H49" i="12"/>
  <c r="I49" i="12"/>
  <c r="J49" i="12"/>
  <c r="K49" i="12"/>
  <c r="C50" i="12"/>
  <c r="D50" i="12"/>
  <c r="E50" i="12"/>
  <c r="F50" i="12"/>
  <c r="G50" i="12"/>
  <c r="H50" i="12"/>
  <c r="I50" i="12"/>
  <c r="J50" i="12"/>
  <c r="K50" i="12"/>
  <c r="C51" i="12"/>
  <c r="D51" i="12"/>
  <c r="E51" i="12"/>
  <c r="F51" i="12"/>
  <c r="G51" i="12"/>
  <c r="H51" i="12"/>
  <c r="I51" i="12"/>
  <c r="J51" i="12"/>
  <c r="K51" i="12"/>
  <c r="C52" i="12"/>
  <c r="D52" i="12"/>
  <c r="E52" i="12"/>
  <c r="F52" i="12"/>
  <c r="G52" i="12"/>
  <c r="H52" i="12"/>
  <c r="I52" i="12"/>
  <c r="J52" i="12"/>
  <c r="K52" i="12"/>
  <c r="C53" i="12"/>
  <c r="D53" i="12"/>
  <c r="E53" i="12"/>
  <c r="F53" i="12"/>
  <c r="G53" i="12"/>
  <c r="H53" i="12"/>
  <c r="I53" i="12"/>
  <c r="J53" i="12"/>
  <c r="K53" i="12"/>
  <c r="C54" i="12"/>
  <c r="D54" i="12"/>
  <c r="E54" i="12"/>
  <c r="F54" i="12"/>
  <c r="G54" i="12"/>
  <c r="H54" i="12"/>
  <c r="I54" i="12"/>
  <c r="J54" i="12"/>
  <c r="K54" i="12"/>
  <c r="C36" i="12"/>
  <c r="D36" i="12"/>
  <c r="E36" i="12"/>
  <c r="F36" i="12"/>
  <c r="G36" i="12"/>
  <c r="H36" i="12"/>
  <c r="C37" i="12"/>
  <c r="D37" i="12"/>
  <c r="E37" i="12"/>
  <c r="F37" i="12"/>
  <c r="G37" i="12"/>
  <c r="H37" i="12"/>
  <c r="C38" i="12"/>
  <c r="D38" i="12"/>
  <c r="E38" i="12"/>
  <c r="F38" i="12"/>
  <c r="G38" i="12"/>
  <c r="H38" i="12"/>
  <c r="C39" i="12"/>
  <c r="D39" i="12"/>
  <c r="E39" i="12"/>
  <c r="F39" i="12"/>
  <c r="G39" i="12"/>
  <c r="H39" i="12"/>
  <c r="C40" i="12"/>
  <c r="D40" i="12"/>
  <c r="E40" i="12"/>
  <c r="F40" i="12"/>
  <c r="G40" i="12"/>
  <c r="H40" i="12"/>
  <c r="C41" i="12"/>
  <c r="D41" i="12"/>
  <c r="E41" i="12"/>
  <c r="F41" i="12"/>
  <c r="G41" i="12"/>
  <c r="H41" i="12"/>
  <c r="C42" i="12"/>
  <c r="D42" i="12"/>
  <c r="E42" i="12"/>
  <c r="F42" i="12"/>
  <c r="G42" i="12"/>
  <c r="H42" i="12"/>
  <c r="C43" i="12"/>
  <c r="D43" i="12"/>
  <c r="E43" i="12"/>
  <c r="F43" i="12"/>
  <c r="G43" i="12"/>
  <c r="H43" i="12"/>
  <c r="I36" i="12"/>
  <c r="I37" i="12"/>
  <c r="I38" i="12"/>
  <c r="I39" i="12"/>
  <c r="I40" i="12"/>
  <c r="I41" i="12"/>
  <c r="I42" i="12"/>
  <c r="I43" i="12"/>
  <c r="J36" i="12"/>
  <c r="J37" i="12"/>
  <c r="J38" i="12"/>
  <c r="J39" i="12"/>
  <c r="J40" i="12"/>
  <c r="J41" i="12"/>
  <c r="J42" i="12"/>
  <c r="J43" i="12"/>
  <c r="K36" i="12"/>
  <c r="K37" i="12"/>
  <c r="K38" i="12"/>
  <c r="K39" i="12"/>
  <c r="K40" i="12"/>
  <c r="K41" i="12"/>
  <c r="K42" i="12"/>
  <c r="K43" i="12"/>
  <c r="C27" i="12"/>
  <c r="D27" i="12"/>
  <c r="E27" i="12"/>
  <c r="F27" i="12"/>
  <c r="G27" i="12"/>
  <c r="H27" i="12"/>
  <c r="C28" i="12"/>
  <c r="D28" i="12"/>
  <c r="E28" i="12"/>
  <c r="F28" i="12"/>
  <c r="G28" i="12"/>
  <c r="H28" i="12"/>
  <c r="C29" i="12"/>
  <c r="D29" i="12"/>
  <c r="E29" i="12"/>
  <c r="F29" i="12"/>
  <c r="G29" i="12"/>
  <c r="H29" i="12"/>
  <c r="C30" i="12"/>
  <c r="D30" i="12"/>
  <c r="E30" i="12"/>
  <c r="F30" i="12"/>
  <c r="G30" i="12"/>
  <c r="H30" i="12"/>
  <c r="C31" i="12"/>
  <c r="D31" i="12"/>
  <c r="E31" i="12"/>
  <c r="F31" i="12"/>
  <c r="G31" i="12"/>
  <c r="H31" i="12"/>
  <c r="C32" i="12"/>
  <c r="D32" i="12"/>
  <c r="E32" i="12"/>
  <c r="F32" i="12"/>
  <c r="G32" i="12"/>
  <c r="H32" i="12"/>
  <c r="C33" i="12"/>
  <c r="D33" i="12"/>
  <c r="E33" i="12"/>
  <c r="F33" i="12"/>
  <c r="G33" i="12"/>
  <c r="H33" i="12"/>
  <c r="C34" i="12"/>
  <c r="D34" i="12"/>
  <c r="E34" i="12"/>
  <c r="F34" i="12"/>
  <c r="G34" i="12"/>
  <c r="H34" i="12"/>
  <c r="C35" i="12"/>
  <c r="D35" i="12"/>
  <c r="E35" i="12"/>
  <c r="F35" i="12"/>
  <c r="G35" i="12"/>
  <c r="H35" i="12"/>
  <c r="I27" i="12"/>
  <c r="I28" i="12"/>
  <c r="I29" i="12"/>
  <c r="I30" i="12"/>
  <c r="I31" i="12"/>
  <c r="I32" i="12"/>
  <c r="I33" i="12"/>
  <c r="I34" i="12"/>
  <c r="I35" i="12"/>
  <c r="J27" i="12"/>
  <c r="J28" i="12"/>
  <c r="J29" i="12"/>
  <c r="J30" i="12"/>
  <c r="J31" i="12"/>
  <c r="J32" i="12"/>
  <c r="J33" i="12"/>
  <c r="J34" i="12"/>
  <c r="J35" i="12"/>
  <c r="K27" i="12"/>
  <c r="K28" i="12"/>
  <c r="K29" i="12"/>
  <c r="K30" i="12"/>
  <c r="K31" i="12"/>
  <c r="K32" i="12"/>
  <c r="K33" i="12"/>
  <c r="K34" i="12"/>
  <c r="K35" i="12"/>
  <c r="C26" i="12"/>
  <c r="D26" i="12"/>
  <c r="E26" i="12"/>
  <c r="F26" i="12"/>
  <c r="G26" i="12"/>
  <c r="H26" i="12"/>
  <c r="I26" i="12"/>
  <c r="J26" i="12"/>
  <c r="K26" i="12"/>
  <c r="C21" i="12"/>
  <c r="D21" i="12"/>
  <c r="E21" i="12"/>
  <c r="F21" i="12"/>
  <c r="G21" i="12"/>
  <c r="H21" i="12"/>
  <c r="C22" i="12"/>
  <c r="D22" i="12"/>
  <c r="E22" i="12"/>
  <c r="F22" i="12"/>
  <c r="G22" i="12"/>
  <c r="H22" i="12"/>
  <c r="C23" i="12"/>
  <c r="D23" i="12"/>
  <c r="E23" i="12"/>
  <c r="F23" i="12"/>
  <c r="G23" i="12"/>
  <c r="H23" i="12"/>
  <c r="C24" i="12"/>
  <c r="D24" i="12"/>
  <c r="E24" i="12"/>
  <c r="F24" i="12"/>
  <c r="G24" i="12"/>
  <c r="H24" i="12"/>
  <c r="C25" i="12"/>
  <c r="D25" i="12"/>
  <c r="E25" i="12"/>
  <c r="F25" i="12"/>
  <c r="G25" i="12"/>
  <c r="H25" i="12"/>
  <c r="I21" i="12"/>
  <c r="I22" i="12"/>
  <c r="I23" i="12"/>
  <c r="I24" i="12"/>
  <c r="I25" i="12"/>
  <c r="J21" i="12"/>
  <c r="J22" i="12"/>
  <c r="J23" i="12"/>
  <c r="J24" i="12"/>
  <c r="J25" i="12"/>
  <c r="K21" i="12"/>
  <c r="K22" i="12"/>
  <c r="K23" i="12"/>
  <c r="K24" i="12"/>
  <c r="K25" i="12"/>
  <c r="C20" i="12"/>
  <c r="D20" i="12"/>
  <c r="E20" i="12"/>
  <c r="F20" i="12"/>
  <c r="G20" i="12"/>
  <c r="H20" i="12"/>
  <c r="I20" i="12"/>
  <c r="J20" i="12"/>
  <c r="K20" i="12"/>
  <c r="C19" i="12"/>
  <c r="D19" i="12"/>
  <c r="E19" i="12"/>
  <c r="F19" i="12"/>
  <c r="G19" i="12"/>
  <c r="H19" i="12"/>
  <c r="I19" i="12"/>
  <c r="J19" i="12"/>
  <c r="K19" i="12"/>
  <c r="C10" i="12"/>
  <c r="D10" i="12"/>
  <c r="E10" i="12"/>
  <c r="F10" i="12"/>
  <c r="G10" i="12"/>
  <c r="H10" i="12"/>
  <c r="I10" i="12"/>
  <c r="J10" i="12"/>
  <c r="K10" i="12"/>
  <c r="C11" i="12"/>
  <c r="D11" i="12"/>
  <c r="E11" i="12"/>
  <c r="F11" i="12"/>
  <c r="G11" i="12"/>
  <c r="H11" i="12"/>
  <c r="I11" i="12"/>
  <c r="J11" i="12"/>
  <c r="K11" i="12"/>
  <c r="C12" i="12"/>
  <c r="D12" i="12"/>
  <c r="E12" i="12"/>
  <c r="F12" i="12"/>
  <c r="G12" i="12"/>
  <c r="H12" i="12"/>
  <c r="I12" i="12"/>
  <c r="J12" i="12"/>
  <c r="K12" i="12"/>
  <c r="C13" i="12"/>
  <c r="D13" i="12"/>
  <c r="E13" i="12"/>
  <c r="F13" i="12"/>
  <c r="G13" i="12"/>
  <c r="H13" i="12"/>
  <c r="I13" i="12"/>
  <c r="J13" i="12"/>
  <c r="K13" i="12"/>
  <c r="C14" i="12"/>
  <c r="D14" i="12"/>
  <c r="E14" i="12"/>
  <c r="F14" i="12"/>
  <c r="G14" i="12"/>
  <c r="H14" i="12"/>
  <c r="I14" i="12"/>
  <c r="J14" i="12"/>
  <c r="K14" i="12"/>
  <c r="C15" i="12"/>
  <c r="D15" i="12"/>
  <c r="E15" i="12"/>
  <c r="F15" i="12"/>
  <c r="G15" i="12"/>
  <c r="H15" i="12"/>
  <c r="I15" i="12"/>
  <c r="J15" i="12"/>
  <c r="K15" i="12"/>
  <c r="C16" i="12"/>
  <c r="D16" i="12"/>
  <c r="E16" i="12"/>
  <c r="F16" i="12"/>
  <c r="G16" i="12"/>
  <c r="H16" i="12"/>
  <c r="I16" i="12"/>
  <c r="J16" i="12"/>
  <c r="K16" i="12"/>
  <c r="C17" i="12"/>
  <c r="D17" i="12"/>
  <c r="E17" i="12"/>
  <c r="F17" i="12"/>
  <c r="G17" i="12"/>
  <c r="H17" i="12"/>
  <c r="I17" i="12"/>
  <c r="J17" i="12"/>
  <c r="K17" i="12"/>
  <c r="C18" i="12"/>
  <c r="D18" i="12"/>
  <c r="E18" i="12"/>
  <c r="F18" i="12"/>
  <c r="G18" i="12"/>
  <c r="H18" i="12"/>
  <c r="I18" i="12"/>
  <c r="J18" i="12"/>
  <c r="K18" i="12"/>
  <c r="I3" i="12"/>
  <c r="J3" i="12"/>
  <c r="K3" i="12"/>
  <c r="I4" i="12"/>
  <c r="J4" i="12"/>
  <c r="K4" i="12"/>
  <c r="I5" i="12"/>
  <c r="J5" i="12"/>
  <c r="K5" i="12"/>
  <c r="I6" i="12"/>
  <c r="J6" i="12"/>
  <c r="K6" i="12"/>
  <c r="I7" i="12"/>
  <c r="J7" i="12"/>
  <c r="K7" i="12"/>
  <c r="I8" i="12"/>
  <c r="J8" i="12"/>
  <c r="K8" i="12"/>
  <c r="I9" i="12"/>
  <c r="J9" i="12"/>
  <c r="K9" i="12"/>
  <c r="K2" i="12"/>
  <c r="J2" i="12"/>
  <c r="I2" i="12"/>
  <c r="H9" i="12"/>
  <c r="G9" i="12"/>
  <c r="F9" i="12"/>
  <c r="E9" i="12"/>
  <c r="D9" i="12"/>
  <c r="C9" i="12"/>
  <c r="H8" i="12"/>
  <c r="G8" i="12"/>
  <c r="F8" i="12"/>
  <c r="E8" i="12"/>
  <c r="D8" i="12"/>
  <c r="C8" i="12"/>
  <c r="H7" i="12"/>
  <c r="G7" i="12"/>
  <c r="F7" i="12"/>
  <c r="E7" i="12"/>
  <c r="D7" i="12"/>
  <c r="C7" i="12"/>
  <c r="H6" i="12"/>
  <c r="G6" i="12"/>
  <c r="F6" i="12"/>
  <c r="E6" i="12"/>
  <c r="D6" i="12"/>
  <c r="C6" i="12"/>
  <c r="H5" i="12"/>
  <c r="G5" i="12"/>
  <c r="F5" i="12"/>
  <c r="E5" i="12"/>
  <c r="D5" i="12"/>
  <c r="C5" i="12"/>
  <c r="H4" i="12"/>
  <c r="G4" i="12"/>
  <c r="F4" i="12"/>
  <c r="E4" i="12"/>
  <c r="D4" i="12"/>
  <c r="C4" i="12"/>
  <c r="H3" i="12"/>
  <c r="G3" i="12"/>
  <c r="F3" i="12"/>
  <c r="E3" i="12"/>
  <c r="D3" i="12"/>
  <c r="C3" i="12"/>
  <c r="H2" i="12"/>
  <c r="G2" i="12"/>
  <c r="F2" i="12"/>
  <c r="E2" i="12"/>
  <c r="D2" i="12"/>
  <c r="C2" i="12"/>
  <c r="A2" i="12"/>
  <c r="C11" i="6"/>
  <c r="Q9" i="3" l="1"/>
  <c r="Q11" i="3"/>
  <c r="Q36" i="3"/>
  <c r="Q13" i="3"/>
  <c r="Q7" i="3"/>
  <c r="Q25" i="3"/>
  <c r="Q26" i="3"/>
  <c r="Q14" i="3"/>
  <c r="Q30" i="3"/>
  <c r="Q28" i="3"/>
  <c r="Q22" i="3"/>
  <c r="Q31" i="3"/>
  <c r="Q8" i="3"/>
  <c r="Q3" i="3"/>
  <c r="Q19" i="3"/>
  <c r="Q41" i="3"/>
  <c r="Q37" i="3"/>
  <c r="Q12" i="3"/>
  <c r="Q17" i="3"/>
  <c r="Q39" i="3"/>
  <c r="Q18" i="3"/>
  <c r="Q16" i="3"/>
  <c r="Q35" i="3"/>
  <c r="Q32" i="3"/>
  <c r="Q15" i="3"/>
  <c r="Q23" i="3"/>
  <c r="Q38" i="3"/>
  <c r="Q20" i="3"/>
  <c r="Q29" i="3"/>
  <c r="Q33" i="3"/>
  <c r="Q21" i="3"/>
  <c r="Q24" i="3"/>
  <c r="Q6" i="3"/>
  <c r="Q40" i="3"/>
  <c r="Q2" i="3"/>
  <c r="Q4" i="3"/>
  <c r="Q27" i="3"/>
  <c r="Q5" i="3"/>
  <c r="Q10" i="3"/>
  <c r="Q34" i="3"/>
  <c r="E3" i="6"/>
  <c r="F3" i="6"/>
  <c r="G3" i="6"/>
  <c r="H3" i="6"/>
  <c r="I3" i="6"/>
  <c r="J3" i="6"/>
  <c r="K3" i="6"/>
  <c r="L3" i="6"/>
  <c r="M3" i="6"/>
  <c r="N3" i="6"/>
  <c r="E4" i="6"/>
  <c r="F4" i="6"/>
  <c r="G4" i="6"/>
  <c r="H4" i="6"/>
  <c r="I4" i="6"/>
  <c r="J4" i="6"/>
  <c r="K4" i="6"/>
  <c r="L4" i="6"/>
  <c r="M4" i="6"/>
  <c r="N4" i="6"/>
  <c r="E5" i="6"/>
  <c r="F5" i="6"/>
  <c r="G5" i="6"/>
  <c r="H5" i="6"/>
  <c r="I5" i="6"/>
  <c r="J5" i="6"/>
  <c r="K5" i="6"/>
  <c r="L5" i="6"/>
  <c r="M5" i="6"/>
  <c r="N5" i="6"/>
  <c r="E6" i="6"/>
  <c r="F6" i="6"/>
  <c r="G6" i="6"/>
  <c r="H6" i="6"/>
  <c r="I6" i="6"/>
  <c r="J6" i="6"/>
  <c r="K6" i="6"/>
  <c r="L6" i="6"/>
  <c r="M6" i="6"/>
  <c r="N6" i="6"/>
  <c r="E7" i="6"/>
  <c r="F7" i="6"/>
  <c r="G7" i="6"/>
  <c r="H7" i="6"/>
  <c r="I7" i="6"/>
  <c r="J7" i="6"/>
  <c r="K7" i="6"/>
  <c r="L7" i="6"/>
  <c r="M7" i="6"/>
  <c r="N7" i="6"/>
  <c r="E8" i="6"/>
  <c r="F8" i="6"/>
  <c r="G8" i="6"/>
  <c r="H8" i="6"/>
  <c r="I8" i="6"/>
  <c r="J8" i="6"/>
  <c r="K8" i="6"/>
  <c r="L8" i="6"/>
  <c r="M8" i="6"/>
  <c r="N8" i="6"/>
  <c r="E9" i="6"/>
  <c r="F9" i="6"/>
  <c r="G9" i="6"/>
  <c r="H9" i="6"/>
  <c r="I9" i="6"/>
  <c r="J9" i="6"/>
  <c r="K9" i="6"/>
  <c r="L9" i="6"/>
  <c r="M9" i="6"/>
  <c r="N9" i="6"/>
  <c r="N2" i="6"/>
  <c r="M2" i="6"/>
  <c r="L2" i="6"/>
  <c r="K2" i="6"/>
  <c r="J2" i="6"/>
  <c r="I2" i="6"/>
  <c r="H2" i="6"/>
  <c r="G2" i="6"/>
  <c r="F2" i="6"/>
  <c r="E2" i="6"/>
  <c r="C19" i="6"/>
  <c r="C12" i="6"/>
  <c r="C13" i="6"/>
  <c r="C14" i="6"/>
  <c r="C15" i="6"/>
  <c r="C16" i="6"/>
  <c r="C17" i="6"/>
  <c r="C18" i="6"/>
  <c r="C2" i="6"/>
  <c r="B444" i="4" l="1"/>
  <c r="A444" i="4"/>
  <c r="B452" i="4"/>
  <c r="B49" i="4"/>
  <c r="B238" i="4"/>
  <c r="B67" i="4"/>
  <c r="A73" i="4"/>
  <c r="B73" i="4"/>
  <c r="B181" i="4"/>
  <c r="A181" i="4"/>
  <c r="B114" i="4"/>
  <c r="E33" i="4"/>
  <c r="E16" i="4"/>
  <c r="B440" i="4"/>
  <c r="B425" i="4"/>
  <c r="A429" i="4"/>
  <c r="B429" i="4"/>
  <c r="B410" i="4"/>
  <c r="B395" i="4"/>
  <c r="B380" i="4"/>
  <c r="B367" i="4"/>
  <c r="B354" i="4"/>
  <c r="B341" i="4"/>
  <c r="B328" i="4"/>
  <c r="B315" i="4"/>
  <c r="B302" i="4"/>
  <c r="A306" i="4"/>
  <c r="B306" i="4"/>
  <c r="B289" i="4"/>
  <c r="B276" i="4"/>
  <c r="B264" i="4"/>
  <c r="B250" i="4"/>
  <c r="A242" i="4"/>
  <c r="B242" i="4"/>
  <c r="B226" i="4"/>
  <c r="B214" i="4"/>
  <c r="B203" i="4"/>
  <c r="B177" i="4"/>
  <c r="B165" i="4"/>
  <c r="B157" i="4"/>
  <c r="B146" i="4"/>
  <c r="B138" i="4"/>
  <c r="A414" i="4"/>
  <c r="B414" i="4"/>
  <c r="A332" i="4"/>
  <c r="B332" i="4"/>
  <c r="A345" i="4"/>
  <c r="B345" i="4"/>
  <c r="A358" i="4"/>
  <c r="B358" i="4"/>
  <c r="A371" i="4"/>
  <c r="B371" i="4"/>
  <c r="A384" i="4"/>
  <c r="B384" i="4"/>
  <c r="A399" i="4"/>
  <c r="B399" i="4"/>
  <c r="A209" i="4"/>
  <c r="B209" i="4"/>
  <c r="A218" i="4"/>
  <c r="B218" i="4"/>
  <c r="A230" i="4"/>
  <c r="B230" i="4"/>
  <c r="A254" i="4"/>
  <c r="B254" i="4"/>
  <c r="A268" i="4"/>
  <c r="B268" i="4"/>
  <c r="A280" i="4"/>
  <c r="B280" i="4"/>
  <c r="A293" i="4"/>
  <c r="B293" i="4"/>
  <c r="A319" i="4"/>
  <c r="B319" i="4"/>
  <c r="A142" i="4"/>
  <c r="B142" i="4"/>
  <c r="A150" i="4"/>
  <c r="B150" i="4"/>
  <c r="A161" i="4"/>
  <c r="B161" i="4"/>
  <c r="A170" i="4"/>
  <c r="B170" i="4"/>
  <c r="A195" i="4"/>
  <c r="B195" i="4"/>
  <c r="B132" i="4"/>
  <c r="A132" i="4"/>
  <c r="B120" i="4"/>
  <c r="A120" i="4"/>
  <c r="B127" i="4"/>
  <c r="B108" i="4"/>
  <c r="A108" i="4"/>
  <c r="B104" i="4"/>
  <c r="B97" i="4"/>
  <c r="A97" i="4"/>
  <c r="B90" i="4"/>
  <c r="B85" i="4"/>
  <c r="A85" i="4"/>
  <c r="B81" i="4"/>
  <c r="B57" i="4"/>
  <c r="B15" i="4"/>
  <c r="B32" i="4"/>
  <c r="B190" i="4"/>
  <c r="B40" i="4"/>
  <c r="A40" i="4"/>
  <c r="B23" i="4"/>
  <c r="A23" i="4"/>
  <c r="B4" i="4"/>
  <c r="A4" i="4"/>
  <c r="B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tc={12C114AA-B7EB-4E22-A56B-D4ED5913EE94}</author>
    <author>tc={4909B268-570D-477F-97C0-258A42E30689}</author>
    <author>tc={763B463A-5969-470D-900C-3A0A18E7FDE2}</author>
    <author>tc={7D63D406-DC35-44B1-98D8-F820F3A68A5A}</author>
  </authors>
  <commentList>
    <comment ref="P1" authorId="0" shapeId="0" xr:uid="{12C114AA-B7EB-4E22-A56B-D4ED5913EE9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We will define what each one means </t>
      </text>
    </comment>
    <comment ref="Q43" authorId="1" shapeId="0" xr:uid="{4909B268-570D-477F-97C0-258A42E30689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need to pe checked</t>
      </text>
    </comment>
    <comment ref="P46" authorId="2" shapeId="0" xr:uid="{763B463A-5969-470D-900C-3A0A18E7FDE2}">
      <text>
        <t>[Threaded comment]
Your version of Excel allows you to read this threaded comment; however, any edits to it will get removed if the file is opened in a newer version of Excel. Learn more: https://go.microsoft.com/fwlink/?linkid=870924
Comment:
    Size of one bay</t>
      </text>
    </comment>
    <comment ref="L49" authorId="3" shapeId="0" xr:uid="{7D63D406-DC35-44B1-98D8-F820F3A68A5A}">
      <text>
        <t>[Threaded comment]
Your version of Excel allows you to read this threaded comment; however, any edits to it will get removed if the file is opened in a newer version of Excel. Learn more: https://go.microsoft.com/fwlink/?linkid=870924
Comment:
    @Furio Added this  as a placeholder for now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tc={4E54A341-5749-475A-A276-81A577765F0D}</author>
    <author>tc={38FD4516-DBFD-42BE-8D97-3FA77032C72B}</author>
    <author>tc={1A6C2434-0304-40C6-977F-CC88E74A7B48}</author>
    <author>tc={5C49E2A4-A088-49F9-BA89-9D0524DDEC5E}</author>
    <author>tc={EA009933-6574-431C-803A-C72599CCC861}</author>
  </authors>
  <commentList>
    <comment ref="I1" authorId="0" shapeId="0" xr:uid="{4E54A341-5749-475A-A276-81A577765F0D}">
      <text>
        <t>[Threaded comment]
Your version of Excel allows you to read this threaded comment; however, any edits to it will get removed if the file is opened in a newer version of Excel. Learn more: https://go.microsoft.com/fwlink/?linkid=870924
Comment:
    @Furio Would be good to define how we measure it (i.e. running meter)</t>
      </text>
    </comment>
    <comment ref="J1" authorId="1" shapeId="0" xr:uid="{38FD4516-DBFD-42BE-8D97-3FA77032C72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@Furio Would be good to define better how we measure it (i.e. per hour, per work)
</t>
      </text>
    </comment>
    <comment ref="D176" authorId="2" shapeId="0" xr:uid="{1A6C2434-0304-40C6-977F-CC88E74A7B4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need to be checked @Furio</t>
      </text>
    </comment>
    <comment ref="E249" authorId="3" shapeId="0" xr:uid="{5C49E2A4-A088-49F9-BA89-9D0524DDEC5E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</t>
      </text>
    </comment>
    <comment ref="E252" authorId="4" shapeId="0" xr:uid="{EA009933-6574-431C-803A-C72599CCC861}">
      <text>
        <t>[Threaded comment]
Your version of Excel allows you to read this threaded comment; however, any edits to it will get removed if the file is opened in a newer version of Excel. Learn more: https://go.microsoft.com/fwlink/?linkid=870924
Comment:
    Size of one bay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tc={ECC73718-48DB-44D5-BC4F-61A4C02DB383}</author>
    <author>tc={73CF2B84-6ACD-4B28-BAEC-B9D089F0BEC9}</author>
    <author>tc={6F287D19-766C-40E2-8C01-F017A1B7C9D9}</author>
  </authors>
  <commentList>
    <comment ref="J1" authorId="0" shapeId="0" xr:uid="{ECC73718-48DB-44D5-BC4F-61A4C02DB383}">
      <text>
        <t>[Threaded comment]
Your version of Excel allows you to read this threaded comment; however, any edits to it will get removed if the file is opened in a newer version of Excel. Learn more: https://go.microsoft.com/fwlink/?linkid=870924
Comment:
    @Furio Would be good to define how we measure it (i.e. running meter)</t>
      </text>
    </comment>
    <comment ref="K1" authorId="1" shapeId="0" xr:uid="{73CF2B84-6ACD-4B28-BAEC-B9D089F0BEC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@Furio Would be good to define better how we measure it (i.e. per hour, per work)
</t>
      </text>
    </comment>
    <comment ref="C34" authorId="2" shapeId="0" xr:uid="{6F287D19-766C-40E2-8C01-F017A1B7C9D9}">
      <text>
        <t>[Threaded comment]
Your version of Excel allows you to read this threaded comment; however, any edits to it will get removed if the file is opened in a newer version of Excel. Learn more: https://go.microsoft.com/fwlink/?linkid=870924
Comment:
    0 causes an error, I added a 0.1mm thickness for all thin layers that you had as 0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tc={625B6D05-8C8A-4D63-8881-AFF159DF1B4A}</author>
  </authors>
  <commentList>
    <comment ref="B43" authorId="0" shapeId="0" xr:uid="{625B6D05-8C8A-4D63-8881-AFF159DF1B4A}">
      <text>
        <t>[Threaded comment]
Your version of Excel allows you to read this threaded comment; however, any edits to it will get removed if the file is opened in a newer version of Excel. Learn more: https://go.microsoft.com/fwlink/?linkid=870924
Comment:
    18 mm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tc={22A05252-20A1-4CF0-9117-E476644EEBB0}</author>
    <author>tc={0A3E6938-A166-4936-BA4D-4A181AA36B77}</author>
    <author>tc={D0ED894F-B28A-43FF-B33D-B36A1EDBFB35}</author>
  </authors>
  <commentList>
    <comment ref="L1" authorId="0" shapeId="0" xr:uid="{22A05252-20A1-4CF0-9117-E476644EEBB0}">
      <text>
        <t>[Threaded comment]
Your version of Excel allows you to read this threaded comment; however, any edits to it will get removed if the file is opened in a newer version of Excel. Learn more: https://go.microsoft.com/fwlink/?linkid=870924
Comment:
    @Furio Would be good to define how we measure it (i.e. running meter)</t>
      </text>
    </comment>
    <comment ref="M1" authorId="1" shapeId="0" xr:uid="{0A3E6938-A166-4936-BA4D-4A181AA36B7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@Furio Would be good to define better how we measure it (i.e. per hour, per work)
</t>
      </text>
    </comment>
    <comment ref="E35" authorId="2" shapeId="0" xr:uid="{D0ED894F-B28A-43FF-B33D-B36A1EDBFB3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Why is this 0 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Housing Products - Project Preparation" description="Verbindung mit der Abfrage 'Housing Products - Project Preparation' in der Arbeitsmappe." type="5" refreshedVersion="8" background="1" saveData="1">
    <dbPr connection="Provider=Microsoft.Mashup.OleDb.1;Data Source=$Workbook$;Location=&quot;Housing Products - Project Preparation&quot;;Extended Properties=&quot;&quot;" command="SELECT * FROM [Housing Products - Project Preparation]"/>
  </connection>
  <connection id="2" xr16:uid="{00000000-0015-0000-FFFF-FFFF01000000}" keepAlive="1" name="Abfrage - Housing Products - Project Preparation (2)" description="Verbindung mit der Abfrage 'Housing Products - Project Preparation (2)' in der Arbeitsmappe." type="5" refreshedVersion="8" background="1" saveData="1">
    <dbPr connection="Provider=Microsoft.Mashup.OleDb.1;Data Source=$Workbook$;Location=&quot;Housing Products - Project Preparation (2)&quot;;Extended Properties=&quot;&quot;" command="SELECT * FROM [Housing Products - Project Preparation (2)]"/>
  </connection>
  <connection id="3" xr16:uid="{91E9F1FA-9C0F-42B5-A15E-B1A225B5B7B2}" keepAlive="1" name="Abfrage - Housing Products - Project Preparation (3)" description="Verbindung mit der Abfrage 'Housing Products - Project Preparation (3)' in der Arbeitsmappe." type="5" refreshedVersion="8" background="1" saveData="1">
    <dbPr connection="Provider=Microsoft.Mashup.OleDb.1;Data Source=$Workbook$;Location=&quot;Housing Products - Project Preparation (3)&quot;;Extended Properties=&quot;&quot;" command="SELECT * FROM [Housing Products - Project Preparation (3)]"/>
  </connection>
  <connection id="4" xr16:uid="{7E0BA8A2-F03D-4054-931C-F0606FB403AD}" keepAlive="1" name="Query - Housing Products - Project Preparation (4)" description="Connection to the 'Housing Products - Project Preparation (4)' query in the workbook." type="5" refreshedVersion="8" background="1" saveData="1">
    <dbPr connection="Provider=Microsoft.Mashup.OleDb.1;Data Source=$Workbook$;Location=&quot;Housing Products - Project Preparation (4)&quot;;Extended Properties=&quot;&quot;" command="SELECT * FROM [Housing Products - Project Preparation (4)]"/>
  </connection>
</connections>
</file>

<file path=xl/sharedStrings.xml><?xml version="1.0" encoding="utf-8"?>
<sst xmlns="http://schemas.openxmlformats.org/spreadsheetml/2006/main" count="6228" uniqueCount="728">
  <si>
    <t>DATA PROFILING</t>
  </si>
  <si>
    <t>HERE YOU  CAN FIND INFORMATION ABOUT HOW EACH FEATURE/PARAMETER IN THIS FILE IS DEFINED</t>
  </si>
  <si>
    <t>Objects Name</t>
  </si>
  <si>
    <t>Type</t>
  </si>
  <si>
    <t>Unit</t>
  </si>
  <si>
    <t>Explanation</t>
  </si>
  <si>
    <t>Typical Value</t>
  </si>
  <si>
    <t>Max Value</t>
  </si>
  <si>
    <t>Min Value</t>
  </si>
  <si>
    <t>Sub_assembly</t>
  </si>
  <si>
    <t>item</t>
  </si>
  <si>
    <t>A vertical or horizontal element with one or more layers</t>
  </si>
  <si>
    <t>Assembly</t>
  </si>
  <si>
    <t>An entity composed by one or more subassemblies, delivered to the construction site to be installed</t>
  </si>
  <si>
    <t xml:space="preserve">Feature Name </t>
  </si>
  <si>
    <t>Width (depth)</t>
  </si>
  <si>
    <t>float</t>
  </si>
  <si>
    <t>mm</t>
  </si>
  <si>
    <t xml:space="preserve">The width of an element alternativel refered to as thickness or depth </t>
  </si>
  <si>
    <t xml:space="preserve">Length </t>
  </si>
  <si>
    <t>The length of the depth (longer dimension)</t>
  </si>
  <si>
    <t>Height</t>
  </si>
  <si>
    <t>The dimension of the element in Z direction</t>
  </si>
  <si>
    <t>LoadBearing</t>
  </si>
  <si>
    <t>Boolean</t>
  </si>
  <si>
    <t>T/F</t>
  </si>
  <si>
    <t>indicates wether the element has a load bearing function or not</t>
  </si>
  <si>
    <t>StiffeningFunction</t>
  </si>
  <si>
    <t xml:space="preserve">indicates wether the element has a function as a stiffening element in the structure </t>
  </si>
  <si>
    <t>Acoustic  Rating (AirbornNoise)</t>
  </si>
  <si>
    <t>integer</t>
  </si>
  <si>
    <t>Db</t>
  </si>
  <si>
    <t>The requirements of an element in terms of noise: if Value is &gt; than X then element is inuslated against airborn noise</t>
  </si>
  <si>
    <t>51 Db</t>
  </si>
  <si>
    <t>Acoustic  Rating (FootstepNoise)</t>
  </si>
  <si>
    <t>Ability to insulate from footstep noise</t>
  </si>
  <si>
    <t>42 Db</t>
  </si>
  <si>
    <t>FireRating</t>
  </si>
  <si>
    <t>min</t>
  </si>
  <si>
    <t>Ability to resist to fire for some defined time interval</t>
  </si>
  <si>
    <t>EI60</t>
  </si>
  <si>
    <t>FireRequirementsDE</t>
  </si>
  <si>
    <t>Combustible</t>
  </si>
  <si>
    <t>String</t>
  </si>
  <si>
    <t>Code</t>
  </si>
  <si>
    <t>As flammability: In Switzerland there is a scale from 1-4. 1 is low combustibility (i.e. concrete) 4 is high combustibility (i.e. carton,timber)
in Germany: from A1 (not flammable), to A2, B1, B2 till B3 (highly flammable)</t>
  </si>
  <si>
    <t>RF1</t>
  </si>
  <si>
    <t>Water</t>
  </si>
  <si>
    <t>indicates if the element has plumbing installation</t>
  </si>
  <si>
    <t>Heating</t>
  </si>
  <si>
    <t>indicates if the element has heatings installations</t>
  </si>
  <si>
    <t>Ventilation</t>
  </si>
  <si>
    <t>indicates if the element has airconditioning installations (i.e. conduits,switches)</t>
  </si>
  <si>
    <t>Electricity</t>
  </si>
  <si>
    <t>indicates if the element has electricity installations (i.e. electic wires, switches)</t>
  </si>
  <si>
    <t>Thermal Resistance</t>
  </si>
  <si>
    <t>W/(m²K)</t>
  </si>
  <si>
    <t xml:space="preserve">U-value, sometimes referred to as heat transfer coefficient or thermal transmittance indicates how effective the elements of a building's fabric are as insulators. That is, the degree to which they prevent heat from transmitting between the inside and the outside of a building. Here we refer to the U-Value of assemblies  comprising a number of different components. A range of typical U-values are:
    Solid brick wall: 2 W/(m²K)
    Cavity wall with no insulation: 1.5 W/(m²K).
    Insulated wall: 0.18 W/(m²K).
    Single glazing: 4.8 to 5.8 W/(m²K).
    Double glazing: 1.2 to 3.7 W/(m²K) depending on type.
    Triple glazing below: 1 W/(m²K).
    Solid timber door: 3 W/(m²K). </t>
  </si>
  <si>
    <t>Version</t>
  </si>
  <si>
    <t>not applicable</t>
  </si>
  <si>
    <t>The current version of element (for internal use only)</t>
  </si>
  <si>
    <t>Comments</t>
  </si>
  <si>
    <t xml:space="preserve">Comments related to the development of the element </t>
  </si>
  <si>
    <t>LinkToDrawing</t>
  </si>
  <si>
    <t>a filepath to a 2d image (i.e. detail drawing) of the element for better viewing in the catalog</t>
  </si>
  <si>
    <t>Typname</t>
  </si>
  <si>
    <t>Name of the object, according to the following name convention:
1) Type
        WAL: Wall 
        SLA: Slab or Roof
        COL: Column
        BEA: Beam
2) Serial Number from 21 to 99
3) Variation according to the following example
        STD: Standard
        COM: Compact 
        CTR: Compact load bearing
        CTI: Compact load bearing with installation shift
        CNT: Compact not load bearing
        CNI: Compact not load bearing with installation shift
        VEN: Ventilated 
        VTR: Ventilated load bearing 
        VTI: Ventilated load bearing with installation shift
        VNT: Ventilated not load bearing
        VNI: Ventilated not load bearing with installation shift
4) Finishing, as for example
        PAR: Parquette
        LIN: Linoleum
        REN: Render
        TIM: Timber
        MET: Metall
        TIL: Tiles
        CTS: Concrete tiles for outdoor
        RGE: Roof greening extensive</t>
  </si>
  <si>
    <t>WAL_21_VEN_MET</t>
  </si>
  <si>
    <t>eBKP-H</t>
  </si>
  <si>
    <t>See: https://impleniaag.sharepoint.com/:x:/r/teams/2751/Shared%20Documents/01_inputFromImplenia/240821_Standard%20Requirements%20BIM/_DOH_ALL_BIM_GPR_DK_RTL_EIR%20Beilage%2002%20Elementplan.xlsx?d=wcc9b31c300d94dbe906b60f5ec5de310&amp;csf=1&amp;web=1&amp;e=WYl25E</t>
  </si>
  <si>
    <t>C02.01</t>
  </si>
  <si>
    <t>Name</t>
  </si>
  <si>
    <t>NameDE</t>
  </si>
  <si>
    <t>Variation</t>
  </si>
  <si>
    <t>LinkToIfc</t>
  </si>
  <si>
    <t>3d Modul</t>
  </si>
  <si>
    <t>NotDefinedYet</t>
  </si>
  <si>
    <t>FALSE</t>
  </si>
  <si>
    <t>2DPanel</t>
  </si>
  <si>
    <t>Fassade</t>
  </si>
  <si>
    <t>inherits</t>
  </si>
  <si>
    <t>Giebel Wand</t>
  </si>
  <si>
    <t>Wohnungstrennwand horizontal</t>
  </si>
  <si>
    <t>TRUE</t>
  </si>
  <si>
    <t>Wohnungstrennwand vertikal</t>
  </si>
  <si>
    <t>Zimmertrennwände</t>
  </si>
  <si>
    <t>CLT Slab</t>
  </si>
  <si>
    <t>Bodenplatte CLT</t>
  </si>
  <si>
    <t>N/A</t>
  </si>
  <si>
    <t>1DElement</t>
  </si>
  <si>
    <t>Beam</t>
  </si>
  <si>
    <t>Unterzug</t>
  </si>
  <si>
    <t>Assembly Name</t>
  </si>
  <si>
    <t>SubAssembly Build-up (Number Code)</t>
  </si>
  <si>
    <t>Prefabricated</t>
  </si>
  <si>
    <t>Cost of Material</t>
  </si>
  <si>
    <t>Cost of Labor</t>
  </si>
  <si>
    <t>Compact</t>
  </si>
  <si>
    <t>WAL_21</t>
  </si>
  <si>
    <t>Ventilated exterior wall above ground with installation layer</t>
  </si>
  <si>
    <t>inherit</t>
  </si>
  <si>
    <t>Inherit</t>
  </si>
  <si>
    <t>Implenia</t>
  </si>
  <si>
    <t>WINDOW</t>
  </si>
  <si>
    <t>SLA_21_STD_PAR</t>
  </si>
  <si>
    <t>SLA_22_STD_TIM</t>
  </si>
  <si>
    <t>BEA_21_STD_TIM</t>
  </si>
  <si>
    <t>BEA_22_STD_TIM</t>
  </si>
  <si>
    <t>BEA_23_STD_TIM</t>
  </si>
  <si>
    <t>COL_22_STD_TIM</t>
  </si>
  <si>
    <t>COL_24_STD_TIM</t>
  </si>
  <si>
    <t>WAL_21_VNI_MET</t>
  </si>
  <si>
    <t>Hasslacher</t>
  </si>
  <si>
    <t>WAL_23_STD_REN</t>
  </si>
  <si>
    <t>WAL_25_STD_REN</t>
  </si>
  <si>
    <t>WAL_27_STD_REN</t>
  </si>
  <si>
    <t>WAL_30_STD_REN</t>
  </si>
  <si>
    <t>WAL_32_STD_REN</t>
  </si>
  <si>
    <t>WAL_31_STD_REN</t>
  </si>
  <si>
    <t>WAL_34_STD_TIL</t>
  </si>
  <si>
    <t>Stengel</t>
  </si>
  <si>
    <t>DOO_01_STD_TIM</t>
  </si>
  <si>
    <t>WIN_01_STD_PVC</t>
  </si>
  <si>
    <t>POD_01_STD_TIL</t>
  </si>
  <si>
    <t>POD_02_STD_TIL</t>
  </si>
  <si>
    <t>Gebäude_ID</t>
  </si>
  <si>
    <t>Geschoss_ID</t>
  </si>
  <si>
    <t>Material</t>
  </si>
  <si>
    <t>Nutzungstyp</t>
  </si>
  <si>
    <t>Aussen</t>
  </si>
  <si>
    <t>Bauablauf</t>
  </si>
  <si>
    <t>Tragend</t>
  </si>
  <si>
    <t>ANF Brandschutz</t>
  </si>
  <si>
    <t>ANF Schallschutz</t>
  </si>
  <si>
    <t>Implenia_Default</t>
  </si>
  <si>
    <t>Timber</t>
  </si>
  <si>
    <t>WAL_21_CNI_REN</t>
  </si>
  <si>
    <t>tbd</t>
  </si>
  <si>
    <t>E02.04</t>
  </si>
  <si>
    <t>None</t>
  </si>
  <si>
    <t>WALL</t>
  </si>
  <si>
    <t>Compact not load bearing exterior wall above ground with installation layer</t>
  </si>
  <si>
    <t>Oberirdische nicht tragende Aussenwand kompakt mit Installationsebene</t>
  </si>
  <si>
    <t>RENDER</t>
  </si>
  <si>
    <t>C:\Users\panz\Dropbox\ZHAW\implenia_catalog_imagesTest\Catalog_images_02\SLA21-22.png</t>
  </si>
  <si>
    <t>Ventilated not load bearing exterior wall above ground with installation layer</t>
  </si>
  <si>
    <t>Oberirdische nicht tragende Aussenwand hinterlüftet mit Installationsebene</t>
  </si>
  <si>
    <t>METALL</t>
  </si>
  <si>
    <t>WAL_22_CNT_REN</t>
  </si>
  <si>
    <t>Compact not load bearing exterior wall above ground</t>
  </si>
  <si>
    <t>Oberirdische nicht tragende Aussenwand kompakt</t>
  </si>
  <si>
    <t>WAL_22_VNT_MET</t>
  </si>
  <si>
    <t>Ventilated not load bearing exterior wall above ground</t>
  </si>
  <si>
    <t>Oberirdische nicht tragende Aussenwand hinterlüftet</t>
  </si>
  <si>
    <t>G01.01</t>
  </si>
  <si>
    <t>REI 60</t>
  </si>
  <si>
    <t>Flat partition timber frame wall not load bearing</t>
  </si>
  <si>
    <t>Wohnungstrennwand Holzrahmenbau nicht tragend</t>
  </si>
  <si>
    <t>Stromverteilungkasten in Wand. Schallschutz 3D, Brandschutz 2D.</t>
  </si>
  <si>
    <t>C:\Users\panz\Dropbox\ZHAW\implenia_catalog_imagesTest\Catalog_images_02\WAL23-35.png</t>
  </si>
  <si>
    <t>WAL_24_STD_REN</t>
  </si>
  <si>
    <t>Flat partition timber frame wall load bearing</t>
  </si>
  <si>
    <t>Wohnungstrennwand Holzrahmenbau tragend</t>
  </si>
  <si>
    <t>C:\Users\panz\Dropbox\ZHAW\implenia_catalog_imagesTest\Catalog_images_02\WAL24-25.png</t>
  </si>
  <si>
    <t>Room partition wall</t>
  </si>
  <si>
    <t>Innenwand</t>
  </si>
  <si>
    <t>C:\Users\panz\Dropbox\ZHAW\implenia_catalog_imagesTest\Catalog_images_02\WAL25.png</t>
  </si>
  <si>
    <t>Concrete</t>
  </si>
  <si>
    <t>WAL_26_STD_REN</t>
  </si>
  <si>
    <t>Supplemental</t>
  </si>
  <si>
    <t>C02.02</t>
  </si>
  <si>
    <t>Concrete semi-finished elements wall</t>
  </si>
  <si>
    <t>Betonwand halbfertige Elemente</t>
  </si>
  <si>
    <t>UNTREATED</t>
  </si>
  <si>
    <t>C:\Users\panz\Dropbox\ZHAW\implenia_catalog_imagesTest\Catalog_images_02\WAL26.png</t>
  </si>
  <si>
    <t>3D</t>
  </si>
  <si>
    <t>Stiffening interior wall with installation layer</t>
  </si>
  <si>
    <t>Aussteifende Innenwand mit Installationsebene</t>
  </si>
  <si>
    <t>RENDER/TILES</t>
  </si>
  <si>
    <t>C:\Users\panz\Dropbox\ZHAW\implenia_catalog_imagesTest\Catalog_images_02\WAL27.png</t>
  </si>
  <si>
    <t>WAL_28_STD_REN</t>
  </si>
  <si>
    <t>2D</t>
  </si>
  <si>
    <t>Massive timber partition wall</t>
  </si>
  <si>
    <t>Wohnungstrennwand Massiv</t>
  </si>
  <si>
    <t>not relevant</t>
  </si>
  <si>
    <t>Kein Rücksprung</t>
  </si>
  <si>
    <t>C:\Users\panz\Dropbox\ZHAW\implenia_catalog_imagesTest\Catalog_images_02\WAL28-35.png</t>
  </si>
  <si>
    <t>C:\Users\panz\Dropbox\ZHAW\implenia_catalog_imagesTest\Catalog_images_02\BauteilKatalog_details.png</t>
  </si>
  <si>
    <t>Stiffening interior wall on prefabricated bathroom</t>
  </si>
  <si>
    <t>Aussteifende Innenwand am Fertigbad</t>
  </si>
  <si>
    <r>
      <t>C:\Users\panz\Dropbox\ZHAW\implenia_catalog_imagesTest\Catalog_images_02\</t>
    </r>
    <r>
      <rPr>
        <b/>
        <sz val="11"/>
        <color theme="1"/>
        <rFont val="Calibri"/>
        <family val="2"/>
        <scheme val="minor"/>
      </rPr>
      <t>WAL30.png</t>
    </r>
  </si>
  <si>
    <t>G03.02</t>
  </si>
  <si>
    <t>Plasterboard on the prefabricated bathroom</t>
  </si>
  <si>
    <t>Gipskarton am Fertigbad</t>
  </si>
  <si>
    <t>Interior wall with heating manifold and electrical cabinet</t>
  </si>
  <si>
    <t>Innenwand mit Heizung- und ElektroVerteiler</t>
  </si>
  <si>
    <t>C:\Users\panz\Dropbox\ZHAW\implenia_catalog_imagesTest\Catalog_images_02\WAL32.png</t>
  </si>
  <si>
    <t>Metal</t>
  </si>
  <si>
    <t>WAL_33_STD_TIL</t>
  </si>
  <si>
    <t>Prefabricated bathroom wall</t>
  </si>
  <si>
    <t>Wand Fertigbad</t>
  </si>
  <si>
    <t>C:\Users\panz\Dropbox\ZHAW\implenia_catalog_imagesTest\Catalog_images_02\WAL33.png</t>
  </si>
  <si>
    <t>Stiffening interior wall with tiles</t>
  </si>
  <si>
    <t>Aussteifende Innenwand mit Fliesen</t>
  </si>
  <si>
    <t>TILES</t>
  </si>
  <si>
    <t>C:\Users\panz\Dropbox\ZHAW\implenia_catalog_imagesTest\Catalog_images_02\WAL34.png</t>
  </si>
  <si>
    <t>WAL_35_STD_REN</t>
  </si>
  <si>
    <t>Acoustic shell flat partition wall</t>
  </si>
  <si>
    <t xml:space="preserve">Wohnungstrennwand Akustik Schale </t>
  </si>
  <si>
    <t>WAL_36_CTI_REN</t>
  </si>
  <si>
    <t>Compact load bearing exterior wall above ground with installation layer</t>
  </si>
  <si>
    <t>Oberirdische tragende Aussenwand kompakt mit Installationsebene</t>
  </si>
  <si>
    <t>WAL_36_VTI_REN</t>
  </si>
  <si>
    <t>REI 61</t>
  </si>
  <si>
    <t>Ventilated load bearing exterior wall above ground with installation layer</t>
  </si>
  <si>
    <t>Oberirdische tragende Aussenwand hinterlüftet mit Installationsebene</t>
  </si>
  <si>
    <t>WAL_37_CTR_REN</t>
  </si>
  <si>
    <t>REI 62</t>
  </si>
  <si>
    <t>Compact load bearing exterior wall above ground</t>
  </si>
  <si>
    <t>Oberirdische tragende Aussenwand kompakt</t>
  </si>
  <si>
    <t>WAL_37_VTR_MET</t>
  </si>
  <si>
    <t>REI 63</t>
  </si>
  <si>
    <t>Ventilated load bearing exterior wall above ground</t>
  </si>
  <si>
    <t>Oberirdische tragende Aussenwand hinterlüftet</t>
  </si>
  <si>
    <t>C04.01</t>
  </si>
  <si>
    <t>SLAB</t>
  </si>
  <si>
    <t>Floor 3D Module standard storey</t>
  </si>
  <si>
    <t>Boden 3D Modul Regelgeschoss</t>
  </si>
  <si>
    <t>PARQUET</t>
  </si>
  <si>
    <t>Ceiling 3D module standard storey</t>
  </si>
  <si>
    <t>Decke 3D Modul Regelgeschoss</t>
  </si>
  <si>
    <t>TIMBER</t>
  </si>
  <si>
    <t>Ventilation, heating, electricity planned on top of the CLT slab</t>
  </si>
  <si>
    <t>SLA_23_STD_PAR</t>
  </si>
  <si>
    <t>Floor 2D area standard storey 120CLT</t>
  </si>
  <si>
    <t>Boden 2D-Bereich Regelgeschoss 120BSP</t>
  </si>
  <si>
    <t>PARQUET/TILES/TIMBER/LINOLEUM</t>
  </si>
  <si>
    <t>electric and heating installation not integrated in the slab</t>
  </si>
  <si>
    <t>C:\Users\panz\Dropbox\ZHAW\implenia_catalog_imagesTest\Catalog_images_02\SLA23.png</t>
  </si>
  <si>
    <t>SLA_24_STD_PAR</t>
  </si>
  <si>
    <t>Floor 2D area standard storey 220CLT</t>
  </si>
  <si>
    <t>Boden 2D-Bereich Regelgeschoss 220BSP</t>
  </si>
  <si>
    <t>C:\Users\panz\Dropbox\ZHAW\implenia_catalog_imagesTest\Catalog_images_02\SLA24.png</t>
  </si>
  <si>
    <t>SLA_25_STD_PAR</t>
  </si>
  <si>
    <t>Floor 2D area standard storey 240CLT</t>
  </si>
  <si>
    <t>Boden 2D-Bereich Regelgeschoss 240BSP</t>
  </si>
  <si>
    <t>C:\Users\panz\Dropbox\ZHAW\implenia_catalog_imagesTest\Catalog_images_02\SLA25.png</t>
  </si>
  <si>
    <t>SLA_26_STD_PAR</t>
  </si>
  <si>
    <t>Floor 3D module ground floor</t>
  </si>
  <si>
    <t>Boden 3D Modul Erdgeschoss</t>
  </si>
  <si>
    <t>C:\Users\panz\Dropbox\ZHAW\implenia_catalog_imagesTest\Catalog_images_02\SLA26.png</t>
  </si>
  <si>
    <t>SLA_27_STD_PAR</t>
  </si>
  <si>
    <t>Floor 2D area ground floor</t>
  </si>
  <si>
    <t>Boden 2D-Bereich Erdgeschoss</t>
  </si>
  <si>
    <t>C:\Users\panz\Dropbox\ZHAW\implenia_catalog_imagesTest\Catalog_images_02\SLA27.png</t>
  </si>
  <si>
    <t>SLA_28_STD_PAR</t>
  </si>
  <si>
    <t>Floor 3D module attic storey interior area</t>
  </si>
  <si>
    <t>Boden 3D Modul Staffegelschoss Innenbereich</t>
  </si>
  <si>
    <t>C:\Users\panz\Dropbox\ZHAW\implenia_catalog_imagesTest\Catalog_images_02\SLA28-22.png</t>
  </si>
  <si>
    <t>SLA_29_STD_CTS</t>
  </si>
  <si>
    <t>Floor 3D module attic storey terrace</t>
  </si>
  <si>
    <t>Boden 3D Modul Staffegelschoss Terrasse</t>
  </si>
  <si>
    <t>HOLZROST/ZEMENTPLATTEN</t>
  </si>
  <si>
    <t>C:\Users\panz\Dropbox\ZHAW\implenia_catalog_imagesTest\Catalog_images_02\SLA29-22.png</t>
  </si>
  <si>
    <t>SLA_30_STD_PAR</t>
  </si>
  <si>
    <t>Floor 2D area attic storey interior area 120CLT</t>
  </si>
  <si>
    <t>Boden 2D-Bereich Staffelgeschoss Innenbereich 120BSP</t>
  </si>
  <si>
    <t>C:\Users\panz\Dropbox\ZHAW\implenia_catalog_imagesTest\Catalog_images_02\SLA30.png</t>
  </si>
  <si>
    <t>SLA_31_STD_PAR</t>
  </si>
  <si>
    <t>68 dB</t>
  </si>
  <si>
    <t>Floor 2D area attic storey interior area 220CLT</t>
  </si>
  <si>
    <t>Boden 2D-Bereich Staffelgeschoss Innenbereich 220BSP</t>
  </si>
  <si>
    <t>C:\Users\panz\Dropbox\ZHAW\implenia_catalog_imagesTest\Catalog_images_02\SLA31.png</t>
  </si>
  <si>
    <t>SLA_32_STD_PAR</t>
  </si>
  <si>
    <t>Floor 2D area attic storey interior 240CLT</t>
  </si>
  <si>
    <t>Boden 2D-Bereich Staffelgeschoss Innenbereich 240BSP</t>
  </si>
  <si>
    <t>C:\Users\panz\Dropbox\ZHAW\implenia_catalog_imagesTest\Catalog_images_02\SLA32.png</t>
  </si>
  <si>
    <t>SLA_33_STD_CTS</t>
  </si>
  <si>
    <t>Floor 2D area attic storey terrace 120CLT</t>
  </si>
  <si>
    <t>Boden 2D-Bereich Staffelgeschoss Terrasse 120BSP</t>
  </si>
  <si>
    <t>C:\Users\panz\Dropbox\ZHAW\implenia_catalog_imagesTest\Catalog_images_02\SLA33.png</t>
  </si>
  <si>
    <t>SLA_34_STD_CTS</t>
  </si>
  <si>
    <t>Floor 2D area attic storey terrace 220CLT</t>
  </si>
  <si>
    <t>Boden 2D-Bereich Staffelgeschoss Terrasse 220BSP</t>
  </si>
  <si>
    <t>C:\Users\panz\Dropbox\ZHAW\implenia_catalog_imagesTest\Catalog_images_02\SLA34.png</t>
  </si>
  <si>
    <t>SLA_35_STD_CTS</t>
  </si>
  <si>
    <t>Floor 2D area attic storey terrace 240CLT</t>
  </si>
  <si>
    <t>Boden 2D-Bereich Staffelgeschoss Terrasse 240BSP</t>
  </si>
  <si>
    <t>C:\Users\panz\Dropbox\ZHAW\implenia_catalog_imagesTest\Catalog_images_02\SLA35.png</t>
  </si>
  <si>
    <t>SLA_36_STD_RGR</t>
  </si>
  <si>
    <t>C04.04</t>
  </si>
  <si>
    <t>Floor 3D module roof</t>
  </si>
  <si>
    <t>Boden 3D Modul Dach</t>
  </si>
  <si>
    <t>EXT. BEGRÜNUNG</t>
  </si>
  <si>
    <t>C:\Users\panz\Dropbox\ZHAW\implenia_catalog_imagesTest\Catalog_images_02\SLA36.png</t>
  </si>
  <si>
    <t>SLA_37_STD_RGR</t>
  </si>
  <si>
    <t>Floor 2D area roof 120CLT</t>
  </si>
  <si>
    <t>Boden 2D-Bereich Dach 120BSP</t>
  </si>
  <si>
    <t>C:\Users\panz\Dropbox\ZHAW\implenia_catalog_imagesTest\Catalog_images_02\SLA37.png</t>
  </si>
  <si>
    <t>SLA_38_STD_RGR</t>
  </si>
  <si>
    <t>Floor 2D area roof 220CLT</t>
  </si>
  <si>
    <t>Boden 2D-Bereich Dach 220BSP</t>
  </si>
  <si>
    <t>C:\Users\panz\Dropbox\ZHAW\implenia_catalog_imagesTest\Catalog_images_02\SLA38.png</t>
  </si>
  <si>
    <t>SLA_39_STD_RGR</t>
  </si>
  <si>
    <t>Floor 2D area roof 240CLT</t>
  </si>
  <si>
    <t>Boden 2D-Bereich Dach 240BSP</t>
  </si>
  <si>
    <t>C:\Users\panz\Dropbox\ZHAW\implenia_catalog_imagesTest\Catalog_images_02\SLA39.png</t>
  </si>
  <si>
    <t>SLA_40_STD_PAR</t>
  </si>
  <si>
    <t>Floor 2D area standard storey 140CLT</t>
  </si>
  <si>
    <t>Boden 2D-Bereich Regelgeschoss 140BSP</t>
  </si>
  <si>
    <t>C:\Users\panz\Dropbox\ZHAW\implenia_catalog_imagesTest\Catalog_images_02\SLA40.png</t>
  </si>
  <si>
    <t>COL_21_STD_TIM</t>
  </si>
  <si>
    <t>C03.01</t>
  </si>
  <si>
    <t>E60</t>
  </si>
  <si>
    <t>COLUMN</t>
  </si>
  <si>
    <t>Facade column building long side</t>
  </si>
  <si>
    <t>260X260 GL30h</t>
  </si>
  <si>
    <t>C03.00</t>
  </si>
  <si>
    <t>3D module corner column</t>
  </si>
  <si>
    <t>260x320 GL30h</t>
  </si>
  <si>
    <t>COL_23_STD_TIM</t>
  </si>
  <si>
    <t>Facade column building short side</t>
  </si>
  <si>
    <t>260x360 GL30h</t>
  </si>
  <si>
    <t>C03.02</t>
  </si>
  <si>
    <t>3D module central column</t>
  </si>
  <si>
    <t>280x560 GL30h</t>
  </si>
  <si>
    <t>BEAM</t>
  </si>
  <si>
    <t>Facade Beam</t>
  </si>
  <si>
    <t>260x220 GL28c</t>
  </si>
  <si>
    <t>3D Module Beam GL28c</t>
  </si>
  <si>
    <t>260x320 GL28c</t>
  </si>
  <si>
    <t>3D Module Beam GL75</t>
  </si>
  <si>
    <t>260x320 Baubuche GL75</t>
  </si>
  <si>
    <t>BEA_24_STD_TIM</t>
  </si>
  <si>
    <t>C04.02</t>
  </si>
  <si>
    <t>3D Module Upper BEAM</t>
  </si>
  <si>
    <t>90x140 GL28c</t>
  </si>
  <si>
    <t>D08.00</t>
  </si>
  <si>
    <t>POD</t>
  </si>
  <si>
    <t>Bathroom Pod type 1</t>
  </si>
  <si>
    <t>Fertigbad Typ 1</t>
  </si>
  <si>
    <t>Fertigbad Typ 2</t>
  </si>
  <si>
    <t>PVC</t>
  </si>
  <si>
    <t>E03.01</t>
  </si>
  <si>
    <t xml:space="preserve">Standard PVC window </t>
  </si>
  <si>
    <t>PVC Standard Fenster</t>
  </si>
  <si>
    <t>GLASS</t>
  </si>
  <si>
    <t>G01.05</t>
  </si>
  <si>
    <t>DOOR</t>
  </si>
  <si>
    <t>Standard interior door</t>
  </si>
  <si>
    <t>Standard Innentüre</t>
  </si>
  <si>
    <t>Build-Up</t>
  </si>
  <si>
    <t>Material Build-up</t>
  </si>
  <si>
    <t>Thickness (mm)</t>
  </si>
  <si>
    <t>Width (mm)</t>
  </si>
  <si>
    <t>Spalte1</t>
  </si>
  <si>
    <t>Supplier</t>
  </si>
  <si>
    <t>Cost Total</t>
  </si>
  <si>
    <t>Bekleidung GK</t>
  </si>
  <si>
    <t>Installationsebene Vertikallattung 60/50 Fi/Ta - Wärmedämmung</t>
  </si>
  <si>
    <t>Beplankung innen GKF knauf Dimanat SX 12.5 mm</t>
  </si>
  <si>
    <t>Beplankung innen OSB/3 15 mm</t>
  </si>
  <si>
    <t>Konstruktion Ständer - C24 100/240 @ 625 mm - Wärmedämmung</t>
  </si>
  <si>
    <t>Beplankung aussen knaufTektalan A2-FP/HB</t>
  </si>
  <si>
    <t>Unterputz Klebe- und Armiermörtel SM 700</t>
  </si>
  <si>
    <t>Oberputz NOBLO Edelputz mit Mormorkorn</t>
  </si>
  <si>
    <t>Ventilated</t>
  </si>
  <si>
    <t>Konstruktion Ständer C24 80/280 @ 625 mm - Wärmedämmung</t>
  </si>
  <si>
    <t>Beplankung aussen GKF</t>
  </si>
  <si>
    <t>Windpapier</t>
  </si>
  <si>
    <t>Lattung vertikal (Hinterlüftung) 60/40 Fi/Ta</t>
  </si>
  <si>
    <t xml:space="preserve">Schalung Fi/Ta </t>
  </si>
  <si>
    <t xml:space="preserve">Deckschicht Metallblech </t>
  </si>
  <si>
    <t>Beplankung innen GKF knauf Dimanat SX 15 mm</t>
  </si>
  <si>
    <t>Konstruktion Ständer C24 60/100 @ 625 mm - Hohlraumdämmung Mineralwolle</t>
  </si>
  <si>
    <t xml:space="preserve">Luftdichtigkeitsschicht PE-Folie </t>
  </si>
  <si>
    <t>Hohlraumdämmung Mineralwolle 20 mm</t>
  </si>
  <si>
    <t>Konstruktion Ständer C24 80/120 @ 500 mm - Hohlraumdämmung Mineralwolle</t>
  </si>
  <si>
    <t xml:space="preserve">Beplankung Gipsfaserplatte </t>
  </si>
  <si>
    <t>Konstruktion Ständer C24 60/60 Fi/Ta - Dämmung Mineralwolle</t>
  </si>
  <si>
    <t>Konstruktion 3SP 45 mm</t>
  </si>
  <si>
    <t>Installationsebene Vertikallattung 60/40 Fi/Ta - Dämmung Mineralwolle</t>
  </si>
  <si>
    <t>Konstruktion Ständer C24 60/160 Fi/Ta - Dämmung Mineralwolle</t>
  </si>
  <si>
    <t xml:space="preserve">Kern Dämmung PU </t>
  </si>
  <si>
    <t xml:space="preserve">Keramikfliesen </t>
  </si>
  <si>
    <t>Beplankung innen GKF knauf Diamant SX 18 mm</t>
  </si>
  <si>
    <t>Beplankung innen OSB/3 25 mm</t>
  </si>
  <si>
    <t>Fassadenbekleidung Trapezblech</t>
  </si>
  <si>
    <t>Deckenkonstruktion BSP/CLT 3S Fi/Ta 120 mm</t>
  </si>
  <si>
    <t>Rohdeckenbeschwerung Schüttung Splitt 4/8 40 mm</t>
  </si>
  <si>
    <t>Trittschalldämmung Mineralwolle</t>
  </si>
  <si>
    <t xml:space="preserve">UB Nassestrich </t>
  </si>
  <si>
    <t>Parkett</t>
  </si>
  <si>
    <t>Deckenbekleidung 3SP Fi/Ta 60 mm</t>
  </si>
  <si>
    <t>Hohlraumbedämpfung Dämmung Mineralwolle</t>
  </si>
  <si>
    <t xml:space="preserve">Bauzeitschutz/Luftdichtigkeitsschicht </t>
  </si>
  <si>
    <t>Rohdeckenbeschwerung Schüttung Splitt 4/8 70 mm</t>
  </si>
  <si>
    <t>Gleit-/Trennlage PE-Folie</t>
  </si>
  <si>
    <t>Deckenkonstruktion BSP/CLT 3S Fi/Ta 220 mm</t>
  </si>
  <si>
    <t>Deckenkonstruktion BSP/CLT 3S Fi/Ta 240 mm</t>
  </si>
  <si>
    <t>Wärmedämmung Mineralwolle weich</t>
  </si>
  <si>
    <t>Wärmedämmung EPS 240 mm</t>
  </si>
  <si>
    <t>Ausgleichsdämmung Mineralwolle 160 mm</t>
  </si>
  <si>
    <t xml:space="preserve">Bauzeitabdichtung bituminös </t>
  </si>
  <si>
    <t>Wärmedämmung EPS grau 120 mm</t>
  </si>
  <si>
    <t>Wärmedämmung EPS im Gefälle 2 % min. 20 mm</t>
  </si>
  <si>
    <t xml:space="preserve">Abdichtung zweilagig </t>
  </si>
  <si>
    <t>Kies</t>
  </si>
  <si>
    <t xml:space="preserve">Terrassenbelag Zementplatten </t>
  </si>
  <si>
    <t>Rohdeckenbeschwerung Schüttung Splitt 4/8 65 mm</t>
  </si>
  <si>
    <t>Ausgleichsdämmung Mineralwolle 180 mm</t>
  </si>
  <si>
    <t>Wärmedämmung EPS grau 180 mm</t>
  </si>
  <si>
    <t>Wärmedämmung EPS grau 200 mm</t>
  </si>
  <si>
    <t>Schutzbahn</t>
  </si>
  <si>
    <t xml:space="preserve">Drainageschicht </t>
  </si>
  <si>
    <t xml:space="preserve">Filterschicht </t>
  </si>
  <si>
    <t>Begrünung</t>
  </si>
  <si>
    <t>Deckenkonstruktion BSP/CLT 3S Fi/Ta 140 mm</t>
  </si>
  <si>
    <t>GL30h - alle Holzstützen</t>
  </si>
  <si>
    <t>Position</t>
  </si>
  <si>
    <t>GKP001</t>
  </si>
  <si>
    <t>Lead Manufacturing Partner</t>
  </si>
  <si>
    <t>Vertical</t>
  </si>
  <si>
    <t>GKP002</t>
  </si>
  <si>
    <t>GKP003</t>
  </si>
  <si>
    <t>GKP004</t>
  </si>
  <si>
    <t>GKP005</t>
  </si>
  <si>
    <t>OSB001</t>
  </si>
  <si>
    <t>OSB002</t>
  </si>
  <si>
    <t>HRB001</t>
  </si>
  <si>
    <t>HRB002</t>
  </si>
  <si>
    <t>HRB003</t>
  </si>
  <si>
    <t>HRB004</t>
  </si>
  <si>
    <t>HRB005</t>
  </si>
  <si>
    <t>HRB006</t>
  </si>
  <si>
    <t>BSP001</t>
  </si>
  <si>
    <t>BSP002</t>
  </si>
  <si>
    <t>G04.02</t>
  </si>
  <si>
    <t>Horizontal</t>
  </si>
  <si>
    <t>BSP003</t>
  </si>
  <si>
    <t>BSP004</t>
  </si>
  <si>
    <t>BSP005</t>
  </si>
  <si>
    <t>BSP006</t>
  </si>
  <si>
    <t>BSH001</t>
  </si>
  <si>
    <t>BSH002</t>
  </si>
  <si>
    <t>GL28c - Träger</t>
  </si>
  <si>
    <t>BSH003</t>
  </si>
  <si>
    <t>GL75 - Träger</t>
  </si>
  <si>
    <t>ABE001</t>
  </si>
  <si>
    <t>ABE002</t>
  </si>
  <si>
    <t>APZ001</t>
  </si>
  <si>
    <t>Local Partner</t>
  </si>
  <si>
    <t>E02.05</t>
  </si>
  <si>
    <t>APZ002</t>
  </si>
  <si>
    <t>HFD001</t>
  </si>
  <si>
    <t>Lattung</t>
  </si>
  <si>
    <t>HFD002</t>
  </si>
  <si>
    <t>HFD003</t>
  </si>
  <si>
    <t>FOL001</t>
  </si>
  <si>
    <t>FOL002</t>
  </si>
  <si>
    <t>FOL003</t>
  </si>
  <si>
    <t xml:space="preserve">Sperre gegen aufsteigende Feuchtigkeit </t>
  </si>
  <si>
    <t>G02.02</t>
  </si>
  <si>
    <t>FOL004</t>
  </si>
  <si>
    <t>FOL005</t>
  </si>
  <si>
    <t>FOL006</t>
  </si>
  <si>
    <t>FOL007</t>
  </si>
  <si>
    <t>F01.02</t>
  </si>
  <si>
    <t>FOL008</t>
  </si>
  <si>
    <t>FOL009</t>
  </si>
  <si>
    <t>FOL010</t>
  </si>
  <si>
    <t>DMG001</t>
  </si>
  <si>
    <t>DMG002</t>
  </si>
  <si>
    <t>DMG003</t>
  </si>
  <si>
    <t>DMG004</t>
  </si>
  <si>
    <t>DMG005</t>
  </si>
  <si>
    <t>DMG006</t>
  </si>
  <si>
    <t>DMG007</t>
  </si>
  <si>
    <t>DMG008</t>
  </si>
  <si>
    <t>DMG009</t>
  </si>
  <si>
    <t>DMG010</t>
  </si>
  <si>
    <t>DMG011</t>
  </si>
  <si>
    <t>DMG012</t>
  </si>
  <si>
    <t>DMG013</t>
  </si>
  <si>
    <t>MTL001</t>
  </si>
  <si>
    <t>MTL002</t>
  </si>
  <si>
    <t>IBE001</t>
  </si>
  <si>
    <t>BAB001</t>
  </si>
  <si>
    <t>BAB002</t>
  </si>
  <si>
    <t>BAB003</t>
  </si>
  <si>
    <t>G02.03</t>
  </si>
  <si>
    <t>BAB004</t>
  </si>
  <si>
    <t>BAB005</t>
  </si>
  <si>
    <t>BBL001</t>
  </si>
  <si>
    <t>BBL002</t>
  </si>
  <si>
    <t>Linoleum</t>
  </si>
  <si>
    <t>ABL001</t>
  </si>
  <si>
    <t>ABL002</t>
  </si>
  <si>
    <t xml:space="preserve">CATEGORY </t>
  </si>
  <si>
    <t>Number Code</t>
  </si>
  <si>
    <t>Kompakte Fassade</t>
  </si>
  <si>
    <t>Hinterlüftete Fassade</t>
  </si>
  <si>
    <t>GK z.B. Knauf Diamant</t>
  </si>
  <si>
    <t xml:space="preserve">Holzfaserdämmplatte </t>
  </si>
  <si>
    <t>OSB/3</t>
  </si>
  <si>
    <t>Holzfaserdämmplatte Flex 50</t>
  </si>
  <si>
    <t>Tektalan A2-FP/HB</t>
  </si>
  <si>
    <t>SM 700 Klebe- und Armiermörtel</t>
  </si>
  <si>
    <t>NOBLO Edelputz mit Marmorkorn</t>
  </si>
  <si>
    <t>Konterlattung</t>
  </si>
  <si>
    <t>Total</t>
  </si>
  <si>
    <t>Trapezblech</t>
  </si>
  <si>
    <t>Durchschnittliche Stärke bei ca. 3mm</t>
  </si>
  <si>
    <t>Ergebnis</t>
  </si>
  <si>
    <t>Quelle: ESEO Bauphysik Bericht</t>
  </si>
  <si>
    <t>Gegencheck: Fassaden Leitdetail durch KH</t>
  </si>
  <si>
    <t>BS Anforderungen geprüft: hhpberlin am 30.04.2024</t>
  </si>
  <si>
    <t>Außenwand und Außenwandbekleidung = ungeregelte Bauart gemäß Verwendbarkeitsnachweis des Herstellers</t>
  </si>
  <si>
    <t xml:space="preserve">Außenwand = ungeregelte Bauart gemäß Verwendbarkeitsnachweis des Herstellers. Außenwandbekleidung = geregelt nach Anhang 6 MVV TB </t>
  </si>
  <si>
    <t>-&gt; Abweichung : 80mm anstatt 50mm Lüftungsspalt</t>
  </si>
  <si>
    <t xml:space="preserve">Kommentar AFC:
Holzfaserdämmplatte als Putzträger in CH zulässig?
Annahme nach Recherche
Flex 50: 50kg/m3 Rohdichte
</t>
  </si>
  <si>
    <t>Aufbau i.O., da Tektalan RF1 (nbb) klassifiziert. Es ist keine Feuerwiderstandsanforderung gefordert.</t>
  </si>
  <si>
    <t>Kommentar AFC
Aufbau i.O. Vorstellung bei Behörde (Gebäudeversicherung) notwendig bzgl. Befestigung Tektalan</t>
  </si>
  <si>
    <t>Nachhaltigkeit Implenia: 
GK = Cellulose Fibre (i.e. Fermacell)
Holzfaserdämmplatte = STEICOflex</t>
  </si>
  <si>
    <t>Kommentar siehe Wall_21</t>
  </si>
  <si>
    <t>Kommentar AFC</t>
  </si>
  <si>
    <t>GK Platte</t>
  </si>
  <si>
    <t>Mineralwolle</t>
  </si>
  <si>
    <t>Holzständer</t>
  </si>
  <si>
    <t>Quelle: ESEO Bauphysik Bericht auf Basis Timbatec</t>
  </si>
  <si>
    <t>Gegencheck: Brandschutz EI 60</t>
  </si>
  <si>
    <t>Trennwand in Tafelbauweise als geragelte Bauart gemäß Abschnitt 4 MHolzBauRL: 2x18mm und nichtbrennbare Dämmstoffe &gt; 1.000°C.</t>
  </si>
  <si>
    <t>Kommentar AFC
EI30 erfüllt, Gipsfaserplatte &gt;800kg/m3</t>
  </si>
  <si>
    <t xml:space="preserve">Nachhaltigkeit Implenia: 
Statt GK, Gipsfaser verwenden (i.e. fermacell </t>
  </si>
  <si>
    <t>WAL_24</t>
  </si>
  <si>
    <t>Wie Wohnungstrennwand Wall_23 ausbilden oder ungeregelte Bauart gemäß Hersteller auswählen (dann geringerer Aufbau möglich).</t>
  </si>
  <si>
    <t>Kommentar AFC
Aufbau i.O., Gipsfaserplatten &gt;800kg/m3
EI30 1x18mm EI60 (UG) 2x12.5mm</t>
  </si>
  <si>
    <t>Quelle: Timbatec - Phase IV</t>
  </si>
  <si>
    <t>ohne Brandschutzanforderungen an den Raumabschluss</t>
  </si>
  <si>
    <t>Quelle: Tragwerkspläne Knippershelbig, Phase V</t>
  </si>
  <si>
    <t>Treppenraumwand kann alternativ auch in Holzmassiv- oder Tafelbauweise ausgeführt werden. Keine holzsichtigen Oberflächen möglich.</t>
  </si>
  <si>
    <t>Kommentar AFC
Für TH als Fluchtweg (REI60-RF1) min. Überdeckung 20mm</t>
  </si>
  <si>
    <t>Nachhaltigkeit Implenia: 
Kommt hier noch ein Verputz hinzu?</t>
  </si>
  <si>
    <t>Gipsfaserplatte</t>
  </si>
  <si>
    <t>Dreischichtplatte</t>
  </si>
  <si>
    <t>BSP 240 7ss</t>
  </si>
  <si>
    <t>Trennwand in Massivholzbauweise geregelt gemäß MHolzBauRL Abschnitt 5</t>
  </si>
  <si>
    <t>Kommentar AFC
Kapselung vom brennbaren Bauteil i.O.
Anfoderung EI30</t>
  </si>
  <si>
    <t>Quelle: Tragwerkspläne Knippershelbig - Phase V</t>
  </si>
  <si>
    <t>Gleich wie WAL_25, Unterschied: in 3D Module / 2D Bereich. Ist es wichtig?</t>
  </si>
  <si>
    <t>Quelle: Timbatec - Phase IV, Anpassung Stengel Fertigbad</t>
  </si>
  <si>
    <t>Quelle: Vorschlag Stengel</t>
  </si>
  <si>
    <t>Quelle: Vorschlag REP</t>
  </si>
  <si>
    <t>Sandwichpanel Stengel</t>
  </si>
  <si>
    <t xml:space="preserve">Quelle: Angebot Stengel </t>
  </si>
  <si>
    <t>Implenia Nachhaltikeit: Annahme bezgl. Aufbau: 
Metallblech 2mm
PU-Dämmung 23mm
Metallblech 2mm</t>
  </si>
  <si>
    <t>Fliesen</t>
  </si>
  <si>
    <t>Quelle: Timbatec - Phase IV, Vorschlag REP</t>
  </si>
  <si>
    <t>Luft</t>
  </si>
  <si>
    <t>Gegencheck: Extra GK Schicht nach Innen?</t>
  </si>
  <si>
    <t>BSP 120 3s</t>
  </si>
  <si>
    <t>Splittschüttung el. Gebunden</t>
  </si>
  <si>
    <t>Trittschalldämmung</t>
  </si>
  <si>
    <t>Trockenestrich (Fermacell/Knauf)</t>
  </si>
  <si>
    <t>Quelle: Tragwerkspläne Knippershelbig - Phase V, Timbatec - Phase IV</t>
  </si>
  <si>
    <t>Geschossdecke in Massivholzbauweise geregelt gemäß MHolzBauRL Abschnitt 5</t>
  </si>
  <si>
    <t>einzelne Deckenelemente kraftschlüssig miteinander verschraubt. Deckenuntersicht holzsichtig zulässig</t>
  </si>
  <si>
    <t>Kommentar AFC
Nachweis der Decke nach Lignum durch Experten notwendig, aktueller Aufbau kann nicht direkt einer Lignum Anwendung zugeteilt werden</t>
  </si>
  <si>
    <t>Mineralwolle (Luftraum)</t>
  </si>
  <si>
    <t>ohne Brandschutzanforderungen (wie Abhangdecke, Hohlraum einsehbar durch Öffnung in Badzelle)</t>
  </si>
  <si>
    <t>Anhydrit / Zementestrich</t>
  </si>
  <si>
    <t>BSP 220 7s</t>
  </si>
  <si>
    <t>BSP 240 7s</t>
  </si>
  <si>
    <t>Quelle: Workshop Konstruktion - Phase V</t>
  </si>
  <si>
    <t>Bo</t>
  </si>
  <si>
    <t>Dampfbremse</t>
  </si>
  <si>
    <t>Gefälledämmung 140 mm + 2% Gefälle</t>
  </si>
  <si>
    <t>Abdichtung</t>
  </si>
  <si>
    <t>Splittschüttung</t>
  </si>
  <si>
    <t>Zementplatten</t>
  </si>
  <si>
    <t>Quelle: ESEO Bauphysik Bericht, Workshop Konstruktion - Phase V</t>
  </si>
  <si>
    <t>Quelle: Tragwerkspläne Knippershelbig - Phase V, Workshop Konstruktion - Phase V</t>
  </si>
  <si>
    <t>Gefälledämmung 200 mm + 2% Gefälle</t>
  </si>
  <si>
    <t>Gefälledämmung 220 mm + 2% Gefälle</t>
  </si>
  <si>
    <t>Drainageschicht</t>
  </si>
  <si>
    <t>Filterschicht</t>
  </si>
  <si>
    <t>Gefälledämmung 280 mm + 2% Gefälle</t>
  </si>
  <si>
    <t>BSP 140 5s</t>
  </si>
  <si>
    <t>Stand:</t>
  </si>
  <si>
    <t>Phase IV</t>
  </si>
  <si>
    <t xml:space="preserve"> </t>
  </si>
  <si>
    <t>Dependency Structure Matrix - DSM</t>
  </si>
  <si>
    <t>Legende</t>
  </si>
  <si>
    <t>3D Modul</t>
  </si>
  <si>
    <t>P</t>
  </si>
  <si>
    <t>Pyhsische Schnittstelle</t>
  </si>
  <si>
    <t xml:space="preserve">H </t>
  </si>
  <si>
    <t>Heizung</t>
  </si>
  <si>
    <t>E</t>
  </si>
  <si>
    <t>Elektro</t>
  </si>
  <si>
    <t>2D Bereich</t>
  </si>
  <si>
    <t>W</t>
  </si>
  <si>
    <t>Sanitär</t>
  </si>
  <si>
    <t>V</t>
  </si>
  <si>
    <t>Lüftung</t>
  </si>
  <si>
    <t/>
  </si>
  <si>
    <t>WAL_22</t>
  </si>
  <si>
    <t>WAL_23</t>
  </si>
  <si>
    <t>WAL_25</t>
  </si>
  <si>
    <t>WAL_26</t>
  </si>
  <si>
    <t>WAL_27</t>
  </si>
  <si>
    <t>SLA_21</t>
  </si>
  <si>
    <t>SLA_22</t>
  </si>
  <si>
    <t>SLA_23</t>
  </si>
  <si>
    <t>COL_21</t>
  </si>
  <si>
    <t>COL_22</t>
  </si>
  <si>
    <t>BEA_21</t>
  </si>
  <si>
    <t>BEA_22</t>
  </si>
  <si>
    <t>PE</t>
  </si>
  <si>
    <t>PWHVE</t>
  </si>
  <si>
    <t>Phase V</t>
  </si>
  <si>
    <t>Pyhsische Schnittst.</t>
  </si>
  <si>
    <t>1D</t>
  </si>
  <si>
    <t>Wall</t>
  </si>
  <si>
    <t>Slab</t>
  </si>
  <si>
    <t>Column</t>
  </si>
  <si>
    <t>Module</t>
  </si>
  <si>
    <t>WAL_28</t>
  </si>
  <si>
    <t>WAL_29</t>
  </si>
  <si>
    <t>WAL_30</t>
  </si>
  <si>
    <t>WAL_31</t>
  </si>
  <si>
    <t>WAL_32</t>
  </si>
  <si>
    <t>WAL_33</t>
  </si>
  <si>
    <t>WAL_34</t>
  </si>
  <si>
    <t>WAL_35</t>
  </si>
  <si>
    <t>SLA_24</t>
  </si>
  <si>
    <t>SLA_25</t>
  </si>
  <si>
    <t>SLA_26</t>
  </si>
  <si>
    <t>SLA_27</t>
  </si>
  <si>
    <t>SLA_28</t>
  </si>
  <si>
    <t>SLA_29</t>
  </si>
  <si>
    <t>SLA_30</t>
  </si>
  <si>
    <t>SLA_31</t>
  </si>
  <si>
    <t>SLA_32</t>
  </si>
  <si>
    <t>SLA_33</t>
  </si>
  <si>
    <t>SLA_34</t>
  </si>
  <si>
    <t>SLA_35</t>
  </si>
  <si>
    <t>SLA_36</t>
  </si>
  <si>
    <t>SLA_37</t>
  </si>
  <si>
    <t>SLA_38</t>
  </si>
  <si>
    <t>SLA_39</t>
  </si>
  <si>
    <t>SLA_40</t>
  </si>
  <si>
    <t>COL_23</t>
  </si>
  <si>
    <t>COL_24</t>
  </si>
  <si>
    <t>BEA_23</t>
  </si>
  <si>
    <t>MOD_7A</t>
  </si>
  <si>
    <t>PEWH</t>
  </si>
  <si>
    <t>PEH</t>
  </si>
  <si>
    <t>PEW</t>
  </si>
  <si>
    <t>Facade Constr.</t>
  </si>
  <si>
    <t>Standard</t>
  </si>
  <si>
    <t>UB Nassestrich</t>
  </si>
  <si>
    <t>Parquette</t>
  </si>
  <si>
    <t>C:\Users\panz\Dropbox\ZHAW\implenia_catalog_imagesTest\Catalog_images_02\WAL21_Hinterleuftet.png</t>
  </si>
  <si>
    <t>C:\Users\panz\Dropbox\ZHAW\implenia_catalog_imagesTest\Catalog_images_02\WAL21_Kompakt.png</t>
  </si>
  <si>
    <t>C:\Users\panz\Dropbox\ZHAW\implenia_catalog_imagesTest\Catalog_images_02\WAL22_Kompakt.png</t>
  </si>
  <si>
    <t>C:\Users\panz\Dropbox\ZHAW\implenia_catalog_imagesTest\Catalog_images_02\WAL22_Hinterleuftet.png</t>
  </si>
  <si>
    <t>C:\Users\panz\Dropbox\ZHAW\implenia_catalog_imagesTest\Catalog_images_02\3d_ModuleB.png</t>
  </si>
  <si>
    <t>C:\Users\panz\Dropbox\ZHAW\implenia_catalog_imagesTest\Catalog_images_02\3d_ModuleA.png</t>
  </si>
  <si>
    <t>3DMOD_21_STD</t>
  </si>
  <si>
    <t>C:\Users\panz\Dropbox\ZHAW\implenia_catalog_imagesTest\Catalog_images_02\BEA_XX.png</t>
  </si>
  <si>
    <t>C:\Users\panz\Dropbox\ZHAW\implenia_catalog_imagesTest\Catalog_images_02\COL_XX.png</t>
  </si>
  <si>
    <t>Misc</t>
  </si>
  <si>
    <t xml:space="preserve">3DMOD_21_COM </t>
  </si>
  <si>
    <t>3dModule</t>
  </si>
  <si>
    <t>3d module small apt</t>
  </si>
  <si>
    <t>3d module big apt</t>
  </si>
  <si>
    <t>Façade wall Panel</t>
  </si>
  <si>
    <t>2DPAN_21_CTR</t>
  </si>
  <si>
    <t>2DPAN_21_CTN</t>
  </si>
  <si>
    <t>Bathroom Pod type 2</t>
  </si>
  <si>
    <t>Furio to Add Manufacturer</t>
  </si>
  <si>
    <t>Katergorie</t>
  </si>
  <si>
    <t>Breite/Laenge (mm)</t>
  </si>
  <si>
    <t>Hoehe (mm)</t>
  </si>
  <si>
    <t>Dicke</t>
  </si>
  <si>
    <t>Versteifungsfunktion</t>
  </si>
  <si>
    <t>Wasser</t>
  </si>
  <si>
    <t>Belüftung</t>
  </si>
  <si>
    <t>Strom</t>
  </si>
  <si>
    <t>Brandschutzklasse/Entflammbarkeit- Deutschland</t>
  </si>
  <si>
    <t>Brandschutzklasse/Entflammbarkeit- Schweiz</t>
  </si>
  <si>
    <t>Akustische Bewertung - Luftschall</t>
  </si>
  <si>
    <t>U-Value</t>
  </si>
  <si>
    <t>Fertigstellung</t>
  </si>
  <si>
    <t>Vorlaufzeit</t>
  </si>
  <si>
    <t>Materialkost</t>
  </si>
  <si>
    <t>Arbeitskost</t>
  </si>
  <si>
    <t>Gesamtkost</t>
  </si>
  <si>
    <t>Vorgefertigt</t>
  </si>
  <si>
    <t>Vorgefertigt-Anbieter</t>
  </si>
  <si>
    <t>Dicke (mm)</t>
  </si>
  <si>
    <t>Hoehe(mm)</t>
  </si>
  <si>
    <t>Breite (mm)</t>
  </si>
  <si>
    <t>Produkt Name</t>
  </si>
  <si>
    <t>Kommentare</t>
  </si>
  <si>
    <t>ReferenzGeometrie</t>
  </si>
  <si>
    <t>Sub-assembly Built up Beschreibung</t>
  </si>
  <si>
    <t>Breite/Laenge(mm)</t>
  </si>
  <si>
    <t>Dicke(mm)</t>
  </si>
  <si>
    <t>Anbieter</t>
  </si>
  <si>
    <t>Material Kosten</t>
  </si>
  <si>
    <t>Arbeitskosten</t>
  </si>
  <si>
    <t>Gesamtkosten</t>
  </si>
  <si>
    <t>Referenz_geometrie</t>
  </si>
  <si>
    <t>Kategorie</t>
  </si>
  <si>
    <t>Max Breite/Laenge(mm)</t>
  </si>
  <si>
    <t>Max Height (mm)</t>
  </si>
  <si>
    <t>Max Dicke (mm)</t>
  </si>
  <si>
    <t>Brandschutzklasse/Entflammbarkeit</t>
  </si>
  <si>
    <t>Akustische Bewertung - Trittschall</t>
  </si>
  <si>
    <t>Referenzgeometrie</t>
  </si>
  <si>
    <t>Vorfertigt</t>
  </si>
  <si>
    <t>Column1</t>
  </si>
  <si>
    <t>Room Dividing Wall</t>
  </si>
  <si>
    <t>Load Bearing Façade Wall Panel</t>
  </si>
  <si>
    <t>Non Load Bearing Apartment Dividing Wall (NS)</t>
  </si>
  <si>
    <t>Load Bearing Apartment Dividing Wall (WE)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</si>
</sst>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\ &quot;mm&quot;"/>
    <numFmt numFmtId="165" formatCode="#,##0&quot; dB&quot;"/>
    <numFmt numFmtId="166" formatCode="#,##0.000&quot; W/(m²K)&quot;"/>
    <numFmt numFmtId="167" formatCode="_ [$EUR]\ * #,##0.00_ ;_ [$EUR]\ * \-#,##0.00_ ;_ [$EUR]\ * &quot;-&quot;??_ ;_ @_ 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i/>
      <sz val="11"/>
      <color theme="0" tint="-0.249977111117893"/>
      <name val="Calibri"/>
      <family val="2"/>
      <scheme val="minor"/>
    </font>
    <font>
      <i/>
      <sz val="11"/>
      <color theme="7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name val="Source Sans Pro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242424"/>
      <name val="Aptos Narrow"/>
      <charset val="1"/>
    </font>
    <font>
      <b/>
      <sz val="11"/>
      <color rgb="FFFFFFFF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rgb="FFE2EFDA"/>
        <bgColor rgb="FFE2EFDA"/>
      </patternFill>
    </fill>
    <fill>
      <patternFill patternType="solid">
        <fgColor theme="0"/>
        <bgColor rgb="FFD9E1F2"/>
      </patternFill>
    </fill>
    <fill>
      <patternFill patternType="solid">
        <fgColor rgb="FFD0CECE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E2EFDA"/>
      </patternFill>
    </fill>
    <fill>
      <patternFill patternType="solid">
        <fgColor rgb="FFFFC7CE"/>
        <bgColor rgb="FFE2EFDA"/>
      </patternFill>
    </fill>
    <fill>
      <patternFill patternType="solid">
        <fgColor rgb="FF4472C4"/>
        <bgColor rgb="FF4472C4"/>
      </patternFill>
    </fill>
    <fill>
      <patternFill patternType="solid">
        <fgColor rgb="FFAEAAAA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E2EFDA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auto="1"/>
      </left>
      <right/>
      <top style="thin">
        <color auto="1"/>
      </top>
      <bottom/>
      <diagonal style="thin">
        <color auto="1"/>
      </diagonal>
    </border>
    <border diagonalUp="1">
      <left/>
      <right style="thin">
        <color auto="1"/>
      </right>
      <top style="thin">
        <color auto="1"/>
      </top>
      <bottom/>
      <diagonal style="thin">
        <color auto="1"/>
      </diagonal>
    </border>
    <border diagonalUp="1">
      <left style="thin">
        <color auto="1"/>
      </left>
      <right/>
      <top/>
      <bottom style="thin">
        <color auto="1"/>
      </bottom>
      <diagonal style="thin">
        <color auto="1"/>
      </diagonal>
    </border>
    <border diagonalDown="1">
      <left/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7" fillId="0" borderId="0"/>
  </cellStyleXfs>
  <cellXfs count="158">
    <xf numFmtId="0" fontId="0" fillId="0" borderId="0" xfId="0"/>
    <xf numFmtId="0" fontId="16" fillId="33" borderId="11" xfId="0" applyFont="1" applyFill="1" applyBorder="1" applyAlignment="1">
      <alignment horizontal="centerContinuous" vertical="center"/>
    </xf>
    <xf numFmtId="0" fontId="16" fillId="33" borderId="12" xfId="0" applyFont="1" applyFill="1" applyBorder="1" applyAlignment="1">
      <alignment horizontal="centerContinuous" vertical="center"/>
    </xf>
    <xf numFmtId="0" fontId="16" fillId="33" borderId="13" xfId="0" applyFont="1" applyFill="1" applyBorder="1" applyAlignment="1">
      <alignment horizontal="centerContinuous" vertical="center"/>
    </xf>
    <xf numFmtId="0" fontId="16" fillId="33" borderId="14" xfId="0" applyFont="1" applyFill="1" applyBorder="1" applyAlignment="1">
      <alignment horizontal="centerContinuous" vertical="center"/>
    </xf>
    <xf numFmtId="14" fontId="0" fillId="0" borderId="0" xfId="0" applyNumberFormat="1"/>
    <xf numFmtId="0" fontId="16" fillId="33" borderId="15" xfId="0" applyFont="1" applyFill="1" applyBorder="1"/>
    <xf numFmtId="0" fontId="16" fillId="33" borderId="16" xfId="0" applyFont="1" applyFill="1" applyBorder="1"/>
    <xf numFmtId="0" fontId="18" fillId="0" borderId="0" xfId="0" applyFont="1"/>
    <xf numFmtId="14" fontId="19" fillId="34" borderId="0" xfId="0" applyNumberFormat="1" applyFont="1" applyFill="1"/>
    <xf numFmtId="14" fontId="16" fillId="35" borderId="0" xfId="0" applyNumberFormat="1" applyFont="1" applyFill="1"/>
    <xf numFmtId="0" fontId="19" fillId="34" borderId="17" xfId="0" applyFont="1" applyFill="1" applyBorder="1" applyAlignment="1">
      <alignment textRotation="90"/>
    </xf>
    <xf numFmtId="0" fontId="19" fillId="34" borderId="18" xfId="0" applyFont="1" applyFill="1" applyBorder="1" applyAlignment="1">
      <alignment textRotation="90"/>
    </xf>
    <xf numFmtId="0" fontId="19" fillId="34" borderId="10" xfId="0" applyFont="1" applyFill="1" applyBorder="1" applyAlignment="1">
      <alignment horizontal="center"/>
    </xf>
    <xf numFmtId="0" fontId="19" fillId="34" borderId="15" xfId="0" applyFont="1" applyFill="1" applyBorder="1"/>
    <xf numFmtId="0" fontId="19" fillId="34" borderId="16" xfId="0" applyFont="1" applyFill="1" applyBorder="1"/>
    <xf numFmtId="0" fontId="16" fillId="36" borderId="17" xfId="0" applyFont="1" applyFill="1" applyBorder="1" applyAlignment="1">
      <alignment textRotation="90"/>
    </xf>
    <xf numFmtId="0" fontId="16" fillId="36" borderId="18" xfId="0" applyFont="1" applyFill="1" applyBorder="1" applyAlignment="1">
      <alignment textRotation="90"/>
    </xf>
    <xf numFmtId="0" fontId="16" fillId="36" borderId="15" xfId="0" applyFont="1" applyFill="1" applyBorder="1"/>
    <xf numFmtId="0" fontId="16" fillId="36" borderId="16" xfId="0" applyFont="1" applyFill="1" applyBorder="1"/>
    <xf numFmtId="0" fontId="16" fillId="36" borderId="10" xfId="0" applyFont="1" applyFill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Continuous"/>
    </xf>
    <xf numFmtId="0" fontId="0" fillId="0" borderId="17" xfId="0" applyBorder="1"/>
    <xf numFmtId="0" fontId="0" fillId="0" borderId="17" xfId="0" applyBorder="1" applyAlignment="1">
      <alignment horizontal="centerContinuous"/>
    </xf>
    <xf numFmtId="0" fontId="16" fillId="0" borderId="0" xfId="0" applyFont="1"/>
    <xf numFmtId="0" fontId="19" fillId="0" borderId="0" xfId="0" applyFont="1"/>
    <xf numFmtId="164" fontId="0" fillId="0" borderId="0" xfId="0" applyNumberFormat="1"/>
    <xf numFmtId="164" fontId="16" fillId="0" borderId="0" xfId="0" applyNumberFormat="1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6" fillId="37" borderId="0" xfId="0" applyFont="1" applyFill="1"/>
    <xf numFmtId="0" fontId="0" fillId="37" borderId="0" xfId="0" applyFill="1"/>
    <xf numFmtId="0" fontId="14" fillId="0" borderId="0" xfId="0" applyFont="1"/>
    <xf numFmtId="0" fontId="24" fillId="0" borderId="0" xfId="0" applyFont="1"/>
    <xf numFmtId="0" fontId="0" fillId="0" borderId="0" xfId="0" applyAlignment="1">
      <alignment horizontal="centerContinuous"/>
    </xf>
    <xf numFmtId="0" fontId="0" fillId="0" borderId="19" xfId="0" applyBorder="1"/>
    <xf numFmtId="1" fontId="0" fillId="0" borderId="0" xfId="0" applyNumberFormat="1"/>
    <xf numFmtId="0" fontId="23" fillId="37" borderId="0" xfId="0" applyFont="1" applyFill="1"/>
    <xf numFmtId="0" fontId="24" fillId="37" borderId="0" xfId="0" applyFont="1" applyFill="1"/>
    <xf numFmtId="164" fontId="24" fillId="0" borderId="0" xfId="0" applyNumberFormat="1" applyFont="1"/>
    <xf numFmtId="0" fontId="25" fillId="0" borderId="0" xfId="0" applyFont="1"/>
    <xf numFmtId="164" fontId="23" fillId="0" borderId="0" xfId="0" applyNumberFormat="1" applyFont="1"/>
    <xf numFmtId="0" fontId="26" fillId="0" borderId="0" xfId="0" applyFont="1"/>
    <xf numFmtId="0" fontId="27" fillId="0" borderId="0" xfId="0" applyFont="1"/>
    <xf numFmtId="0" fontId="27" fillId="0" borderId="0" xfId="0" applyFont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9" fillId="0" borderId="0" xfId="0" applyFont="1" applyAlignment="1">
      <alignment horizontal="left" vertical="top" wrapText="1"/>
    </xf>
    <xf numFmtId="0" fontId="30" fillId="37" borderId="0" xfId="0" applyFont="1" applyFill="1"/>
    <xf numFmtId="0" fontId="31" fillId="0" borderId="0" xfId="0" applyFont="1" applyAlignment="1">
      <alignment wrapText="1"/>
    </xf>
    <xf numFmtId="0" fontId="0" fillId="0" borderId="20" xfId="0" applyBorder="1"/>
    <xf numFmtId="0" fontId="0" fillId="0" borderId="18" xfId="0" applyBorder="1"/>
    <xf numFmtId="0" fontId="0" fillId="0" borderId="10" xfId="0" applyBorder="1" applyAlignment="1">
      <alignment textRotation="90"/>
    </xf>
    <xf numFmtId="0" fontId="0" fillId="0" borderId="15" xfId="0" applyBorder="1" applyAlignment="1">
      <alignment textRotation="90"/>
    </xf>
    <xf numFmtId="0" fontId="0" fillId="0" borderId="21" xfId="0" applyBorder="1" applyAlignment="1">
      <alignment textRotation="90"/>
    </xf>
    <xf numFmtId="0" fontId="0" fillId="0" borderId="16" xfId="0" applyBorder="1" applyAlignment="1">
      <alignment textRotation="90"/>
    </xf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Continuous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6" xfId="0" applyBorder="1"/>
    <xf numFmtId="0" fontId="0" fillId="0" borderId="25" xfId="0" applyBorder="1" applyAlignment="1">
      <alignment textRotation="90"/>
    </xf>
    <xf numFmtId="0" fontId="0" fillId="0" borderId="0" xfId="0" applyAlignment="1">
      <alignment wrapText="1"/>
    </xf>
    <xf numFmtId="0" fontId="32" fillId="0" borderId="0" xfId="0" applyFont="1"/>
    <xf numFmtId="0" fontId="0" fillId="38" borderId="0" xfId="0" applyFill="1"/>
    <xf numFmtId="0" fontId="24" fillId="38" borderId="0" xfId="0" applyFont="1" applyFill="1"/>
    <xf numFmtId="0" fontId="0" fillId="39" borderId="0" xfId="0" applyFill="1"/>
    <xf numFmtId="0" fontId="24" fillId="39" borderId="0" xfId="0" applyFont="1" applyFill="1"/>
    <xf numFmtId="0" fontId="16" fillId="40" borderId="10" xfId="0" applyFont="1" applyFill="1" applyBorder="1" applyAlignment="1">
      <alignment wrapText="1"/>
    </xf>
    <xf numFmtId="0" fontId="0" fillId="0" borderId="10" xfId="0" applyBorder="1" applyAlignment="1">
      <alignment wrapText="1"/>
    </xf>
    <xf numFmtId="0" fontId="16" fillId="0" borderId="10" xfId="0" applyFont="1" applyBorder="1"/>
    <xf numFmtId="0" fontId="16" fillId="0" borderId="10" xfId="0" applyFont="1" applyBorder="1" applyAlignment="1">
      <alignment wrapText="1"/>
    </xf>
    <xf numFmtId="0" fontId="24" fillId="0" borderId="10" xfId="0" applyFont="1" applyBorder="1"/>
    <xf numFmtId="0" fontId="16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18" fillId="40" borderId="10" xfId="0" applyFont="1" applyFill="1" applyBorder="1"/>
    <xf numFmtId="0" fontId="18" fillId="40" borderId="10" xfId="0" applyFont="1" applyFill="1" applyBorder="1" applyAlignment="1">
      <alignment wrapText="1"/>
    </xf>
    <xf numFmtId="0" fontId="34" fillId="0" borderId="0" xfId="0" applyFont="1"/>
    <xf numFmtId="0" fontId="32" fillId="40" borderId="10" xfId="0" applyFont="1" applyFill="1" applyBorder="1"/>
    <xf numFmtId="0" fontId="32" fillId="40" borderId="10" xfId="0" applyFont="1" applyFill="1" applyBorder="1" applyAlignment="1">
      <alignment wrapText="1"/>
    </xf>
    <xf numFmtId="0" fontId="35" fillId="0" borderId="0" xfId="0" applyFont="1"/>
    <xf numFmtId="0" fontId="16" fillId="33" borderId="0" xfId="0" applyFont="1" applyFill="1" applyAlignment="1">
      <alignment wrapText="1"/>
    </xf>
    <xf numFmtId="0" fontId="0" fillId="0" borderId="0" xfId="0" applyAlignment="1">
      <alignment horizontal="left" vertical="top" wrapText="1"/>
    </xf>
    <xf numFmtId="0" fontId="33" fillId="0" borderId="0" xfId="0" applyFont="1"/>
    <xf numFmtId="165" fontId="0" fillId="0" borderId="0" xfId="0" applyNumberFormat="1"/>
    <xf numFmtId="166" fontId="0" fillId="0" borderId="0" xfId="0" applyNumberFormat="1"/>
    <xf numFmtId="166" fontId="24" fillId="0" borderId="0" xfId="0" applyNumberFormat="1" applyFont="1"/>
    <xf numFmtId="0" fontId="24" fillId="0" borderId="26" xfId="0" applyFont="1" applyBorder="1"/>
    <xf numFmtId="0" fontId="13" fillId="0" borderId="0" xfId="0" applyFont="1"/>
    <xf numFmtId="0" fontId="36" fillId="33" borderId="0" xfId="0" applyFont="1" applyFill="1" applyAlignment="1">
      <alignment wrapText="1"/>
    </xf>
    <xf numFmtId="0" fontId="36" fillId="33" borderId="0" xfId="0" applyFont="1" applyFill="1"/>
    <xf numFmtId="167" fontId="0" fillId="0" borderId="0" xfId="0" applyNumberFormat="1"/>
    <xf numFmtId="167" fontId="14" fillId="0" borderId="0" xfId="0" applyNumberFormat="1" applyFont="1"/>
    <xf numFmtId="0" fontId="38" fillId="41" borderId="0" xfId="0" applyFont="1" applyFill="1"/>
    <xf numFmtId="0" fontId="38" fillId="0" borderId="0" xfId="0" applyFont="1"/>
    <xf numFmtId="0" fontId="24" fillId="41" borderId="0" xfId="0" applyFont="1" applyFill="1"/>
    <xf numFmtId="0" fontId="38" fillId="0" borderId="0" xfId="0" applyFont="1" applyAlignment="1">
      <alignment horizontal="left" vertical="top" wrapText="1"/>
    </xf>
    <xf numFmtId="0" fontId="38" fillId="42" borderId="0" xfId="0" applyFont="1" applyFill="1" applyAlignment="1">
      <alignment horizontal="left" vertical="top" wrapText="1"/>
    </xf>
    <xf numFmtId="0" fontId="38" fillId="43" borderId="0" xfId="0" applyFont="1" applyFill="1"/>
    <xf numFmtId="0" fontId="38" fillId="0" borderId="27" xfId="0" applyFont="1" applyBorder="1"/>
    <xf numFmtId="0" fontId="40" fillId="0" borderId="0" xfId="0" applyFont="1"/>
    <xf numFmtId="0" fontId="6" fillId="45" borderId="0" xfId="0" applyFont="1" applyFill="1"/>
    <xf numFmtId="0" fontId="38" fillId="0" borderId="0" xfId="0" applyFont="1" applyAlignment="1">
      <alignment horizontal="center"/>
    </xf>
    <xf numFmtId="0" fontId="39" fillId="0" borderId="0" xfId="0" applyFont="1"/>
    <xf numFmtId="0" fontId="7" fillId="46" borderId="0" xfId="0" applyFont="1" applyFill="1" applyAlignment="1">
      <alignment horizontal="center"/>
    </xf>
    <xf numFmtId="0" fontId="38" fillId="42" borderId="27" xfId="0" applyFont="1" applyFill="1" applyBorder="1"/>
    <xf numFmtId="0" fontId="38" fillId="42" borderId="0" xfId="0" applyFont="1" applyFill="1"/>
    <xf numFmtId="0" fontId="40" fillId="42" borderId="0" xfId="0" applyFont="1" applyFill="1"/>
    <xf numFmtId="0" fontId="6" fillId="47" borderId="0" xfId="0" applyFont="1" applyFill="1"/>
    <xf numFmtId="0" fontId="38" fillId="42" borderId="0" xfId="0" applyFont="1" applyFill="1" applyAlignment="1">
      <alignment horizontal="center"/>
    </xf>
    <xf numFmtId="0" fontId="39" fillId="42" borderId="0" xfId="0" applyFont="1" applyFill="1"/>
    <xf numFmtId="0" fontId="7" fillId="48" borderId="0" xfId="0" applyFont="1" applyFill="1" applyAlignment="1">
      <alignment horizontal="center"/>
    </xf>
    <xf numFmtId="0" fontId="38" fillId="0" borderId="0" xfId="0" applyFont="1" applyAlignment="1">
      <alignment horizontal="right"/>
    </xf>
    <xf numFmtId="0" fontId="38" fillId="42" borderId="0" xfId="0" applyFont="1" applyFill="1" applyAlignment="1">
      <alignment horizontal="right"/>
    </xf>
    <xf numFmtId="0" fontId="6" fillId="45" borderId="0" xfId="0" applyFont="1" applyFill="1" applyAlignment="1">
      <alignment horizontal="center"/>
    </xf>
    <xf numFmtId="0" fontId="6" fillId="47" borderId="0" xfId="0" applyFont="1" applyFill="1" applyAlignment="1">
      <alignment horizontal="center"/>
    </xf>
    <xf numFmtId="0" fontId="41" fillId="0" borderId="0" xfId="0" applyFont="1" applyAlignment="1">
      <alignment horizontal="left"/>
    </xf>
    <xf numFmtId="0" fontId="41" fillId="42" borderId="0" xfId="0" applyFont="1" applyFill="1" applyAlignment="1">
      <alignment horizontal="left"/>
    </xf>
    <xf numFmtId="0" fontId="38" fillId="0" borderId="0" xfId="0" applyFont="1" applyAlignment="1">
      <alignment horizontal="left"/>
    </xf>
    <xf numFmtId="0" fontId="39" fillId="44" borderId="0" xfId="0" applyFont="1" applyFill="1" applyAlignment="1">
      <alignment wrapText="1"/>
    </xf>
    <xf numFmtId="0" fontId="36" fillId="44" borderId="0" xfId="0" applyFont="1" applyFill="1" applyAlignment="1"/>
    <xf numFmtId="0" fontId="39" fillId="44" borderId="0" xfId="0" applyFont="1" applyFill="1" applyAlignment="1"/>
    <xf numFmtId="0" fontId="0" fillId="0" borderId="0" xfId="0" applyAlignment="1"/>
    <xf numFmtId="0" fontId="38" fillId="0" borderId="26" xfId="0" applyFont="1" applyBorder="1"/>
    <xf numFmtId="0" fontId="36" fillId="44" borderId="0" xfId="0" applyFont="1" applyFill="1" applyAlignment="1">
      <alignment vertical="top" wrapText="1"/>
    </xf>
    <xf numFmtId="0" fontId="23" fillId="44" borderId="0" xfId="0" applyFont="1" applyFill="1" applyAlignment="1">
      <alignment vertical="top" wrapText="1"/>
    </xf>
    <xf numFmtId="0" fontId="39" fillId="44" borderId="0" xfId="0" applyFont="1" applyFill="1" applyAlignment="1">
      <alignment vertical="top" wrapText="1"/>
    </xf>
    <xf numFmtId="0" fontId="39" fillId="44" borderId="0" xfId="0" applyFont="1" applyFill="1"/>
    <xf numFmtId="0" fontId="42" fillId="49" borderId="0" xfId="0" applyFont="1" applyFill="1"/>
    <xf numFmtId="0" fontId="39" fillId="50" borderId="17" xfId="0" applyFont="1" applyFill="1" applyBorder="1" applyAlignment="1">
      <alignment wrapText="1"/>
    </xf>
    <xf numFmtId="0" fontId="39" fillId="50" borderId="10" xfId="0" applyFont="1" applyFill="1" applyBorder="1" applyAlignment="1">
      <alignment wrapText="1"/>
    </xf>
    <xf numFmtId="0" fontId="39" fillId="50" borderId="25" xfId="0" applyFont="1" applyFill="1" applyBorder="1" applyAlignment="1">
      <alignment wrapText="1"/>
    </xf>
    <xf numFmtId="0" fontId="39" fillId="44" borderId="28" xfId="0" applyFont="1" applyFill="1" applyBorder="1"/>
    <xf numFmtId="0" fontId="39" fillId="44" borderId="28" xfId="0" applyFont="1" applyFill="1" applyBorder="1" applyAlignment="1">
      <alignment wrapText="1"/>
    </xf>
    <xf numFmtId="0" fontId="39" fillId="44" borderId="30" xfId="0" applyFont="1" applyFill="1" applyBorder="1" applyAlignment="1">
      <alignment wrapText="1"/>
    </xf>
    <xf numFmtId="0" fontId="24" fillId="0" borderId="0" xfId="0" applyFont="1" applyAlignment="1">
      <alignment horizontal="center" vertical="center"/>
    </xf>
    <xf numFmtId="167" fontId="38" fillId="0" borderId="0" xfId="0" applyNumberFormat="1" applyFont="1"/>
    <xf numFmtId="0" fontId="0" fillId="0" borderId="10" xfId="0" applyFont="1" applyFill="1" applyBorder="1" applyAlignment="1">
      <alignment wrapText="1"/>
    </xf>
    <xf numFmtId="0" fontId="0" fillId="0" borderId="10" xfId="0" applyFont="1" applyFill="1" applyBorder="1"/>
    <xf numFmtId="0" fontId="38" fillId="51" borderId="26" xfId="0" applyFont="1" applyFill="1" applyBorder="1"/>
    <xf numFmtId="0" fontId="0" fillId="51" borderId="10" xfId="0" applyFill="1" applyBorder="1"/>
    <xf numFmtId="0" fontId="0" fillId="51" borderId="10" xfId="0" applyFont="1" applyFill="1" applyBorder="1" applyAlignment="1">
      <alignment wrapText="1"/>
    </xf>
    <xf numFmtId="0" fontId="0" fillId="51" borderId="0" xfId="0" applyFill="1"/>
    <xf numFmtId="0" fontId="24" fillId="51" borderId="29" xfId="0" applyFont="1" applyFill="1" applyBorder="1"/>
    <xf numFmtId="0" fontId="38" fillId="0" borderId="26" xfId="0" applyFont="1" applyFill="1" applyBorder="1"/>
    <xf numFmtId="0" fontId="0" fillId="0" borderId="10" xfId="0" applyFont="1" applyBorder="1"/>
    <xf numFmtId="0" fontId="0" fillId="51" borderId="31" xfId="0" applyFill="1" applyBorder="1"/>
    <xf numFmtId="0" fontId="0" fillId="51" borderId="20" xfId="0" applyFill="1" applyBorder="1"/>
    <xf numFmtId="0" fontId="38" fillId="52" borderId="26" xfId="0" applyFont="1" applyFill="1" applyBorder="1"/>
    <xf numFmtId="0" fontId="38" fillId="51" borderId="0" xfId="0" applyFont="1" applyFill="1" applyBorder="1"/>
    <xf numFmtId="0" fontId="0" fillId="51" borderId="26" xfId="0" applyFont="1" applyFill="1" applyBorder="1"/>
    <xf numFmtId="0" fontId="16" fillId="51" borderId="10" xfId="0" applyFont="1" applyFill="1" applyBorder="1"/>
    <xf numFmtId="0" fontId="0" fillId="0" borderId="0" xfId="0" applyFill="1"/>
    <xf numFmtId="0" fontId="24" fillId="0" borderId="0" xfId="0" applyFont="1" applyFill="1"/>
    <xf numFmtId="0" fontId="27" fillId="0" borderId="0" xfId="0" applyFont="1" applyAlignment="1">
      <alignment horizontal="left"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tandard 2 2" xfId="42" xr:uid="{F7202487-9735-480F-9FA5-4E7B64AEBCF5}"/>
    <cellStyle name="Title" xfId="1" builtinId="15" customBuiltin="1"/>
    <cellStyle name="Total" xfId="17" builtinId="25" customBuiltin="1"/>
    <cellStyle name="Warning Text" xfId="14" builtinId="11" customBuiltin="1"/>
  </cellStyles>
  <dxfs count="221"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/>
      </font>
      <numFmt numFmtId="0" formatCode="General"/>
      <fill>
        <patternFill>
          <fgColor indexed="64"/>
          <bgColor theme="7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/>
      </font>
      <numFmt numFmtId="0" formatCode="General"/>
      <fill>
        <patternFill>
          <fgColor indexed="64"/>
          <bgColor theme="7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/>
      </font>
      <numFmt numFmtId="0" formatCode="General"/>
      <fill>
        <patternFill>
          <fgColor indexed="64"/>
          <bgColor theme="7" tint="0.79998168889431442"/>
        </patternFill>
      </fill>
    </dxf>
    <dxf>
      <numFmt numFmtId="0" formatCode="General"/>
    </dxf>
    <dxf>
      <numFmt numFmtId="0" formatCode="General"/>
    </dxf>
    <dxf>
      <font>
        <color theme="0" tint="-0.24994659260841701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7" formatCode="_ [$EUR]\ * #,##0.00_ ;_ [$EUR]\ * \-#,##0.00_ ;_ [$EUR]\ * &quot;-&quot;??_ ;_ @_ "/>
    </dxf>
    <dxf>
      <numFmt numFmtId="167" formatCode="_ [$EUR]\ * #,##0.00_ ;_ [$EUR]\ * \-#,##0.00_ ;_ [$EUR]\ * &quot;-&quot;??_ ;_ @_ "/>
    </dxf>
    <dxf>
      <numFmt numFmtId="167" formatCode="_ [$EUR]\ * #,##0.00_ ;_ [$EUR]\ * \-#,##0.00_ ;_ [$EUR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_ [$EUR]\ * #,##0.00_ ;_ [$EUR]\ * \-#,##0.00_ ;_ [$EUR]\ * &quot;-&quot;??_ ;_ @_ "/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166" formatCode="#,##0.000&quot; W/(m²K)&quot;"/>
    </dxf>
    <dxf>
      <font>
        <b val="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272958</xdr:colOff>
      <xdr:row>25</xdr:row>
      <xdr:rowOff>17776</xdr:rowOff>
    </xdr:from>
    <xdr:to>
      <xdr:col>11</xdr:col>
      <xdr:colOff>3522</xdr:colOff>
      <xdr:row>37</xdr:row>
      <xdr:rowOff>19050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113E3D6-B8D1-160A-95CD-0471DE09A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31158" y="6843119"/>
          <a:ext cx="4439724" cy="2192024"/>
        </a:xfrm>
        <a:prstGeom prst="rect">
          <a:avLst/>
        </a:prstGeom>
      </xdr:spPr>
    </xdr:pic>
    <xdr:clientData/>
  </xdr:twoCellAnchor>
  <xdr:oneCellAnchor>
    <xdr:from>
      <xdr:col>3</xdr:col>
      <xdr:colOff>555041</xdr:colOff>
      <xdr:row>40</xdr:row>
      <xdr:rowOff>79182</xdr:rowOff>
    </xdr:from>
    <xdr:ext cx="1816683" cy="2841716"/>
    <xdr:pic>
      <xdr:nvPicPr>
        <xdr:cNvPr id="3" name="Grafik 2">
          <a:extLst>
            <a:ext uri="{FF2B5EF4-FFF2-40B4-BE49-F238E27FC236}">
              <a16:creationId xmlns:a16="http://schemas.microsoft.com/office/drawing/2014/main" id="{372F3485-5A9E-73D6-8519-59ABC7F28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08016" y="9327957"/>
          <a:ext cx="1816683" cy="2841716"/>
        </a:xfrm>
        <a:prstGeom prst="rect">
          <a:avLst/>
        </a:prstGeom>
      </xdr:spPr>
    </xdr:pic>
    <xdr:clientData/>
  </xdr:oneCellAnchor>
  <xdr:oneCellAnchor>
    <xdr:from>
      <xdr:col>3</xdr:col>
      <xdr:colOff>57307</xdr:colOff>
      <xdr:row>57</xdr:row>
      <xdr:rowOff>59355</xdr:rowOff>
    </xdr:from>
    <xdr:ext cx="1980215" cy="3097518"/>
    <xdr:pic>
      <xdr:nvPicPr>
        <xdr:cNvPr id="21" name="Grafik 3">
          <a:extLst>
            <a:ext uri="{FF2B5EF4-FFF2-40B4-BE49-F238E27FC236}">
              <a16:creationId xmlns:a16="http://schemas.microsoft.com/office/drawing/2014/main" id="{FDEC5D32-385B-43A4-A8E5-C4FD1B9C0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11524" y="13866464"/>
          <a:ext cx="1980215" cy="3097518"/>
        </a:xfrm>
        <a:prstGeom prst="rect">
          <a:avLst/>
        </a:prstGeom>
      </xdr:spPr>
    </xdr:pic>
    <xdr:clientData/>
  </xdr:oneCellAnchor>
  <xdr:twoCellAnchor editAs="oneCell">
    <xdr:from>
      <xdr:col>2</xdr:col>
      <xdr:colOff>634999</xdr:colOff>
      <xdr:row>386</xdr:row>
      <xdr:rowOff>55996</xdr:rowOff>
    </xdr:from>
    <xdr:to>
      <xdr:col>4</xdr:col>
      <xdr:colOff>895372</xdr:colOff>
      <xdr:row>392</xdr:row>
      <xdr:rowOff>174776</xdr:rowOff>
    </xdr:to>
    <xdr:pic>
      <xdr:nvPicPr>
        <xdr:cNvPr id="16" name="Grafik 15">
          <a:extLst>
            <a:ext uri="{FF2B5EF4-FFF2-40B4-BE49-F238E27FC236}">
              <a16:creationId xmlns:a16="http://schemas.microsoft.com/office/drawing/2014/main" id="{8E44BCCA-89E8-DEFA-98F0-E7066AE39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98999" y="66747561"/>
          <a:ext cx="3063705" cy="1215894"/>
        </a:xfrm>
        <a:prstGeom prst="rect">
          <a:avLst/>
        </a:prstGeom>
      </xdr:spPr>
    </xdr:pic>
    <xdr:clientData/>
  </xdr:twoCellAnchor>
  <xdr:twoCellAnchor editAs="oneCell">
    <xdr:from>
      <xdr:col>2</xdr:col>
      <xdr:colOff>634999</xdr:colOff>
      <xdr:row>386</xdr:row>
      <xdr:rowOff>55996</xdr:rowOff>
    </xdr:from>
    <xdr:to>
      <xdr:col>10</xdr:col>
      <xdr:colOff>244230</xdr:colOff>
      <xdr:row>412</xdr:row>
      <xdr:rowOff>94846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6D50052B-C118-9416-5FB1-194D5B094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98999" y="66747561"/>
          <a:ext cx="7944959" cy="4772691"/>
        </a:xfrm>
        <a:prstGeom prst="rect">
          <a:avLst/>
        </a:prstGeom>
      </xdr:spPr>
    </xdr:pic>
    <xdr:clientData/>
  </xdr:twoCellAnchor>
  <xdr:twoCellAnchor editAs="oneCell">
    <xdr:from>
      <xdr:col>2</xdr:col>
      <xdr:colOff>742955</xdr:colOff>
      <xdr:row>293</xdr:row>
      <xdr:rowOff>138044</xdr:rowOff>
    </xdr:from>
    <xdr:to>
      <xdr:col>4</xdr:col>
      <xdr:colOff>746323</xdr:colOff>
      <xdr:row>303</xdr:row>
      <xdr:rowOff>1908</xdr:rowOff>
    </xdr:to>
    <xdr:pic>
      <xdr:nvPicPr>
        <xdr:cNvPr id="18" name="Grafik 17">
          <a:extLst>
            <a:ext uri="{FF2B5EF4-FFF2-40B4-BE49-F238E27FC236}">
              <a16:creationId xmlns:a16="http://schemas.microsoft.com/office/drawing/2014/main" id="{C17AF951-B935-3442-95AB-635B0DB6A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6955" y="49883392"/>
          <a:ext cx="2806700" cy="1686039"/>
        </a:xfrm>
        <a:prstGeom prst="rect">
          <a:avLst/>
        </a:prstGeom>
      </xdr:spPr>
    </xdr:pic>
    <xdr:clientData/>
  </xdr:twoCellAnchor>
  <xdr:twoCellAnchor editAs="oneCell">
    <xdr:from>
      <xdr:col>2</xdr:col>
      <xdr:colOff>691663</xdr:colOff>
      <xdr:row>218</xdr:row>
      <xdr:rowOff>99391</xdr:rowOff>
    </xdr:from>
    <xdr:to>
      <xdr:col>3</xdr:col>
      <xdr:colOff>1851569</xdr:colOff>
      <xdr:row>226</xdr:row>
      <xdr:rowOff>19302</xdr:rowOff>
    </xdr:to>
    <xdr:pic>
      <xdr:nvPicPr>
        <xdr:cNvPr id="19" name="Grafik 18">
          <a:extLst>
            <a:ext uri="{FF2B5EF4-FFF2-40B4-BE49-F238E27FC236}">
              <a16:creationId xmlns:a16="http://schemas.microsoft.com/office/drawing/2014/main" id="{541F2919-706C-3AF7-C10A-0C7B43328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55663" y="36178434"/>
          <a:ext cx="1918096" cy="1364315"/>
        </a:xfrm>
        <a:prstGeom prst="rect">
          <a:avLst/>
        </a:prstGeom>
      </xdr:spPr>
    </xdr:pic>
    <xdr:clientData/>
  </xdr:twoCellAnchor>
  <xdr:twoCellAnchor editAs="oneCell">
    <xdr:from>
      <xdr:col>2</xdr:col>
      <xdr:colOff>734391</xdr:colOff>
      <xdr:row>195</xdr:row>
      <xdr:rowOff>73722</xdr:rowOff>
    </xdr:from>
    <xdr:to>
      <xdr:col>3</xdr:col>
      <xdr:colOff>1562652</xdr:colOff>
      <xdr:row>205</xdr:row>
      <xdr:rowOff>93080</xdr:rowOff>
    </xdr:to>
    <xdr:pic>
      <xdr:nvPicPr>
        <xdr:cNvPr id="20" name="Grafik 19">
          <a:extLst>
            <a:ext uri="{FF2B5EF4-FFF2-40B4-BE49-F238E27FC236}">
              <a16:creationId xmlns:a16="http://schemas.microsoft.com/office/drawing/2014/main" id="{1738E78D-D64F-C3EF-E60F-59E701337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98391" y="32508418"/>
          <a:ext cx="1590261" cy="18339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26</xdr:row>
      <xdr:rowOff>52266</xdr:rowOff>
    </xdr:from>
    <xdr:to>
      <xdr:col>8</xdr:col>
      <xdr:colOff>471980</xdr:colOff>
      <xdr:row>52</xdr:row>
      <xdr:rowOff>88486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D8C5010D-09D1-D4C4-BEC9-35712C5D45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4560766"/>
          <a:ext cx="4784725" cy="4824120"/>
        </a:xfrm>
        <a:prstGeom prst="rect">
          <a:avLst/>
        </a:prstGeom>
      </xdr:spPr>
    </xdr:pic>
    <xdr:clientData/>
  </xdr:twoCellAnchor>
  <xdr:twoCellAnchor editAs="oneCell">
    <xdr:from>
      <xdr:col>10</xdr:col>
      <xdr:colOff>158750</xdr:colOff>
      <xdr:row>26</xdr:row>
      <xdr:rowOff>25400</xdr:rowOff>
    </xdr:from>
    <xdr:to>
      <xdr:col>15</xdr:col>
      <xdr:colOff>178348</xdr:colOff>
      <xdr:row>50</xdr:row>
      <xdr:rowOff>77304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DB0469FD-457C-55E8-520C-EF51F8FEE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05620" y="4498009"/>
          <a:ext cx="2496764" cy="442512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antazis Evangelos (panz)" id="{1876277B-2D82-4226-8640-1AC2D3A51773}" userId="S::panz@zhaw.ch::0575a5b2-15cf-4220-8466-9f40c0a2e15c" providerId="AD"/>
  <person displayName="Sordini Furio Valerio" id="{FBB6BEEF-60BF-4A0B-BBA2-FDD666AD348E}" userId="S::FurioValerio.Sordini@implenia.com::4fb44281-2a93-4d46-ba69-11773cc387ec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headers="0" connectionId="4" xr16:uid="{902E6F48-31E2-4CA8-BCE5-C74E0F73D4BD}" autoFormatId="16" applyNumberFormats="0" applyBorderFormats="0" applyFontFormats="0" applyPatternFormats="0" applyAlignmentFormats="0" applyWidthHeightFormats="0">
  <queryTableRefresh headersInLastRefresh="0" nextId="44" unboundColumnsRight="16">
    <queryTableFields count="31">
      <queryTableField id="1" name="Column1" tableColumnId="1"/>
      <queryTableField id="30" dataBound="0" tableColumnId="5"/>
      <queryTableField id="17" dataBound="0" tableColumnId="17"/>
      <queryTableField id="2" name="Column2" tableColumnId="2"/>
      <queryTableField id="31" dataBound="0" tableColumnId="6"/>
      <queryTableField id="33" dataBound="0" tableColumnId="24"/>
      <queryTableField id="32" dataBound="0" tableColumnId="7"/>
      <queryTableField id="27" dataBound="0" tableColumnId="21"/>
      <queryTableField id="3" name="Column3" tableColumnId="3"/>
      <queryTableField id="19" dataBound="0" tableColumnId="19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22" dataBound="0" tableColumnId="22"/>
      <queryTableField id="13" dataBound="0" tableColumnId="13"/>
      <queryTableField id="14" dataBound="0" tableColumnId="14"/>
      <queryTableField id="24" dataBound="0" tableColumnId="16"/>
      <queryTableField id="25" dataBound="0" tableColumnId="18"/>
      <queryTableField id="29" dataBound="0" tableColumnId="4"/>
      <queryTableField id="34" dataBound="0" tableColumnId="15"/>
      <queryTableField id="35" dataBound="0" tableColumnId="20"/>
      <queryTableField id="36" dataBound="0" tableColumnId="23"/>
      <queryTableField id="37" dataBound="0" tableColumnId="25"/>
      <queryTableField id="38" dataBound="0" tableColumnId="26"/>
      <queryTableField id="39" dataBound="0" tableColumnId="27"/>
      <queryTableField id="40" dataBound="0" tableColumnId="28"/>
      <queryTableField id="41" dataBound="0" tableColumnId="29"/>
      <queryTableField id="42" dataBound="0" tableColumnId="30"/>
      <queryTableField id="43" dataBound="0" tableColumnId="31"/>
    </queryTableFields>
    <queryTableDeletedFields count="4">
      <deletedField name="Column4"/>
      <deletedField name="Column5"/>
      <deletedField name="Column6"/>
      <deletedField name="Column7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headers="0" connectionId="2" xr16:uid="{00000000-0016-0000-0000-000000000000}" autoFormatId="16" applyNumberFormats="0" applyBorderFormats="0" applyFontFormats="0" applyPatternFormats="0" applyAlignmentFormats="0" applyWidthHeightFormats="0">
  <queryTableRefresh headersInLastRefresh="0" nextId="55" unboundColumnsLeft="11" unboundColumnsRight="10">
    <queryTableFields count="32">
      <queryTableField id="44" dataBound="0" tableColumnId="20"/>
      <queryTableField id="43" dataBound="0" tableColumnId="25"/>
      <queryTableField id="42" dataBound="0" tableColumnId="26"/>
      <queryTableField id="41" dataBound="0" tableColumnId="27"/>
      <queryTableField id="40" dataBound="0" tableColumnId="28"/>
      <queryTableField id="39" dataBound="0" tableColumnId="29"/>
      <queryTableField id="38" dataBound="0" tableColumnId="30"/>
      <queryTableField id="37" dataBound="0" tableColumnId="31"/>
      <queryTableField id="36" dataBound="0" tableColumnId="32"/>
      <queryTableField id="35" dataBound="0" tableColumnId="33"/>
      <queryTableField id="34" dataBound="0" tableColumnId="34"/>
      <queryTableField id="1" name="Column1" tableColumnId="1"/>
      <queryTableField id="30" dataBound="0" tableColumnId="5"/>
      <queryTableField id="17" dataBound="0" tableColumnId="17"/>
      <queryTableField id="33" dataBound="0" tableColumnId="24"/>
      <queryTableField id="32" dataBound="0" tableColumnId="7"/>
      <queryTableField id="27" dataBound="0" tableColumnId="21"/>
      <queryTableField id="19" dataBound="0" tableColumnId="19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51" dataBound="0" tableColumnId="3"/>
      <queryTableField id="52" dataBound="0" tableColumnId="6"/>
      <queryTableField id="26" dataBound="0" tableColumnId="23"/>
      <queryTableField id="24" dataBound="0" tableColumnId="2"/>
      <queryTableField id="53" dataBound="0" tableColumnId="16"/>
      <queryTableField id="48" dataBound="0" tableColumnId="35"/>
      <queryTableField id="25" dataBound="0" tableColumnId="18"/>
      <queryTableField id="15" dataBound="0" tableColumnId="15"/>
      <queryTableField id="29" dataBound="0" tableColumnId="4"/>
      <queryTableField id="54" dataBound="0" tableColumnId="8"/>
    </queryTableFields>
    <queryTableDeletedFields count="7">
      <deletedField name="Column4"/>
      <deletedField name="Column5"/>
      <deletedField name="Column6"/>
      <deletedField name="Column7"/>
      <deletedField name="Column2"/>
      <deletedField name="Column3"/>
      <deletedField name="Column8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headers="0" connectionId="1" xr16:uid="{00000000-0016-0000-0100-000001000000}" autoFormatId="16" applyNumberFormats="0" applyBorderFormats="0" applyFontFormats="0" applyPatternFormats="0" applyAlignmentFormats="0" applyWidthHeightFormats="0">
  <queryTableRefresh headersInLastRefresh="0" nextId="17" unboundColumnsRight="4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F0B274D-7A87-498B-B480-FC47B76D5BBC}" name="Housing_Products___Project_Preparation__222" displayName="Housing_Products___Project_Preparation__222" ref="A1:AE10" tableType="queryTable" headerRowCount="0" totalsRowShown="0">
  <tableColumns count="31">
    <tableColumn id="1" xr3:uid="{6C97DE8C-B780-40B4-99DE-8A4E1165D499}" uniqueName="1" name="Column1" queryTableFieldId="1"/>
    <tableColumn id="5" xr3:uid="{C7B1EB92-4CAB-481F-83B7-85E945C581D5}" uniqueName="5" name="Spalte8" queryTableFieldId="30"/>
    <tableColumn id="17" xr3:uid="{3AB8A527-8F4C-4A4D-AB78-1971F9648062}" uniqueName="17" name="Column4" queryTableFieldId="17"/>
    <tableColumn id="2" xr3:uid="{91498109-9E67-4CBF-AD49-9619097A1F47}" uniqueName="2" name="Column2" queryTableFieldId="2"/>
    <tableColumn id="6" xr3:uid="{59730C11-C82A-4C78-B1A4-17CF30477481}" uniqueName="6" name="Spalte9" queryTableFieldId="31"/>
    <tableColumn id="24" xr3:uid="{C0A0B45F-EEA3-43C0-AACD-D885297B9258}" uniqueName="24" name="Column6" queryTableFieldId="33"/>
    <tableColumn id="7" xr3:uid="{A0E9724F-A22B-426F-80A7-E3CCCF78C96A}" uniqueName="7" name="Column5" queryTableFieldId="32"/>
    <tableColumn id="21" xr3:uid="{A79334F2-EEC2-4165-8BDA-EA11F30CE468}" uniqueName="21" name="Column13" queryTableFieldId="27"/>
    <tableColumn id="3" xr3:uid="{976AB923-4736-4C18-AC7D-2B93D8BB1FBE}" uniqueName="3" name="Column3" queryTableFieldId="3"/>
    <tableColumn id="19" xr3:uid="{3B95DB7C-DFA4-470E-8BCD-B18726C0E06A}" uniqueName="19" name="Colonna2" queryTableFieldId="19"/>
    <tableColumn id="8" xr3:uid="{48377407-2D06-40E6-B106-5EE6A6BB6854}" uniqueName="8" name="Column8" queryTableFieldId="8"/>
    <tableColumn id="9" xr3:uid="{2F1F10FD-AB5F-466E-A98D-406F0CF2E141}" uniqueName="9" name="Column9" queryTableFieldId="9"/>
    <tableColumn id="10" xr3:uid="{3DCEF7CE-81E1-4F4D-BCE0-4A2B2605210E}" uniqueName="10" name="Column10" queryTableFieldId="10"/>
    <tableColumn id="11" xr3:uid="{F97C2DBD-3A1F-4EEA-943B-6A6D5B8EB7FD}" uniqueName="11" name="Column11" queryTableFieldId="11"/>
    <tableColumn id="12" xr3:uid="{D1924559-49DD-4513-B217-6BB6D7B0B9F2}" uniqueName="12" name="Column12" queryTableFieldId="12"/>
    <tableColumn id="22" xr3:uid="{69C7DFB7-1C1C-4F42-8E44-7FA88A86CEB6}" uniqueName="22" name="Colonna1" queryTableFieldId="22"/>
    <tableColumn id="13" xr3:uid="{5C0B6A5E-3ECA-4F16-BFE1-8F707806BFFE}" uniqueName="13" name="Spalte1" queryTableFieldId="13"/>
    <tableColumn id="14" xr3:uid="{92047D81-94FE-4EA0-8F9B-BA3422ACBD0B}" uniqueName="14" name="Spalte2" queryTableFieldId="14"/>
    <tableColumn id="16" xr3:uid="{9547CAD4-2194-4EC5-9805-231E8566C016}" uniqueName="16" name="Spalte5" queryTableFieldId="24"/>
    <tableColumn id="18" xr3:uid="{83BEE505-5C16-40FA-951B-006BB5973865}" uniqueName="18" name="Spalte6" queryTableFieldId="25"/>
    <tableColumn id="4" xr3:uid="{50216855-6D44-43CF-BAF1-B05FA1306C6E}" uniqueName="4" name="Spalte7" queryTableFieldId="29"/>
    <tableColumn id="15" xr3:uid="{0D6135C2-FCA3-4B26-AB0B-F29BD90DFEFE}" uniqueName="15" name="Column7" queryTableFieldId="34"/>
    <tableColumn id="20" xr3:uid="{CF60E1C3-8381-4118-B93E-123A73098D0A}" uniqueName="20" name="Column14" queryTableFieldId="35" dataDxfId="220"/>
    <tableColumn id="23" xr3:uid="{037BFB42-7391-4371-BF91-A06614790346}" uniqueName="23" name="Column15" queryTableFieldId="36" dataDxfId="219"/>
    <tableColumn id="25" xr3:uid="{DB5E54A8-A6A1-4C32-A007-802FDF7A66D6}" uniqueName="25" name="Column16" queryTableFieldId="37" dataDxfId="218"/>
    <tableColumn id="26" xr3:uid="{5050D79C-AC67-4964-9AA5-2FF4538133F8}" uniqueName="26" name="Column17" queryTableFieldId="38" dataDxfId="217"/>
    <tableColumn id="27" xr3:uid="{2FD23EF3-1AA9-4CA1-BB61-CEB8ABF97D95}" uniqueName="27" name="Column18" queryTableFieldId="39" dataDxfId="216"/>
    <tableColumn id="28" xr3:uid="{1DF1D143-5A78-4ECC-954D-A43A79E2F14E}" uniqueName="28" name="Column19" queryTableFieldId="40" dataDxfId="215"/>
    <tableColumn id="29" xr3:uid="{D6E6F587-C971-42D0-81B0-16212848433A}" uniqueName="29" name="Column20" queryTableFieldId="41" dataDxfId="214"/>
    <tableColumn id="30" xr3:uid="{2DC9B257-36C3-48C3-A760-18A31100AC32}" uniqueName="30" name="Column21" queryTableFieldId="42" dataDxfId="213"/>
    <tableColumn id="31" xr3:uid="{FA2AF480-4F2A-4C2A-8097-EFAEA55EBCB7}" uniqueName="31" name="Column22" queryTableFieldId="43" dataDxfId="21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E4CB45-1AAB-4C9D-BCCE-0F2BEFFB17D5}" name="Tabelle9124" displayName="Tabelle9124" ref="A75:B79" totalsRowShown="0" headerRowDxfId="166">
  <autoFilter ref="A75:B79" xr:uid="{6AE4CB45-1AAB-4C9D-BCCE-0F2BEFFB17D5}">
    <filterColumn colId="0" hiddenButton="1"/>
    <filterColumn colId="1" hiddenButton="1"/>
  </autoFilter>
  <tableColumns count="2">
    <tableColumn id="1" xr3:uid="{03EB1C9E-2250-4664-898C-654A5BF2CCB2}" name="Material Build-up" dataDxfId="165"/>
    <tableColumn id="2" xr3:uid="{B10E7C8C-C658-47E9-9461-5E1A5A34FF61}" name="Thickness (mm)" dataDxfId="164"/>
  </tableColumns>
  <tableStyleInfo name="TableStyleMedium1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12841B-5ACE-44CA-A1C5-D1CF844869E8}" name="Tabelle91245" displayName="Tabelle91245" ref="A87:B88" totalsRowShown="0" headerRowDxfId="163">
  <autoFilter ref="A87:B88" xr:uid="{4D12841B-5ACE-44CA-A1C5-D1CF844869E8}">
    <filterColumn colId="0" hiddenButton="1"/>
    <filterColumn colId="1" hiddenButton="1"/>
  </autoFilter>
  <tableColumns count="2">
    <tableColumn id="1" xr3:uid="{C5593AFC-7902-43DB-9261-24C05E85E826}" name="Material Build-up" dataDxfId="162"/>
    <tableColumn id="2" xr3:uid="{35071D63-7430-4B92-B18C-07B92846D2FC}" name="Thickness (mm)" dataDxfId="161"/>
  </tableColumns>
  <tableStyleInfo name="TableStyleMedium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344F692-CA07-4C04-8A77-F7CFA7A75DC9}" name="Tabelle912456" displayName="Tabelle912456" ref="A99:B104" totalsRowCount="1" headerRowDxfId="160">
  <autoFilter ref="A99:B103" xr:uid="{7344F692-CA07-4C04-8A77-F7CFA7A75DC9}">
    <filterColumn colId="0" hiddenButton="1"/>
    <filterColumn colId="1" hiddenButton="1"/>
  </autoFilter>
  <tableColumns count="2">
    <tableColumn id="1" xr3:uid="{A7E14EE1-A776-434C-88E1-E203C31F782E}" name="Material Build-up" totalsRowLabel="Ergebnis" dataDxfId="159" totalsRowDxfId="158"/>
    <tableColumn id="2" xr3:uid="{7DCCF4CA-4C6C-4142-B33F-612D79347129}" name="Thickness (mm)" totalsRowFunction="sum" dataDxfId="157" totalsRowDxfId="156"/>
  </tableColumns>
  <tableStyleInfo name="TableStyleMedium1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5951C08-1497-41BC-A253-9EB606C26698}" name="Tabelle9124567" displayName="Tabelle9124567" ref="A110:B114" totalsRowCount="1" headerRowDxfId="155">
  <autoFilter ref="A110:B113" xr:uid="{85951C08-1497-41BC-A253-9EB606C26698}">
    <filterColumn colId="0" hiddenButton="1"/>
    <filterColumn colId="1" hiddenButton="1"/>
  </autoFilter>
  <tableColumns count="2">
    <tableColumn id="1" xr3:uid="{8B71D616-FF7B-4488-B174-9D1D1D195D17}" name="Material Build-up" totalsRowLabel="Ergebnis" dataDxfId="154"/>
    <tableColumn id="2" xr3:uid="{D5E13850-7045-4E8E-8329-FD8DA253BAC5}" name="Thickness (mm)" totalsRowFunction="sum" dataDxfId="153" totalsRowDxfId="152"/>
  </tableColumns>
  <tableStyleInfo name="TableStyleMedium1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902210E-00FA-4BE6-9F9E-116156374CB2}" name="Tabelle912456713" displayName="Tabelle912456713" ref="A122:B127" totalsRowCount="1" headerRowDxfId="151">
  <autoFilter ref="A122:B126" xr:uid="{D902210E-00FA-4BE6-9F9E-116156374CB2}">
    <filterColumn colId="0" hiddenButton="1"/>
    <filterColumn colId="1" hiddenButton="1"/>
  </autoFilter>
  <tableColumns count="2">
    <tableColumn id="1" xr3:uid="{A99CC092-EF7E-4E92-876A-2455600A649B}" name="Material Build-up" totalsRowLabel="Ergebnis" dataDxfId="150"/>
    <tableColumn id="2" xr3:uid="{53FE561B-9EEB-4B49-8C00-301194AF84E3}" name="Thickness (mm)" totalsRowFunction="sum" dataDxfId="149" totalsRowDxfId="148"/>
  </tableColumns>
  <tableStyleInfo name="TableStyleMedium1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FC52F52-6EEC-47AF-9199-161AF83F3572}" name="Tabelle91245671314" displayName="Tabelle91245671314" ref="A134:B138" totalsRowCount="1" headerRowDxfId="147">
  <autoFilter ref="A134:B137" xr:uid="{BFC52F52-6EEC-47AF-9199-161AF83F3572}">
    <filterColumn colId="0" hiddenButton="1"/>
    <filterColumn colId="1" hiddenButton="1"/>
  </autoFilter>
  <tableColumns count="2">
    <tableColumn id="1" xr3:uid="{EAC201C7-3119-4FAC-A3A6-C8805316E43B}" name="Material Build-up" totalsRowLabel="Ergebnis" dataDxfId="146" totalsRowDxfId="145"/>
    <tableColumn id="2" xr3:uid="{763D5609-42FA-4DBF-BD78-012465A4C93B}" name="Thickness (mm)" totalsRowFunction="sum" dataDxfId="144" totalsRowDxfId="143"/>
  </tableColumns>
  <tableStyleInfo name="TableStyleMedium1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3239663-F581-4502-8B3F-5C5AFD94A366}" name="Tabelle9124567131415" displayName="Tabelle9124567131415" ref="A144:B146" totalsRowCount="1" headerRowDxfId="142">
  <autoFilter ref="A144:B145" xr:uid="{C3239663-F581-4502-8B3F-5C5AFD94A366}">
    <filterColumn colId="0" hiddenButton="1"/>
    <filterColumn colId="1" hiddenButton="1"/>
  </autoFilter>
  <tableColumns count="2">
    <tableColumn id="1" xr3:uid="{8E2D86AD-57D3-4B82-8F5C-B631E10C9C60}" name="Material Build-up" totalsRowLabel="Ergebnis" dataDxfId="141" totalsRowDxfId="140"/>
    <tableColumn id="2" xr3:uid="{5E867C23-4CD4-4745-BEE8-DFBA5119B142}" name="Thickness (mm)" totalsRowFunction="sum" dataDxfId="139" totalsRowDxfId="138"/>
  </tableColumns>
  <tableStyleInfo name="TableStyleMedium1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53F4F79-8DED-4CFA-B614-E956884BEE82}" name="Tabelle9124567131416" displayName="Tabelle9124567131416" ref="A152:B157" totalsRowCount="1" headerRowDxfId="137">
  <autoFilter ref="A152:B156" xr:uid="{553F4F79-8DED-4CFA-B614-E956884BEE82}">
    <filterColumn colId="0" hiddenButton="1"/>
    <filterColumn colId="1" hiddenButton="1"/>
  </autoFilter>
  <tableColumns count="2">
    <tableColumn id="1" xr3:uid="{74072F3F-6D35-482E-BE2E-9F5BE32828E8}" name="Material Build-up" totalsRowLabel="Ergebnis" dataDxfId="136"/>
    <tableColumn id="2" xr3:uid="{D9E249E5-87C9-413C-B167-72D8AC685BFC}" name="Thickness (mm)" totalsRowFunction="sum" dataDxfId="135" totalsRowDxfId="134"/>
  </tableColumns>
  <tableStyleInfo name="TableStyleMedium1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185363C-E9AD-4F64-B547-E4ED52CABB5A}" name="Tabelle912456713141617" displayName="Tabelle912456713141617" ref="A163:B165" totalsRowCount="1" headerRowDxfId="133">
  <autoFilter ref="A163:B164" xr:uid="{1185363C-E9AD-4F64-B547-E4ED52CABB5A}">
    <filterColumn colId="0" hiddenButton="1"/>
    <filterColumn colId="1" hiddenButton="1"/>
  </autoFilter>
  <tableColumns count="2">
    <tableColumn id="1" xr3:uid="{E1A67C09-7CFA-4C7A-BD54-0CE40DE80153}" name="Material Build-up" totalsRowLabel="Ergebnis" dataDxfId="132" totalsRowDxfId="131"/>
    <tableColumn id="2" xr3:uid="{FB5D67BC-888B-4522-883D-4FAF90E39DDD}" name="Thickness (mm)" totalsRowFunction="sum" dataDxfId="130" totalsRowDxfId="129"/>
  </tableColumns>
  <tableStyleInfo name="TableStyleMedium1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73A30FF-40BC-4EE6-BBBB-A10717258A8A}" name="Tabelle912456713141618" displayName="Tabelle912456713141618" ref="A172:B177" totalsRowCount="1" headerRowDxfId="128">
  <autoFilter ref="A172:B176" xr:uid="{973A30FF-40BC-4EE6-BBBB-A10717258A8A}">
    <filterColumn colId="0" hiddenButton="1"/>
    <filterColumn colId="1" hiddenButton="1"/>
  </autoFilter>
  <tableColumns count="2">
    <tableColumn id="1" xr3:uid="{02596E15-2690-4B05-BF22-42D967455E6B}" name="Material Build-up" totalsRowLabel="Ergebnis" dataDxfId="127" totalsRowDxfId="126"/>
    <tableColumn id="2" xr3:uid="{A85C4964-5020-446A-811E-D666DC692717}" name="Thickness (mm)" totalsRowFunction="sum" dataDxfId="125" totalsRowDxfId="124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Housing_Products___Project_Preparation__2" displayName="Housing_Products___Project_Preparation__2" ref="A1:AF53" tableType="queryTable" headerRowCount="0" totalsRowShown="0">
  <tableColumns count="32">
    <tableColumn id="20" xr3:uid="{6DBFE12C-DFB9-4567-B5C0-02DC379833EA}" uniqueName="20" name="Spalte4" queryTableFieldId="44"/>
    <tableColumn id="25" xr3:uid="{755E2BF2-FD8A-4378-BDAE-657685CAC18B}" uniqueName="25" name="Spalte10" queryTableFieldId="43"/>
    <tableColumn id="26" xr3:uid="{B6C0360A-275D-4632-B216-6CCDB03F2573}" uniqueName="26" name="Spalte11" queryTableFieldId="42"/>
    <tableColumn id="27" xr3:uid="{FC4652D5-F374-4EB9-8F0D-ECADBCB764A9}" uniqueName="27" name="Spalte12" queryTableFieldId="41"/>
    <tableColumn id="28" xr3:uid="{9A7E95F4-A407-4AD1-9417-27C0517AF67E}" uniqueName="28" name="Spalte13" queryTableFieldId="40"/>
    <tableColumn id="29" xr3:uid="{38D0E429-2497-46DE-83C8-7965B1FDFFC0}" uniqueName="29" name="Spalte14" queryTableFieldId="39"/>
    <tableColumn id="30" xr3:uid="{02ECAC8D-FB15-4C79-B9F4-CC16448F83B3}" uniqueName="30" name="Spalte15" queryTableFieldId="38"/>
    <tableColumn id="31" xr3:uid="{49128A5E-CA67-4E1F-B102-B01B117BC3FC}" uniqueName="31" name="Spalte16" queryTableFieldId="37"/>
    <tableColumn id="32" xr3:uid="{09E36F76-F2E4-4226-8D78-D1CCFF8E5A47}" uniqueName="32" name="Spalte17" queryTableFieldId="36"/>
    <tableColumn id="33" xr3:uid="{6ED14B7A-EC54-473B-9C5E-FAB1E9E4EAC9}" uniqueName="33" name="Spalte18" queryTableFieldId="35"/>
    <tableColumn id="34" xr3:uid="{829C5A4A-4BC9-4FC6-94D0-7D380D6A36B7}" uniqueName="34" name="Spalte19" queryTableFieldId="34"/>
    <tableColumn id="1" xr3:uid="{00000000-0010-0000-0000-000001000000}" uniqueName="1" name="Column1" queryTableFieldId="1" dataDxfId="208"/>
    <tableColumn id="5" xr3:uid="{8289EA4A-FDDA-42AD-8C03-4FF79C54F88C}" uniqueName="5" name="Spalte8" queryTableFieldId="30"/>
    <tableColumn id="17" xr3:uid="{1B575941-5CCE-4260-B9B1-39A0D637CCB9}" uniqueName="17" name="Column4" queryTableFieldId="17" dataDxfId="207"/>
    <tableColumn id="24" xr3:uid="{796C8F45-C925-4487-BCCB-1B30BD937CB9}" uniqueName="24" name="Column6" queryTableFieldId="33"/>
    <tableColumn id="7" xr3:uid="{2F942A96-A4B6-459A-A1E5-7BBFB4C8C1D7}" uniqueName="7" name="Column5" queryTableFieldId="32"/>
    <tableColumn id="21" xr3:uid="{2DE54D5F-055B-41C3-B117-4AED281F2B46}" uniqueName="21" name="Column13" queryTableFieldId="27"/>
    <tableColumn id="19" xr3:uid="{E58EE6C9-EA32-4A41-BF3C-7C9F00A129D4}" uniqueName="19" name="Colonna2" queryTableFieldId="19"/>
    <tableColumn id="9" xr3:uid="{00000000-0010-0000-0000-000009000000}" uniqueName="9" name="Column9" queryTableFieldId="9" dataDxfId="206"/>
    <tableColumn id="10" xr3:uid="{00000000-0010-0000-0000-00000A000000}" uniqueName="10" name="Column10" queryTableFieldId="10" dataDxfId="205"/>
    <tableColumn id="11" xr3:uid="{00000000-0010-0000-0000-00000B000000}" uniqueName="11" name="Column11" queryTableFieldId="11" dataDxfId="204"/>
    <tableColumn id="12" xr3:uid="{00000000-0010-0000-0000-00000C000000}" uniqueName="12" name="Column12" queryTableFieldId="12" dataDxfId="203"/>
    <tableColumn id="3" xr3:uid="{44CA2529-158E-488C-986A-AB1DCFC09D92}" uniqueName="3" name="Column2" queryTableFieldId="51" dataDxfId="202"/>
    <tableColumn id="6" xr3:uid="{CB951803-3858-41D3-BD29-4DB999D86E45}" uniqueName="6" name="Column3" queryTableFieldId="52"/>
    <tableColumn id="23" xr3:uid="{E0C4F39B-EB52-4257-A7EC-EF4D41E2223A}" uniqueName="23" name="Colonna3" queryTableFieldId="26"/>
    <tableColumn id="2" xr3:uid="{9A6E4DD3-36E8-46DC-9750-3D5CD80B128B}" uniqueName="2" name="Column7" queryTableFieldId="24"/>
    <tableColumn id="16" xr3:uid="{3851E33B-B0D2-4E26-A328-FB5215B1C391}" uniqueName="16" name="Spalte5" queryTableFieldId="53"/>
    <tableColumn id="35" xr3:uid="{0FC3A8E5-2CE2-43A4-917F-AF9F0AF51328}" uniqueName="35" name="Spalte20" queryTableFieldId="48" dataDxfId="201"/>
    <tableColumn id="18" xr3:uid="{01E05A62-9BDC-4783-A30F-497587BBBAA9}" uniqueName="18" name="Spalte6" queryTableFieldId="25"/>
    <tableColumn id="15" xr3:uid="{00000000-0010-0000-0000-00000F000000}" uniqueName="15" name="Spalte3" queryTableFieldId="15" dataDxfId="200"/>
    <tableColumn id="4" xr3:uid="{D3605272-1DBD-4B8D-81CF-BFB99E142327}" uniqueName="4" name="Spalte7" queryTableFieldId="29" dataDxfId="199"/>
    <tableColumn id="8" xr3:uid="{C4897981-7841-4B5D-AAC5-650155EDC04B}" uniqueName="8" name="Column8" queryTableFieldId="54" dataDxfId="198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5969420-08B6-4138-B322-60A737A65FC2}" name="Tabelle91245671314161819" displayName="Tabelle91245671314161819" ref="A197:B203" totalsRowCount="1" headerRowDxfId="123">
  <autoFilter ref="A197:B202" xr:uid="{B5969420-08B6-4138-B322-60A737A65FC2}">
    <filterColumn colId="0" hiddenButton="1"/>
    <filterColumn colId="1" hiddenButton="1"/>
  </autoFilter>
  <tableColumns count="2">
    <tableColumn id="1" xr3:uid="{B4DB2A2E-7562-40FB-9579-84A242097DFE}" name="Material Build-up" totalsRowLabel="Ergebnis" dataDxfId="122" totalsRowDxfId="121"/>
    <tableColumn id="2" xr3:uid="{CD9D786D-CF3E-4EDA-A3D3-A60DC0D794EF}" name="Thickness (mm)" totalsRowFunction="sum" dataDxfId="120" totalsRowDxfId="119"/>
  </tableColumns>
  <tableStyleInfo name="TableStyleMedium1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D474995-2C41-45BC-9982-45BE4D100BBE}" name="Tabelle9124567131416181920" displayName="Tabelle9124567131416181920" ref="A211:B214" totalsRowCount="1" headerRowDxfId="118">
  <autoFilter ref="A211:B213" xr:uid="{5D474995-2C41-45BC-9982-45BE4D100BBE}">
    <filterColumn colId="0" hiddenButton="1"/>
    <filterColumn colId="1" hiddenButton="1"/>
  </autoFilter>
  <tableColumns count="2">
    <tableColumn id="1" xr3:uid="{220A0D5D-FC4B-4957-9710-4A24A920864A}" name="Material Build-up" totalsRowLabel="Ergebnis" dataDxfId="117"/>
    <tableColumn id="2" xr3:uid="{CF83BEC6-44B3-4A92-804C-FF6E7FFF4D59}" name="Thickness (mm)" totalsRowFunction="sum" dataDxfId="116" totalsRowDxfId="115"/>
  </tableColumns>
  <tableStyleInfo name="TableStyleMedium1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C36AFF8-0328-4FC0-8FBE-4713C1095A8F}" name="Tabelle9124567131416181921" displayName="Tabelle9124567131416181921" ref="A220:B226" totalsRowCount="1" headerRowDxfId="114">
  <autoFilter ref="A220:B225" xr:uid="{7C36AFF8-0328-4FC0-8FBE-4713C1095A8F}">
    <filterColumn colId="0" hiddenButton="1"/>
    <filterColumn colId="1" hiddenButton="1"/>
  </autoFilter>
  <tableColumns count="2">
    <tableColumn id="1" xr3:uid="{56D11AA4-D2FF-4E40-884A-7B337A6DE6F6}" name="Material Build-up" totalsRowLabel="Ergebnis" dataDxfId="113" totalsRowDxfId="112"/>
    <tableColumn id="2" xr3:uid="{B539FE03-B2DD-47EF-ACE3-D028B1D38786}" name="Thickness (mm)" totalsRowFunction="sum" dataDxfId="111" totalsRowDxfId="110"/>
  </tableColumns>
  <tableStyleInfo name="TableStyleMedium1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0203EDF-1BBA-4018-8242-9EFA5AEB66DF}" name="Tabelle912456713141618192123" displayName="Tabelle912456713141618192123" ref="A232:B238" totalsRowCount="1" headerRowDxfId="109">
  <autoFilter ref="A232:B237" xr:uid="{D0203EDF-1BBA-4018-8242-9EFA5AEB66DF}">
    <filterColumn colId="0" hiddenButton="1"/>
    <filterColumn colId="1" hiddenButton="1"/>
  </autoFilter>
  <tableColumns count="2">
    <tableColumn id="1" xr3:uid="{B0E0A3C6-D9AF-4514-8EDB-7C809625824F}" name="Material Build-up" totalsRowLabel="Ergebnis" dataDxfId="108"/>
    <tableColumn id="2" xr3:uid="{91315FAB-F084-46B4-85AB-C95350D52FE1}" name="Thickness (mm)" totalsRowFunction="sum" dataDxfId="107" totalsRowDxfId="106"/>
  </tableColumns>
  <tableStyleInfo name="TableStyleMedium1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3689B1F5-8231-4FC9-BF4F-B18353DCD2F5}" name="Tabelle91245671314161819212324" displayName="Tabelle91245671314161819212324" ref="A244:B250" totalsRowCount="1" headerRowDxfId="105">
  <autoFilter ref="A244:B249" xr:uid="{3689B1F5-8231-4FC9-BF4F-B18353DCD2F5}">
    <filterColumn colId="0" hiddenButton="1"/>
    <filterColumn colId="1" hiddenButton="1"/>
  </autoFilter>
  <tableColumns count="2">
    <tableColumn id="1" xr3:uid="{1A9297DE-9804-4800-8F24-13A58BDCC847}" name="Material Build-up" totalsRowLabel="Ergebnis" dataDxfId="104" totalsRowDxfId="103"/>
    <tableColumn id="2" xr3:uid="{08C799C0-89FC-4950-81FB-1E9E34CF5520}" name="Thickness (mm)" totalsRowFunction="sum" dataDxfId="102" totalsRowDxfId="101"/>
  </tableColumns>
  <tableStyleInfo name="TableStyleMedium1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8669F45F-ECA4-48F0-8791-66A9B7909D3C}" name="Tabelle9124567131416181925" displayName="Tabelle9124567131416181925" ref="A256:B264" totalsRowCount="1" headerRowDxfId="100">
  <autoFilter ref="A256:B263" xr:uid="{8669F45F-ECA4-48F0-8791-66A9B7909D3C}">
    <filterColumn colId="0" hiddenButton="1"/>
    <filterColumn colId="1" hiddenButton="1"/>
  </autoFilter>
  <tableColumns count="2">
    <tableColumn id="1" xr3:uid="{5230557A-795D-4386-A444-780CE0BAD62E}" name="Material Build-up" totalsRowLabel="Ergebnis" dataDxfId="99" totalsRowDxfId="98"/>
    <tableColumn id="2" xr3:uid="{73A9860C-5323-402E-8243-94766DA78622}" name="Thickness (mm)" totalsRowFunction="sum" dataDxfId="97" totalsRowDxfId="96"/>
  </tableColumns>
  <tableStyleInfo name="TableStyleMedium1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6189C53-2C5D-4758-8965-B6BD8CB0FBE4}" name="Tabelle9124567131416181921232426" displayName="Tabelle9124567131416181921232426" ref="A270:B276" totalsRowCount="1" headerRowDxfId="95">
  <autoFilter ref="A270:B275" xr:uid="{56189C53-2C5D-4758-8965-B6BD8CB0FBE4}">
    <filterColumn colId="0" hiddenButton="1"/>
    <filterColumn colId="1" hiddenButton="1"/>
  </autoFilter>
  <tableColumns count="2">
    <tableColumn id="1" xr3:uid="{653090EC-7742-4F92-8FA0-BF96A763ED04}" name="Material Build-up" totalsRowLabel="Ergebnis" dataDxfId="94" totalsRowDxfId="93"/>
    <tableColumn id="2" xr3:uid="{EAD86A83-D35A-4B92-93AD-A792B53CEAE3}" name="Thickness (mm)" totalsRowFunction="sum" dataDxfId="92" totalsRowDxfId="91"/>
  </tableColumns>
  <tableStyleInfo name="TableStyleMedium1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B591A87-DB81-498B-A57C-6A8F4E11A08A}" name="Tabelle912456713141618192527" displayName="Tabelle912456713141618192527" ref="A282:B289" totalsRowCount="1" headerRowDxfId="90">
  <autoFilter ref="A282:B288" xr:uid="{2B591A87-DB81-498B-A57C-6A8F4E11A08A}">
    <filterColumn colId="0" hiddenButton="1"/>
    <filterColumn colId="1" hiddenButton="1"/>
  </autoFilter>
  <tableColumns count="2">
    <tableColumn id="1" xr3:uid="{91C2AD69-6653-41B4-A8AB-A310FB513F44}" name="Material Build-up" totalsRowLabel="Ergebnis" dataDxfId="89" totalsRowDxfId="88"/>
    <tableColumn id="2" xr3:uid="{D17B5A39-5B9E-419F-922A-BCF5E8C518C7}" name="Thickness (mm)" totalsRowFunction="sum" dataDxfId="87" totalsRowDxfId="86"/>
  </tableColumns>
  <tableStyleInfo name="TableStyleMedium1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917E8E9F-EE1E-4680-8079-0B3E8C938212}" name="Tabelle91245671314161819252729" displayName="Tabelle91245671314161819252729" ref="A295:B302" totalsRowCount="1" headerRowDxfId="85">
  <autoFilter ref="A295:B301" xr:uid="{917E8E9F-EE1E-4680-8079-0B3E8C938212}">
    <filterColumn colId="0" hiddenButton="1"/>
    <filterColumn colId="1" hiddenButton="1"/>
  </autoFilter>
  <tableColumns count="2">
    <tableColumn id="1" xr3:uid="{F36DDD7E-0516-4A13-8F60-2772C3B0E436}" name="Material Build-up" totalsRowLabel="Ergebnis" dataDxfId="84" totalsRowDxfId="83"/>
    <tableColumn id="2" xr3:uid="{E3BF016D-6BDC-421B-9225-8B07FC71C8B8}" name="Thickness (mm)" totalsRowFunction="sum" dataDxfId="82" totalsRowDxfId="81"/>
  </tableColumns>
  <tableStyleInfo name="TableStyleMedium1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281ADBC6-5416-4885-A8FD-5799A3D6DBFE}" name="Tabelle912456713141618192130" displayName="Tabelle912456713141618192130" ref="A308:B315" totalsRowCount="1" headerRowDxfId="80">
  <autoFilter ref="A308:B314" xr:uid="{281ADBC6-5416-4885-A8FD-5799A3D6DBFE}">
    <filterColumn colId="0" hiddenButton="1"/>
    <filterColumn colId="1" hiddenButton="1"/>
  </autoFilter>
  <tableColumns count="2">
    <tableColumn id="1" xr3:uid="{1CFD334D-0C45-4A25-BDA8-ABEC5771D7CD}" name="Material Build-up" totalsRowLabel="Ergebnis" dataDxfId="79" totalsRowDxfId="78"/>
    <tableColumn id="2" xr3:uid="{225B46A7-5304-4C40-8C4E-B599B7F309DF}" name="Thickness (mm)" totalsRowFunction="sum" dataDxfId="77" totalsRowDxfId="76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4DB625CD-7678-47BA-8A6F-F43259F84C11}" name="Tabelle4244" displayName="Tabelle4244" ref="A1:L259" totalsRowShown="0" headerRowDxfId="197">
  <autoFilter ref="A1:L259" xr:uid="{406C2AA1-8801-48BB-957F-DCE9322E5D7E}"/>
  <tableColumns count="12">
    <tableColumn id="3" xr3:uid="{F7049448-154C-4595-8D81-9EE9BE169FEA}" name="Typname" dataDxfId="196"/>
    <tableColumn id="4" xr3:uid="{1A9E9595-C4FF-44A9-A28D-52B6F41F3C6E}" name="Produkt Name"/>
    <tableColumn id="5" xr3:uid="{52BEE251-A6A2-4BBA-89A4-7EFDFE117D88}" name="Dicke (mm)"/>
    <tableColumn id="6" xr3:uid="{364FD259-E165-4054-90DA-D98F590B3F91}" name="Breite (mm)" dataDxfId="195"/>
    <tableColumn id="7" xr3:uid="{6078558C-F152-40F1-9B91-63809810275D}" name="Hoehe(mm)" dataDxfId="194"/>
    <tableColumn id="9" xr3:uid="{FA5D1B52-B44E-4908-B9EC-3D186DB701B6}" name="Vorgefertigt"/>
    <tableColumn id="10" xr3:uid="{5E1A38A0-9E3D-464D-B9D3-D64C7D6CB069}" name="Vorgefertigt-Anbieter" dataDxfId="193"/>
    <tableColumn id="11" xr3:uid="{DD4769D5-5EA6-47D4-A70E-814D8783DDD4}" name="eBKP-H"/>
    <tableColumn id="12" xr3:uid="{3EE5DD1C-ABB4-4DFE-9A64-F17CC1CE8B31}" name="Materialkost">
      <calculatedColumnFormula>VLOOKUP('SubAssemblies-Build-Ups'!$B2,Products[[Produkt Name]:[Gesamtkost]],9,FALSE)</calculatedColumnFormula>
    </tableColumn>
    <tableColumn id="13" xr3:uid="{069A6C77-83B1-4DDA-974A-11EE38EDA2BC}" name="Arbeitskost">
      <calculatedColumnFormula>VLOOKUP('SubAssemblies-Build-Ups'!$B2,Products[[Produkt Name]:[Gesamtkost]],10,FALSE)</calculatedColumnFormula>
    </tableColumn>
    <tableColumn id="14" xr3:uid="{ED28C922-1248-4762-A957-646B9816FE1C}" name="Gesamtkost">
      <calculatedColumnFormula>VLOOKUP('SubAssemblies-Build-Ups'!$B2,Products[[Produkt Name]:[Gesamtkost]],11,FALSE)</calculatedColumnFormula>
    </tableColumn>
    <tableColumn id="1" xr3:uid="{A64E4FD0-F486-49C8-8BEF-2C89566F818E}" name="Column1" dataDxfId="192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8918A4EA-E382-4576-B492-D5171E648BA8}" name="Tabelle91245671314161819213031" displayName="Tabelle91245671314161819213031" ref="A321:B328" totalsRowCount="1" headerRowDxfId="75">
  <autoFilter ref="A321:B327" xr:uid="{8918A4EA-E382-4576-B492-D5171E648BA8}">
    <filterColumn colId="0" hiddenButton="1"/>
    <filterColumn colId="1" hiddenButton="1"/>
  </autoFilter>
  <tableColumns count="2">
    <tableColumn id="1" xr3:uid="{B38146CF-289A-4A46-BD3B-AD64D10D9AB9}" name="Material Build-up" totalsRowLabel="Ergebnis" dataDxfId="74" totalsRowDxfId="73"/>
    <tableColumn id="2" xr3:uid="{CB8418E7-7002-4ACB-8529-8E969DE216F0}" name="Thickness (mm)" totalsRowFunction="sum" dataDxfId="72" totalsRowDxfId="71"/>
  </tableColumns>
  <tableStyleInfo name="TableStyleMedium1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1A6DC626-918C-4B6A-B35A-DAB09F429729}" name="Tabelle9124567131416181921303132" displayName="Tabelle9124567131416181921303132" ref="A334:B341" totalsRowCount="1" headerRowDxfId="70">
  <autoFilter ref="A334:B340" xr:uid="{1A6DC626-918C-4B6A-B35A-DAB09F429729}">
    <filterColumn colId="0" hiddenButton="1"/>
    <filterColumn colId="1" hiddenButton="1"/>
  </autoFilter>
  <tableColumns count="2">
    <tableColumn id="1" xr3:uid="{314605BE-0B8B-40D6-B182-65B6CBCD56D1}" name="Material Build-up" totalsRowLabel="Ergebnis" dataDxfId="69" totalsRowDxfId="68"/>
    <tableColumn id="2" xr3:uid="{2F6EBDE4-0336-43F0-9C27-CD457FE6FF83}" name="Thickness (mm)" totalsRowFunction="sum" dataDxfId="67" totalsRowDxfId="66"/>
  </tableColumns>
  <tableStyleInfo name="TableStyleMedium1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4BB02CBD-D312-40FB-8186-BAF6A4D394C6}" name="Tabelle9124567131416181925272933" displayName="Tabelle9124567131416181925272933" ref="A347:B354" totalsRowCount="1" headerRowDxfId="65">
  <autoFilter ref="A347:B353" xr:uid="{4BB02CBD-D312-40FB-8186-BAF6A4D394C6}">
    <filterColumn colId="0" hiddenButton="1"/>
    <filterColumn colId="1" hiddenButton="1"/>
  </autoFilter>
  <tableColumns count="2">
    <tableColumn id="1" xr3:uid="{FDF94B0C-4745-49D7-880F-71221A64DFB9}" name="Material Build-up" totalsRowLabel="Ergebnis" dataDxfId="64" totalsRowDxfId="63"/>
    <tableColumn id="2" xr3:uid="{3B86EAA4-7F0A-4F1D-BD0E-0813C8F7807D}" name="Thickness (mm)" totalsRowFunction="sum" dataDxfId="62" totalsRowDxfId="61"/>
  </tableColumns>
  <tableStyleInfo name="TableStyleMedium1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7E44F5C-C935-4C00-B6E8-A5289637D6BA}" name="Tabelle912456713141618192527293334" displayName="Tabelle912456713141618192527293334" ref="A360:B367" totalsRowCount="1" headerRowDxfId="60">
  <autoFilter ref="A360:B366" xr:uid="{67E44F5C-C935-4C00-B6E8-A5289637D6BA}">
    <filterColumn colId="0" hiddenButton="1"/>
    <filterColumn colId="1" hiddenButton="1"/>
  </autoFilter>
  <tableColumns count="2">
    <tableColumn id="1" xr3:uid="{10644DAC-5C2A-44F2-971B-E56B8A90DDC5}" name="Material Build-up" totalsRowLabel="Ergebnis" dataDxfId="59" totalsRowDxfId="58"/>
    <tableColumn id="2" xr3:uid="{7C78BFA4-8964-402E-BBBF-381072B69483}" name="Thickness (mm)" totalsRowFunction="sum" dataDxfId="57" totalsRowDxfId="56"/>
  </tableColumns>
  <tableStyleInfo name="TableStyleMedium1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80D6EC3C-E0CD-47AD-BDB4-686193A01DAA}" name="Tabelle91245671314161819252729333435" displayName="Tabelle91245671314161819252729333435" ref="A373:B380" totalsRowCount="1" headerRowDxfId="55">
  <autoFilter ref="A373:B379" xr:uid="{80D6EC3C-E0CD-47AD-BDB4-686193A01DAA}">
    <filterColumn colId="0" hiddenButton="1"/>
    <filterColumn colId="1" hiddenButton="1"/>
  </autoFilter>
  <tableColumns count="2">
    <tableColumn id="1" xr3:uid="{C6857F26-2B62-43D4-944F-005B7E66AD61}" name="Material Build-up" totalsRowLabel="Ergebnis" dataDxfId="54" totalsRowDxfId="53"/>
    <tableColumn id="2" xr3:uid="{325A7436-862D-4B6C-A12F-CFC98014271E}" name="Thickness (mm)" totalsRowFunction="sum" dataDxfId="52" totalsRowDxfId="51"/>
  </tableColumns>
  <tableStyleInfo name="TableStyleMedium1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4BE9D3BE-8908-495B-AD04-85BBEAA02ECC}" name="Tabelle9124567131416181925272936" displayName="Tabelle9124567131416181925272936" ref="A386:B395" totalsRowCount="1" headerRowDxfId="50">
  <autoFilter ref="A386:B394" xr:uid="{4BE9D3BE-8908-495B-AD04-85BBEAA02ECC}">
    <filterColumn colId="0" hiddenButton="1"/>
    <filterColumn colId="1" hiddenButton="1"/>
  </autoFilter>
  <tableColumns count="2">
    <tableColumn id="1" xr3:uid="{77701306-BADE-4B47-B3A0-FD7862C28C36}" name="Material Build-up" totalsRowLabel="Ergebnis" dataDxfId="49"/>
    <tableColumn id="2" xr3:uid="{839964AA-9EB3-4200-84AA-C95675EF1350}" name="Thickness (mm)" totalsRowFunction="sum" dataDxfId="48" totalsRowDxfId="47"/>
  </tableColumns>
  <tableStyleInfo name="TableStyleMedium1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E1475895-24FD-452C-81A3-0C125EC9B339}" name="Tabelle912456713141618192527293637" displayName="Tabelle912456713141618192527293637" ref="A401:B410" totalsRowCount="1" headerRowDxfId="46">
  <autoFilter ref="A401:B409" xr:uid="{E1475895-24FD-452C-81A3-0C125EC9B339}">
    <filterColumn colId="0" hiddenButton="1"/>
    <filterColumn colId="1" hiddenButton="1"/>
  </autoFilter>
  <tableColumns count="2">
    <tableColumn id="1" xr3:uid="{3704DC87-8DF7-415F-8EFB-31D47D84C95E}" name="Material Build-up" totalsRowLabel="Ergebnis" dataDxfId="45"/>
    <tableColumn id="2" xr3:uid="{2C5C74CE-12AF-4251-B176-A22007250A73}" name="Thickness (mm)" totalsRowFunction="sum" dataDxfId="44" totalsRowDxfId="43"/>
  </tableColumns>
  <tableStyleInfo name="TableStyleMedium1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586C6567-C2AF-4B3E-87BB-F186F2F4B4DA}" name="Tabelle91245671314161819252729363739" displayName="Tabelle91245671314161819252729363739" ref="A416:B425" totalsRowCount="1" headerRowDxfId="42">
  <autoFilter ref="A416:B424" xr:uid="{586C6567-C2AF-4B3E-87BB-F186F2F4B4DA}">
    <filterColumn colId="0" hiddenButton="1"/>
    <filterColumn colId="1" hiddenButton="1"/>
  </autoFilter>
  <tableColumns count="2">
    <tableColumn id="1" xr3:uid="{6ABEA224-C6DA-4F7A-811C-A9FFF93A115B}" name="Material Build-up" totalsRowLabel="Ergebnis" dataDxfId="41"/>
    <tableColumn id="2" xr3:uid="{8B7327C9-48A5-486B-8AF0-9F55DC5DAF6A}" name="Thickness (mm)" totalsRowFunction="sum" dataDxfId="40" totalsRowDxfId="39"/>
  </tableColumns>
  <tableStyleInfo name="TableStyleMedium1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FD709FD9-8101-4922-A5A2-4F79258DBE58}" name="Tabelle91245671314161819252729363740" displayName="Tabelle91245671314161819252729363740" ref="A431:B440" totalsRowCount="1" headerRowDxfId="38">
  <autoFilter ref="A431:B439" xr:uid="{FD709FD9-8101-4922-A5A2-4F79258DBE58}">
    <filterColumn colId="0" hiddenButton="1"/>
    <filterColumn colId="1" hiddenButton="1"/>
  </autoFilter>
  <tableColumns count="2">
    <tableColumn id="1" xr3:uid="{4D2C271E-A87C-433D-8459-B67F1CCD307B}" name="Material Build-up" totalsRowLabel="Ergebnis" dataDxfId="37"/>
    <tableColumn id="2" xr3:uid="{800E568E-2775-4727-B04B-07BC999F97E2}" name="Thickness (mm)" totalsRowFunction="sum" dataDxfId="36" totalsRowDxfId="35"/>
  </tableColumns>
  <tableStyleInfo name="TableStyleMedium1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BEE2537E-DD93-4882-BFA2-E651677BDDC5}" name="Tabelle741" displayName="Tabelle741" ref="D6:E16" totalsRowCount="1" headerRowDxfId="34">
  <autoFilter ref="D6:E15" xr:uid="{BEE2537E-DD93-4882-BFA2-E651677BDDC5}">
    <filterColumn colId="0" hiddenButton="1"/>
    <filterColumn colId="1" hiddenButton="1"/>
  </autoFilter>
  <tableColumns count="2">
    <tableColumn id="1" xr3:uid="{CADBD5A2-538A-46BA-B15D-80F7F6F1E483}" name="Material Build-up" totalsRowLabel="Ergebnis"/>
    <tableColumn id="2" xr3:uid="{5EF4EFB7-57F2-4B36-A040-E307DA4AAC22}" name="Thickness (mm)" totalsRowFunction="sum" dataDxfId="33" totalsRowDxfId="32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FD532FCF-1836-4FC9-9301-47EEA9C060DB}" name="Products" displayName="Products" ref="A1:L69" totalsRowShown="0" headerRowDxfId="191">
  <autoFilter ref="A1:L69" xr:uid="{FD532FCF-1836-4FC9-9301-47EEA9C060DB}"/>
  <tableColumns count="12">
    <tableColumn id="1" xr3:uid="{EDCAA481-ABAA-4A06-80BE-05CF2FF9C6E5}" name="Typname"/>
    <tableColumn id="2" xr3:uid="{BA7A2B04-6EFC-405F-AB8D-3734B9A9BF8E}" name="Produkt Name" dataDxfId="190"/>
    <tableColumn id="3" xr3:uid="{315BDF97-A1DE-498E-B63C-DEC4B3A93C3E}" name="Dicke (mm)" dataDxfId="189"/>
    <tableColumn id="4" xr3:uid="{2CF6D073-FA1B-4D5C-BD44-8C6E74306CB3}" name="Breite/Laenge (mm)" dataDxfId="188"/>
    <tableColumn id="5" xr3:uid="{0ADBFFDC-6DE1-4267-888C-856DF916C2E7}" name="Hoehe(mm)" dataDxfId="187"/>
    <tableColumn id="7" xr3:uid="{85D9F21E-05C8-4D78-8408-66542F35B649}" name="Vorfertigt" dataDxfId="186"/>
    <tableColumn id="8" xr3:uid="{0C4C7830-A6F4-46ED-8EA0-64B182426B05}" name="Anbieter" dataDxfId="185"/>
    <tableColumn id="9" xr3:uid="{FE01C6C8-437E-406B-A788-FEE7DADE9A73}" name="eBKP-H" dataDxfId="184"/>
    <tableColumn id="13" xr3:uid="{23EC021A-5BDF-4FF9-A5AE-A89CF33E78E9}" name="Position"/>
    <tableColumn id="10" xr3:uid="{EA1A245D-B94F-4513-BC19-BDA3C765D91C}" name="Materialkost" dataDxfId="183"/>
    <tableColumn id="11" xr3:uid="{393A901C-7B1C-4BAA-B03C-C0D46D265871}" name="Arbeitskost" dataDxfId="182"/>
    <tableColumn id="12" xr3:uid="{4AFC6064-C3E5-489C-B7D5-7DD1C219D676}" name="Gesamtkost" dataDxfId="181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1C6E5F94-BDF9-4D86-84F8-9399D8947E7D}" name="Tabelle74142" displayName="Tabelle74142" ref="D25:E33" totalsRowCount="1" headerRowDxfId="31">
  <autoFilter ref="D25:E32" xr:uid="{1C6E5F94-BDF9-4D86-84F8-9399D8947E7D}">
    <filterColumn colId="0" hiddenButton="1"/>
    <filterColumn colId="1" hiddenButton="1"/>
  </autoFilter>
  <tableColumns count="2">
    <tableColumn id="1" xr3:uid="{47EC0C2D-F8C9-42D8-94C7-6F2798775146}" name="Material Build-up" totalsRowLabel="Ergebnis"/>
    <tableColumn id="2" xr3:uid="{898B30E7-8033-42A1-A045-6ECDD126A154}" name="Thickness (mm)" totalsRowFunction="sum" dataDxfId="30" totalsRowDxfId="29"/>
  </tableColumns>
  <tableStyleInfo name="TableStyleMedium5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7980F67-5900-4454-A306-DF08D354EB15}" name="Tabelle912456713141618192128" displayName="Tabelle912456713141618192128" ref="A446:B452" totalsRowCount="1" headerRowDxfId="28">
  <autoFilter ref="A446:B451" xr:uid="{27980F67-5900-4454-A306-DF08D354EB15}"/>
  <tableColumns count="2">
    <tableColumn id="1" xr3:uid="{CA2B253F-E01F-457C-9E0A-42475941AC94}" name="Material Build-up" totalsRowLabel="Ergebnis" dataDxfId="27"/>
    <tableColumn id="2" xr3:uid="{C9229B78-5E35-44B5-A322-DC6C1C86A3A1}" name="Thickness (mm)" totalsRowFunction="sum" dataDxfId="26" totalsRowDxfId="25"/>
  </tableColumns>
  <tableStyleInfo name="TableStyleMedium1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Housing_Products___Project_Preparation" displayName="Housing_Products___Project_Preparation" ref="A10:P25" tableType="queryTable" headerRowCount="0" totalsRowShown="0">
  <tableColumns count="16">
    <tableColumn id="1" xr3:uid="{00000000-0010-0000-0100-000001000000}" uniqueName="1" name="Column1" queryTableFieldId="1" dataDxfId="23"/>
    <tableColumn id="2" xr3:uid="{00000000-0010-0000-0100-000002000000}" uniqueName="2" name="Column2" queryTableFieldId="2" dataDxfId="22"/>
    <tableColumn id="3" xr3:uid="{00000000-0010-0000-0100-000003000000}" uniqueName="3" name="Column3" queryTableFieldId="3" dataDxfId="21"/>
    <tableColumn id="4" xr3:uid="{00000000-0010-0000-0100-000004000000}" uniqueName="4" name="Column4" queryTableFieldId="4" dataDxfId="20"/>
    <tableColumn id="5" xr3:uid="{00000000-0010-0000-0100-000005000000}" uniqueName="5" name="Column5" queryTableFieldId="5" dataDxfId="19"/>
    <tableColumn id="6" xr3:uid="{00000000-0010-0000-0100-000006000000}" uniqueName="6" name="Column6" queryTableFieldId="6" dataDxfId="18"/>
    <tableColumn id="7" xr3:uid="{00000000-0010-0000-0100-000007000000}" uniqueName="7" name="Column7" queryTableFieldId="7" dataDxfId="17"/>
    <tableColumn id="8" xr3:uid="{00000000-0010-0000-0100-000008000000}" uniqueName="8" name="Column8" queryTableFieldId="8" dataDxfId="16"/>
    <tableColumn id="9" xr3:uid="{00000000-0010-0000-0100-000009000000}" uniqueName="9" name="Column9" queryTableFieldId="9" dataDxfId="15"/>
    <tableColumn id="10" xr3:uid="{00000000-0010-0000-0100-00000A000000}" uniqueName="10" name="Column10" queryTableFieldId="10" dataDxfId="14"/>
    <tableColumn id="11" xr3:uid="{00000000-0010-0000-0100-00000B000000}" uniqueName="11" name="Column11" queryTableFieldId="11" dataDxfId="13"/>
    <tableColumn id="12" xr3:uid="{00000000-0010-0000-0100-00000C000000}" uniqueName="12" name="Column12" queryTableFieldId="12" dataDxfId="12"/>
    <tableColumn id="13" xr3:uid="{00000000-0010-0000-0100-00000D000000}" uniqueName="13" name="Spalte1" queryTableFieldId="13" dataDxfId="11"/>
    <tableColumn id="14" xr3:uid="{00000000-0010-0000-0100-00000E000000}" uniqueName="14" name="Spalte2" queryTableFieldId="14" dataDxfId="10"/>
    <tableColumn id="15" xr3:uid="{00000000-0010-0000-0100-00000F000000}" uniqueName="15" name="Spalte3" queryTableFieldId="15" dataDxfId="9"/>
    <tableColumn id="16" xr3:uid="{00000000-0010-0000-0100-000010000000}" uniqueName="16" name="Spalte4" queryTableFieldId="16" dataDxfId="8"/>
  </tableColumns>
  <tableStyleInfo name="TableStyleMedium7" showFirstColumn="0" showLastColumn="0" showRowStripes="0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406C2AA1-8801-48BB-957F-DCE9322E5D7E}" name="Tabelle42" displayName="Tabelle42" ref="A1:N195" totalsRowShown="0" headerRowDxfId="7">
  <autoFilter ref="A1:N195" xr:uid="{406C2AA1-8801-48BB-957F-DCE9322E5D7E}"/>
  <tableColumns count="14">
    <tableColumn id="1" xr3:uid="{81D3CB12-7CD8-4BA2-A403-2D93D46D0CB5}" name="Build-Up" dataDxfId="6"/>
    <tableColumn id="2" xr3:uid="{345962B9-B5C0-4896-99D6-F081F409E2DE}" name="Variation" dataDxfId="5"/>
    <tableColumn id="3" xr3:uid="{B311EC8A-9246-404B-9F69-383F91803385}" name="Typname" dataDxfId="4"/>
    <tableColumn id="4" xr3:uid="{CF091961-4060-457A-AD4B-989E6F4B366A}" name="Material Build-up"/>
    <tableColumn id="5" xr3:uid="{F5A95FE0-7AAC-420A-9606-8C45CC100319}" name="Thickness (mm)"/>
    <tableColumn id="6" xr3:uid="{75A28616-423D-4396-B7D1-8F5BC7773BFA}" name="Width (mm)" dataDxfId="3"/>
    <tableColumn id="7" xr3:uid="{08CBE0FF-632B-4E15-9ABF-06417F7AC1BA}" name="Height" dataDxfId="2"/>
    <tableColumn id="8" xr3:uid="{F3D214C4-BEE7-46F7-B6CA-4FA991D31F0B}" name="Spalte1" dataDxfId="1"/>
    <tableColumn id="9" xr3:uid="{F2D3B422-DEE6-4D71-BC7B-F0C0CBC9B3CA}" name="Prefabricated"/>
    <tableColumn id="10" xr3:uid="{8FFB6D62-F95A-48CC-A3C9-7D48DB5A2BFC}" name="Supplier" dataDxfId="0"/>
    <tableColumn id="11" xr3:uid="{537CFEF9-2E43-481B-9EDD-A34C7A1EE20B}" name="eBKP-H"/>
    <tableColumn id="12" xr3:uid="{ED3DA00E-0624-44EA-8B1B-45A2F20CC416}" name="Cost of Material"/>
    <tableColumn id="13" xr3:uid="{BFE909B4-1980-49D3-A10C-02B4D73FC0BF}" name="Cost of Labor"/>
    <tableColumn id="14" xr3:uid="{C165CE48-AD8D-4D06-ACAB-15F4F328512F}" name="Cost Tota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EB6773-10EC-423B-BF0A-DCE03F8ABD99}" name="Tabelle7" displayName="Tabelle7" ref="A6:B14" totalsRowShown="0" headerRowDxfId="180">
  <autoFilter ref="A6:B14" xr:uid="{75EB6773-10EC-423B-BF0A-DCE03F8ABD99}">
    <filterColumn colId="0" hiddenButton="1"/>
    <filterColumn colId="1" hiddenButton="1"/>
  </autoFilter>
  <tableColumns count="2">
    <tableColumn id="1" xr3:uid="{07CBB844-1DDC-481A-8BCC-5DD6D76BDC7D}" name="Material Build-up"/>
    <tableColumn id="2" xr3:uid="{A64F4F12-764D-48E0-8609-2DB664911605}" name="Thickness (mm)" dataDxfId="179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8510238-2F2B-49DC-9EBE-7A56290D4D11}" name="Tabelle8" displayName="Tabelle8" ref="A25:B31" totalsRowShown="0" headerRowDxfId="178">
  <autoFilter ref="A25:B31" xr:uid="{E8510238-2F2B-49DC-9EBE-7A56290D4D11}">
    <filterColumn colId="0" hiddenButton="1"/>
    <filterColumn colId="1" hiddenButton="1"/>
  </autoFilter>
  <tableColumns count="2">
    <tableColumn id="1" xr3:uid="{4AB3B5FD-4B6A-4880-929B-D319B62B7F9E}" name="Material Build-up"/>
    <tableColumn id="2" xr3:uid="{FE5E5C9C-1300-4376-AFED-906C5F1F5BCB}" name="Thickness (mm)" dataDxfId="177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23B03E7-BECA-4EBA-9117-49758E0C0B21}" name="Tabelle9" displayName="Tabelle9" ref="A42:B48" totalsRowShown="0" headerRowDxfId="176">
  <autoFilter ref="A42:B48" xr:uid="{223B03E7-BECA-4EBA-9117-49758E0C0B21}">
    <filterColumn colId="0" hiddenButton="1"/>
    <filterColumn colId="1" hiddenButton="1"/>
  </autoFilter>
  <tableColumns count="2">
    <tableColumn id="1" xr3:uid="{65E72F2A-3BFC-4086-A15F-8AA3BEFBCE5A}" name="Material Build-up" dataDxfId="175"/>
    <tableColumn id="2" xr3:uid="{D8BCE272-4006-424B-B188-6CC187AE3052}" name="Thickness (mm)" dataDxfId="174"/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CAD7BE9-9F55-45C8-A4A9-4396FF104219}" name="Tabelle10" displayName="Tabelle10" ref="A183:B188" totalsRowShown="0" headerRowDxfId="173" dataDxfId="172">
  <autoFilter ref="A183:B188" xr:uid="{DCAD7BE9-9F55-45C8-A4A9-4396FF104219}">
    <filterColumn colId="0" hiddenButton="1"/>
    <filterColumn colId="1" hiddenButton="1"/>
  </autoFilter>
  <tableColumns count="2">
    <tableColumn id="1" xr3:uid="{ACFA0469-F03C-4886-AA5F-AEA3FB4D176E}" name="Material Build-up" dataDxfId="171"/>
    <tableColumn id="2" xr3:uid="{A58AB1DF-F3FB-4834-8702-D7B7859338AB}" name="Thickness (mm)" dataDxfId="170"/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BF4622-B97D-4866-B9A0-8FA9EE14A5D9}" name="Tabelle912" displayName="Tabelle912" ref="A59:B65" totalsRowShown="0" headerRowDxfId="169">
  <autoFilter ref="A59:B65" xr:uid="{C1BF4622-B97D-4866-B9A0-8FA9EE14A5D9}">
    <filterColumn colId="0" hiddenButton="1"/>
    <filterColumn colId="1" hiddenButton="1"/>
  </autoFilter>
  <tableColumns count="2">
    <tableColumn id="1" xr3:uid="{4E89FCA6-D1DC-4F47-B8C3-0CAADF811533}" name="Material Build-up" dataDxfId="168"/>
    <tableColumn id="2" xr3:uid="{D10C942B-38EC-4240-BAF2-3E7535F415F0}" name="Thickness (mm)" dataDxfId="167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24-07-16T12:06:26.74" personId="{1876277B-2D82-4226-8640-1AC2D3A51773}" id="{12C114AA-B7EB-4E22-A56B-D4ED5913EE94}">
    <text xml:space="preserve">We will define what each one means </text>
  </threadedComment>
  <threadedComment ref="Q43" dT="2024-09-20T00:50:54.05" personId="{1876277B-2D82-4226-8640-1AC2D3A51773}" id="{4909B268-570D-477F-97C0-258A42E30689}">
    <text>These need to pe checked</text>
  </threadedComment>
  <threadedComment ref="P46" dT="2024-08-23T12:30:02.87" personId="{1876277B-2D82-4226-8640-1AC2D3A51773}" id="{763B463A-5969-470D-900C-3A0A18E7FDE2}">
    <text>Size of one bay</text>
  </threadedComment>
  <threadedComment ref="L49" dT="2024-08-19T13:08:22.94" personId="{1876277B-2D82-4226-8640-1AC2D3A51773}" id="{7D63D406-DC35-44B1-98D8-F820F3A68A5A}">
    <text>@Furio Added this  as a placeholder for now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1" dT="2024-07-31T08:38:29.50" personId="{1876277B-2D82-4226-8640-1AC2D3A51773}" id="{4E54A341-5749-475A-A276-81A577765F0D}">
    <text>@Furio Would be good to define how we measure it (i.e. running meter)</text>
  </threadedComment>
  <threadedComment ref="J1" dT="2024-07-31T08:38:56.08" personId="{1876277B-2D82-4226-8640-1AC2D3A51773}" id="{38FD4516-DBFD-42BE-8D97-3FA77032C72B}">
    <text xml:space="preserve">@Furio Would be good to define better how we measure it (i.e. per hour, per work)
</text>
  </threadedComment>
  <threadedComment ref="D176" dT="2024-09-20T00:35:09.23" personId="{1876277B-2D82-4226-8640-1AC2D3A51773}" id="{1A6C2434-0304-40C6-977F-CC88E74A7B48}">
    <text>These need to be checked @Furio</text>
  </threadedComment>
  <threadedComment ref="E249" dT="2024-09-20T00:50:54.05" personId="{1876277B-2D82-4226-8640-1AC2D3A51773}" id="{5C49E2A4-A088-49F9-BA89-9D0524DDEC5E}" done="1">
    <text>Updated</text>
  </threadedComment>
  <threadedComment ref="E252" dT="2024-08-23T12:30:02.87" personId="{1876277B-2D82-4226-8640-1AC2D3A51773}" id="{EA009933-6574-431C-803A-C72599CCC861}">
    <text>Size of one bay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J1" dT="2024-07-31T08:38:29.50" personId="{1876277B-2D82-4226-8640-1AC2D3A51773}" id="{ECC73718-48DB-44D5-BC4F-61A4C02DB383}">
    <text>@Furio Would be good to define how we measure it (i.e. running meter)</text>
  </threadedComment>
  <threadedComment ref="K1" dT="2024-07-31T08:38:56.08" personId="{1876277B-2D82-4226-8640-1AC2D3A51773}" id="{73CF2B84-6ACD-4B28-BAEC-B9D089F0BEC9}">
    <text xml:space="preserve">@Furio Would be good to define better how we measure it (i.e. per hour, per work)
</text>
  </threadedComment>
  <threadedComment ref="C34" dT="2024-09-11T15:03:10.57" personId="{1876277B-2D82-4226-8640-1AC2D3A51773}" id="{6F287D19-766C-40E2-8C01-F017A1B7C9D9}">
    <text>0 causes an error, I added a 0.1mm thickness for all thin layers that you had as 0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43" dT="2024-04-30T09:02:54.60" personId="{FBB6BEEF-60BF-4A0B-BBA2-FDD666AD348E}" id="{625B6D05-8C8A-4D63-8881-AFF159DF1B4A}">
    <text>18 mm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L1" dT="2024-07-31T08:38:29.50" personId="{1876277B-2D82-4226-8640-1AC2D3A51773}" id="{22A05252-20A1-4CF0-9117-E476644EEBB0}">
    <text>@Furio Would be good to define how we measure it (i.e. running meter)</text>
  </threadedComment>
  <threadedComment ref="M1" dT="2024-07-31T08:38:56.08" personId="{1876277B-2D82-4226-8640-1AC2D3A51773}" id="{0A3E6938-A166-4936-BA4D-4A181AA36B77}">
    <text xml:space="preserve">@Furio Would be good to define better how we measure it (i.e. per hour, per work)
</text>
  </threadedComment>
  <threadedComment ref="E35" dT="2024-08-15T14:45:07.61" personId="{1876277B-2D82-4226-8640-1AC2D3A51773}" id="{D0ED894F-B28A-43FF-B33D-B36A1EDBFB35}">
    <text xml:space="preserve">Why is this 0 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Relationship Id="rId5" Type="http://schemas.microsoft.com/office/2017/10/relationships/threadedComment" Target="../threadedComments/threadedComment5.xml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3.vml"/><Relationship Id="rId4" Type="http://schemas.microsoft.com/office/2017/10/relationships/threadedComment" Target="../threadedComments/threadedComment3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5.xml"/><Relationship Id="rId18" Type="http://schemas.openxmlformats.org/officeDocument/2006/relationships/table" Target="../tables/table20.xml"/><Relationship Id="rId26" Type="http://schemas.openxmlformats.org/officeDocument/2006/relationships/table" Target="../tables/table28.xml"/><Relationship Id="rId39" Type="http://schemas.openxmlformats.org/officeDocument/2006/relationships/table" Target="../tables/table41.xml"/><Relationship Id="rId21" Type="http://schemas.openxmlformats.org/officeDocument/2006/relationships/table" Target="../tables/table23.xml"/><Relationship Id="rId34" Type="http://schemas.openxmlformats.org/officeDocument/2006/relationships/table" Target="../tables/table36.xml"/><Relationship Id="rId7" Type="http://schemas.openxmlformats.org/officeDocument/2006/relationships/table" Target="../tables/table9.xml"/><Relationship Id="rId2" Type="http://schemas.openxmlformats.org/officeDocument/2006/relationships/vmlDrawing" Target="../drawings/vmlDrawing4.vml"/><Relationship Id="rId16" Type="http://schemas.openxmlformats.org/officeDocument/2006/relationships/table" Target="../tables/table18.xml"/><Relationship Id="rId20" Type="http://schemas.openxmlformats.org/officeDocument/2006/relationships/table" Target="../tables/table22.xml"/><Relationship Id="rId29" Type="http://schemas.openxmlformats.org/officeDocument/2006/relationships/table" Target="../tables/table31.xml"/><Relationship Id="rId41" Type="http://schemas.microsoft.com/office/2017/10/relationships/threadedComment" Target="../threadedComments/threadedComment4.xml"/><Relationship Id="rId1" Type="http://schemas.openxmlformats.org/officeDocument/2006/relationships/drawing" Target="../drawings/drawing1.xml"/><Relationship Id="rId6" Type="http://schemas.openxmlformats.org/officeDocument/2006/relationships/table" Target="../tables/table8.xml"/><Relationship Id="rId11" Type="http://schemas.openxmlformats.org/officeDocument/2006/relationships/table" Target="../tables/table13.xml"/><Relationship Id="rId24" Type="http://schemas.openxmlformats.org/officeDocument/2006/relationships/table" Target="../tables/table26.xml"/><Relationship Id="rId32" Type="http://schemas.openxmlformats.org/officeDocument/2006/relationships/table" Target="../tables/table34.xml"/><Relationship Id="rId37" Type="http://schemas.openxmlformats.org/officeDocument/2006/relationships/table" Target="../tables/table39.xml"/><Relationship Id="rId40" Type="http://schemas.openxmlformats.org/officeDocument/2006/relationships/comments" Target="../comments4.xml"/><Relationship Id="rId5" Type="http://schemas.openxmlformats.org/officeDocument/2006/relationships/table" Target="../tables/table7.xml"/><Relationship Id="rId15" Type="http://schemas.openxmlformats.org/officeDocument/2006/relationships/table" Target="../tables/table17.xml"/><Relationship Id="rId23" Type="http://schemas.openxmlformats.org/officeDocument/2006/relationships/table" Target="../tables/table25.xml"/><Relationship Id="rId28" Type="http://schemas.openxmlformats.org/officeDocument/2006/relationships/table" Target="../tables/table30.xml"/><Relationship Id="rId36" Type="http://schemas.openxmlformats.org/officeDocument/2006/relationships/table" Target="../tables/table38.xml"/><Relationship Id="rId10" Type="http://schemas.openxmlformats.org/officeDocument/2006/relationships/table" Target="../tables/table12.xml"/><Relationship Id="rId19" Type="http://schemas.openxmlformats.org/officeDocument/2006/relationships/table" Target="../tables/table21.xml"/><Relationship Id="rId31" Type="http://schemas.openxmlformats.org/officeDocument/2006/relationships/table" Target="../tables/table33.xml"/><Relationship Id="rId4" Type="http://schemas.openxmlformats.org/officeDocument/2006/relationships/table" Target="../tables/table6.xml"/><Relationship Id="rId9" Type="http://schemas.openxmlformats.org/officeDocument/2006/relationships/table" Target="../tables/table11.xml"/><Relationship Id="rId14" Type="http://schemas.openxmlformats.org/officeDocument/2006/relationships/table" Target="../tables/table16.xml"/><Relationship Id="rId22" Type="http://schemas.openxmlformats.org/officeDocument/2006/relationships/table" Target="../tables/table24.xml"/><Relationship Id="rId27" Type="http://schemas.openxmlformats.org/officeDocument/2006/relationships/table" Target="../tables/table29.xml"/><Relationship Id="rId30" Type="http://schemas.openxmlformats.org/officeDocument/2006/relationships/table" Target="../tables/table32.xml"/><Relationship Id="rId35" Type="http://schemas.openxmlformats.org/officeDocument/2006/relationships/table" Target="../tables/table37.xml"/><Relationship Id="rId8" Type="http://schemas.openxmlformats.org/officeDocument/2006/relationships/table" Target="../tables/table10.xml"/><Relationship Id="rId3" Type="http://schemas.openxmlformats.org/officeDocument/2006/relationships/table" Target="../tables/table5.xml"/><Relationship Id="rId12" Type="http://schemas.openxmlformats.org/officeDocument/2006/relationships/table" Target="../tables/table14.xml"/><Relationship Id="rId17" Type="http://schemas.openxmlformats.org/officeDocument/2006/relationships/table" Target="../tables/table19.xml"/><Relationship Id="rId25" Type="http://schemas.openxmlformats.org/officeDocument/2006/relationships/table" Target="../tables/table27.xml"/><Relationship Id="rId33" Type="http://schemas.openxmlformats.org/officeDocument/2006/relationships/table" Target="../tables/table35.xml"/><Relationship Id="rId38" Type="http://schemas.openxmlformats.org/officeDocument/2006/relationships/table" Target="../tables/table4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A9F6-59CA-4FD2-AC70-90F6526FB4C6}">
  <dimension ref="A1:H27"/>
  <sheetViews>
    <sheetView topLeftCell="A26" workbookViewId="0">
      <selection activeCell="A28" sqref="A28"/>
    </sheetView>
  </sheetViews>
  <sheetFormatPr defaultColWidth="8.68359375" defaultRowHeight="14.4" x14ac:dyDescent="0.55000000000000004"/>
  <cols>
    <col min="1" max="1" width="29.578125" customWidth="1"/>
    <col min="2" max="2" width="14.578125" customWidth="1"/>
    <col min="3" max="3" width="18.41796875" customWidth="1"/>
    <col min="4" max="4" width="55.41796875" style="65" customWidth="1"/>
    <col min="5" max="5" width="18.83984375" customWidth="1"/>
    <col min="6" max="8" width="13.578125" customWidth="1"/>
  </cols>
  <sheetData>
    <row r="1" spans="1:8" ht="20.399999999999999" x14ac:dyDescent="0.75">
      <c r="A1" s="66" t="s">
        <v>0</v>
      </c>
      <c r="B1" t="s">
        <v>1</v>
      </c>
    </row>
    <row r="2" spans="1:8" s="80" customFormat="1" ht="18.3" x14ac:dyDescent="0.7">
      <c r="A2" s="78" t="s">
        <v>2</v>
      </c>
      <c r="B2" s="78" t="s">
        <v>3</v>
      </c>
      <c r="C2" s="78" t="s">
        <v>4</v>
      </c>
      <c r="D2" s="79" t="s">
        <v>5</v>
      </c>
      <c r="E2" s="78" t="s">
        <v>6</v>
      </c>
      <c r="F2" s="78" t="s">
        <v>7</v>
      </c>
      <c r="G2" s="78" t="s">
        <v>8</v>
      </c>
      <c r="H2" s="8"/>
    </row>
    <row r="3" spans="1:8" ht="34" customHeight="1" x14ac:dyDescent="0.55000000000000004">
      <c r="A3" t="s">
        <v>9</v>
      </c>
      <c r="B3" s="73"/>
      <c r="C3" s="73" t="s">
        <v>10</v>
      </c>
      <c r="D3" s="25" t="s">
        <v>11</v>
      </c>
      <c r="E3" s="73"/>
      <c r="F3" s="73"/>
      <c r="G3" s="73"/>
      <c r="H3" s="25"/>
    </row>
    <row r="4" spans="1:8" ht="25.5" customHeight="1" x14ac:dyDescent="0.55000000000000004">
      <c r="A4" s="21" t="s">
        <v>12</v>
      </c>
      <c r="B4" s="73"/>
      <c r="C4" s="73"/>
      <c r="D4" s="74" t="s">
        <v>13</v>
      </c>
      <c r="E4" s="73"/>
      <c r="F4" s="73"/>
      <c r="G4" s="73"/>
      <c r="H4" s="25"/>
    </row>
    <row r="5" spans="1:8" ht="13.8" customHeight="1" x14ac:dyDescent="0.55000000000000004">
      <c r="A5" s="25"/>
      <c r="B5" s="25"/>
      <c r="C5" s="25"/>
      <c r="D5" s="76"/>
      <c r="E5" s="25"/>
      <c r="F5" s="25"/>
      <c r="G5" s="25"/>
      <c r="H5" s="25"/>
    </row>
    <row r="6" spans="1:8" s="83" customFormat="1" ht="20.399999999999999" x14ac:dyDescent="0.75">
      <c r="A6" s="81" t="s">
        <v>14</v>
      </c>
      <c r="B6" s="81" t="s">
        <v>3</v>
      </c>
      <c r="C6" s="81" t="s">
        <v>4</v>
      </c>
      <c r="D6" s="82" t="s">
        <v>5</v>
      </c>
      <c r="E6" s="81" t="s">
        <v>6</v>
      </c>
      <c r="F6" s="81" t="s">
        <v>7</v>
      </c>
      <c r="G6" s="81" t="s">
        <v>8</v>
      </c>
      <c r="H6" s="66"/>
    </row>
    <row r="7" spans="1:8" x14ac:dyDescent="0.55000000000000004">
      <c r="A7" s="21" t="s">
        <v>15</v>
      </c>
      <c r="B7" s="21" t="s">
        <v>16</v>
      </c>
      <c r="C7" s="21" t="s">
        <v>17</v>
      </c>
      <c r="D7" s="72" t="s">
        <v>18</v>
      </c>
      <c r="E7" s="21">
        <v>100</v>
      </c>
      <c r="F7" s="21"/>
      <c r="G7" s="21"/>
    </row>
    <row r="8" spans="1:8" x14ac:dyDescent="0.55000000000000004">
      <c r="A8" s="73" t="s">
        <v>19</v>
      </c>
      <c r="B8" s="73" t="s">
        <v>16</v>
      </c>
      <c r="C8" s="73" t="s">
        <v>17</v>
      </c>
      <c r="D8" s="74" t="s">
        <v>20</v>
      </c>
      <c r="E8" s="73">
        <v>1000</v>
      </c>
      <c r="F8" s="73"/>
      <c r="G8" s="73"/>
      <c r="H8" s="25"/>
    </row>
    <row r="9" spans="1:8" x14ac:dyDescent="0.55000000000000004">
      <c r="A9" s="73" t="s">
        <v>21</v>
      </c>
      <c r="B9" s="21" t="s">
        <v>16</v>
      </c>
      <c r="C9" s="21" t="s">
        <v>17</v>
      </c>
      <c r="D9" s="74" t="s">
        <v>22</v>
      </c>
      <c r="E9" s="73">
        <v>3000</v>
      </c>
      <c r="F9" s="73"/>
      <c r="G9" s="21"/>
    </row>
    <row r="10" spans="1:8" x14ac:dyDescent="0.55000000000000004">
      <c r="A10" s="73" t="s">
        <v>23</v>
      </c>
      <c r="B10" s="21" t="s">
        <v>24</v>
      </c>
      <c r="C10" s="21" t="s">
        <v>25</v>
      </c>
      <c r="D10" s="74" t="s">
        <v>26</v>
      </c>
      <c r="E10" s="73"/>
      <c r="F10" s="73"/>
      <c r="G10" s="21"/>
    </row>
    <row r="11" spans="1:8" ht="28.8" x14ac:dyDescent="0.55000000000000004">
      <c r="A11" s="73" t="s">
        <v>27</v>
      </c>
      <c r="B11" s="21" t="s">
        <v>24</v>
      </c>
      <c r="C11" s="21" t="s">
        <v>25</v>
      </c>
      <c r="D11" s="74" t="s">
        <v>28</v>
      </c>
      <c r="E11" s="73"/>
      <c r="F11" s="73"/>
      <c r="G11" s="21"/>
    </row>
    <row r="12" spans="1:8" ht="28.8" x14ac:dyDescent="0.55000000000000004">
      <c r="A12" s="73" t="s">
        <v>29</v>
      </c>
      <c r="B12" s="21" t="s">
        <v>30</v>
      </c>
      <c r="C12" s="21" t="s">
        <v>31</v>
      </c>
      <c r="D12" s="74" t="s">
        <v>32</v>
      </c>
      <c r="E12" s="73" t="s">
        <v>33</v>
      </c>
      <c r="F12" s="73"/>
      <c r="G12" s="21"/>
    </row>
    <row r="13" spans="1:8" x14ac:dyDescent="0.55000000000000004">
      <c r="A13" s="73" t="s">
        <v>34</v>
      </c>
      <c r="B13" s="21" t="s">
        <v>30</v>
      </c>
      <c r="C13" s="21" t="s">
        <v>31</v>
      </c>
      <c r="D13" s="72" t="s">
        <v>35</v>
      </c>
      <c r="E13" s="73" t="s">
        <v>36</v>
      </c>
      <c r="F13" s="73"/>
      <c r="G13" s="21"/>
    </row>
    <row r="14" spans="1:8" ht="24.6" customHeight="1" x14ac:dyDescent="0.55000000000000004">
      <c r="A14" s="73" t="s">
        <v>37</v>
      </c>
      <c r="B14" s="21" t="s">
        <v>30</v>
      </c>
      <c r="C14" s="21" t="s">
        <v>38</v>
      </c>
      <c r="D14" s="72" t="s">
        <v>39</v>
      </c>
      <c r="E14" s="21" t="s">
        <v>40</v>
      </c>
      <c r="F14" s="21"/>
      <c r="G14" s="21"/>
    </row>
    <row r="15" spans="1:8" ht="24.6" customHeight="1" x14ac:dyDescent="0.55000000000000004">
      <c r="A15" s="73" t="s">
        <v>41</v>
      </c>
      <c r="B15" s="21"/>
      <c r="C15" s="21"/>
      <c r="D15" s="72"/>
      <c r="E15" s="21"/>
      <c r="F15" s="21"/>
      <c r="G15" s="21"/>
    </row>
    <row r="16" spans="1:8" ht="72" x14ac:dyDescent="0.55000000000000004">
      <c r="A16" s="73" t="s">
        <v>42</v>
      </c>
      <c r="B16" s="21" t="s">
        <v>43</v>
      </c>
      <c r="C16" s="21" t="s">
        <v>44</v>
      </c>
      <c r="D16" s="72" t="s">
        <v>45</v>
      </c>
      <c r="E16" s="21" t="s">
        <v>46</v>
      </c>
      <c r="F16" s="21"/>
      <c r="G16" s="21"/>
    </row>
    <row r="17" spans="1:7" x14ac:dyDescent="0.55000000000000004">
      <c r="A17" s="73" t="s">
        <v>47</v>
      </c>
      <c r="B17" s="21" t="s">
        <v>24</v>
      </c>
      <c r="C17" s="21" t="s">
        <v>25</v>
      </c>
      <c r="D17" s="72" t="s">
        <v>48</v>
      </c>
      <c r="E17" s="21"/>
      <c r="F17" s="21"/>
      <c r="G17" s="21"/>
    </row>
    <row r="18" spans="1:7" x14ac:dyDescent="0.55000000000000004">
      <c r="A18" s="73" t="s">
        <v>49</v>
      </c>
      <c r="B18" s="21" t="s">
        <v>24</v>
      </c>
      <c r="C18" s="21" t="s">
        <v>25</v>
      </c>
      <c r="D18" s="72" t="s">
        <v>50</v>
      </c>
      <c r="E18" s="21"/>
      <c r="F18" s="21"/>
      <c r="G18" s="21"/>
    </row>
    <row r="19" spans="1:7" ht="28.8" x14ac:dyDescent="0.55000000000000004">
      <c r="A19" s="73" t="s">
        <v>51</v>
      </c>
      <c r="B19" s="21" t="s">
        <v>24</v>
      </c>
      <c r="C19" s="21" t="s">
        <v>25</v>
      </c>
      <c r="D19" s="72" t="s">
        <v>52</v>
      </c>
      <c r="E19" s="21"/>
      <c r="F19" s="21"/>
      <c r="G19" s="21"/>
    </row>
    <row r="20" spans="1:7" ht="28.8" x14ac:dyDescent="0.55000000000000004">
      <c r="A20" s="73" t="s">
        <v>53</v>
      </c>
      <c r="B20" s="21" t="s">
        <v>24</v>
      </c>
      <c r="C20" s="21" t="s">
        <v>25</v>
      </c>
      <c r="D20" s="72" t="s">
        <v>54</v>
      </c>
      <c r="E20" s="21"/>
      <c r="F20" s="21"/>
      <c r="G20" s="21"/>
    </row>
    <row r="21" spans="1:7" x14ac:dyDescent="0.55000000000000004">
      <c r="A21" s="73"/>
      <c r="B21" s="21"/>
      <c r="C21" s="21"/>
      <c r="D21" s="72"/>
      <c r="E21" s="21"/>
      <c r="F21" s="21"/>
      <c r="G21" s="21"/>
    </row>
    <row r="22" spans="1:7" ht="136.75" customHeight="1" x14ac:dyDescent="0.55000000000000004">
      <c r="A22" s="73" t="s">
        <v>55</v>
      </c>
      <c r="B22" s="21" t="s">
        <v>16</v>
      </c>
      <c r="C22" s="21" t="s">
        <v>56</v>
      </c>
      <c r="D22" s="72" t="s">
        <v>57</v>
      </c>
      <c r="E22" s="21">
        <v>0.17</v>
      </c>
      <c r="F22" s="21"/>
      <c r="G22" s="21"/>
    </row>
    <row r="23" spans="1:7" x14ac:dyDescent="0.55000000000000004">
      <c r="A23" s="73" t="s">
        <v>58</v>
      </c>
      <c r="B23" s="21" t="s">
        <v>43</v>
      </c>
      <c r="C23" s="21" t="s">
        <v>59</v>
      </c>
      <c r="D23" s="72" t="s">
        <v>60</v>
      </c>
      <c r="E23" s="21"/>
      <c r="F23" s="21"/>
      <c r="G23" s="21"/>
    </row>
    <row r="24" spans="1:7" ht="175.75" customHeight="1" x14ac:dyDescent="0.55000000000000004">
      <c r="A24" s="73" t="s">
        <v>61</v>
      </c>
      <c r="B24" s="21" t="s">
        <v>43</v>
      </c>
      <c r="C24" s="21" t="s">
        <v>59</v>
      </c>
      <c r="D24" s="72" t="s">
        <v>62</v>
      </c>
      <c r="E24" s="21"/>
      <c r="F24" s="21"/>
      <c r="G24" s="21"/>
    </row>
    <row r="25" spans="1:7" ht="28.8" x14ac:dyDescent="0.55000000000000004">
      <c r="A25" s="74" t="s">
        <v>63</v>
      </c>
      <c r="B25" s="21" t="s">
        <v>43</v>
      </c>
      <c r="C25" s="21" t="s">
        <v>59</v>
      </c>
      <c r="D25" s="72" t="s">
        <v>64</v>
      </c>
      <c r="E25" s="21"/>
      <c r="F25" s="21"/>
      <c r="G25" s="21"/>
    </row>
    <row r="26" spans="1:7" ht="403.2" x14ac:dyDescent="0.55000000000000004">
      <c r="A26" s="73" t="s">
        <v>65</v>
      </c>
      <c r="B26" s="21" t="s">
        <v>43</v>
      </c>
      <c r="C26" s="21" t="s">
        <v>59</v>
      </c>
      <c r="D26" s="72" t="s">
        <v>66</v>
      </c>
      <c r="E26" s="21" t="s">
        <v>67</v>
      </c>
      <c r="F26" s="21"/>
      <c r="G26" s="21"/>
    </row>
    <row r="27" spans="1:7" ht="86.4" x14ac:dyDescent="0.55000000000000004">
      <c r="A27" s="73" t="s">
        <v>68</v>
      </c>
      <c r="B27" s="21" t="s">
        <v>43</v>
      </c>
      <c r="C27" s="21" t="s">
        <v>59</v>
      </c>
      <c r="D27" s="72" t="s">
        <v>69</v>
      </c>
      <c r="E27" s="21" t="s">
        <v>70</v>
      </c>
      <c r="F27" s="21"/>
      <c r="G27" s="21"/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5E1E7-035C-485F-9CCF-F6FD2809971C}">
  <sheetPr>
    <tabColor theme="2" tint="-0.249977111117893"/>
  </sheetPr>
  <dimension ref="A1:N215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57" sqref="E57"/>
    </sheetView>
  </sheetViews>
  <sheetFormatPr defaultColWidth="11.41796875" defaultRowHeight="14.4" x14ac:dyDescent="0.55000000000000004"/>
  <cols>
    <col min="1" max="2" width="11.41796875" style="34"/>
    <col min="3" max="3" width="16.83984375" style="34" bestFit="1" customWidth="1"/>
    <col min="4" max="4" width="55.41796875" bestFit="1" customWidth="1"/>
    <col min="5" max="5" width="15.83984375" customWidth="1"/>
    <col min="6" max="7" width="13.83984375" customWidth="1"/>
    <col min="8" max="8" width="13.83984375" hidden="1" customWidth="1"/>
    <col min="9" max="9" width="14.15625" customWidth="1"/>
    <col min="10" max="10" width="24.26171875" bestFit="1" customWidth="1"/>
    <col min="11" max="11" width="13.83984375" customWidth="1"/>
    <col min="12" max="12" width="16.26171875" customWidth="1"/>
    <col min="13" max="13" width="13.83984375" customWidth="1"/>
  </cols>
  <sheetData>
    <row r="1" spans="1:14" x14ac:dyDescent="0.55000000000000004">
      <c r="A1" s="31" t="s">
        <v>351</v>
      </c>
      <c r="B1" s="31" t="s">
        <v>73</v>
      </c>
      <c r="C1" s="31" t="s">
        <v>65</v>
      </c>
      <c r="D1" s="25" t="s">
        <v>352</v>
      </c>
      <c r="E1" s="25" t="s">
        <v>353</v>
      </c>
      <c r="F1" s="25" t="s">
        <v>354</v>
      </c>
      <c r="G1" s="25" t="s">
        <v>21</v>
      </c>
      <c r="H1" s="25" t="s">
        <v>355</v>
      </c>
      <c r="I1" s="25" t="s">
        <v>94</v>
      </c>
      <c r="J1" s="25" t="s">
        <v>356</v>
      </c>
      <c r="K1" s="25" t="s">
        <v>68</v>
      </c>
      <c r="L1" s="25" t="s">
        <v>95</v>
      </c>
      <c r="M1" s="25" t="s">
        <v>96</v>
      </c>
      <c r="N1" s="25" t="s">
        <v>357</v>
      </c>
    </row>
    <row r="2" spans="1:14" x14ac:dyDescent="0.55000000000000004">
      <c r="A2" s="35" t="s">
        <v>98</v>
      </c>
      <c r="B2" s="35" t="s">
        <v>97</v>
      </c>
      <c r="C2" s="35" t="str">
        <f>Housing_Products___Project_Preparation__2[[#This Row],[Spalte12]]</f>
        <v>WAL_21_CNI_REN</v>
      </c>
      <c r="D2" s="35" t="s">
        <v>358</v>
      </c>
      <c r="E2" s="35">
        <f>VLOOKUP('BACKUP_SubAssemblies-Build-Ups'!$D2,Products[[Produkt Name]:[Gesamtkost]],2,FALSE)</f>
        <v>12.5</v>
      </c>
      <c r="F2" s="35">
        <f>VLOOKUP('BACKUP_SubAssemblies-Build-Ups'!$D2,Products[[Produkt Name]:[Gesamtkost]],3,FALSE)</f>
        <v>2500</v>
      </c>
      <c r="G2" s="35">
        <f>VLOOKUP('BACKUP_SubAssemblies-Build-Ups'!$D2,Products[[Produkt Name]:[Gesamtkost]],4,FALSE)</f>
        <v>1250</v>
      </c>
      <c r="H2" s="35">
        <f>VLOOKUP('BACKUP_SubAssemblies-Build-Ups'!$D2,Products[[Produkt Name]:[Gesamtkost]],4,FALSE)</f>
        <v>1250</v>
      </c>
      <c r="I2" s="35" t="str">
        <f>VLOOKUP('BACKUP_SubAssemblies-Build-Ups'!$D2,Products[[Produkt Name]:[Gesamtkost]],5,FALSE)</f>
        <v>TRUE</v>
      </c>
      <c r="J2" s="35" t="str">
        <f>VLOOKUP('BACKUP_SubAssemblies-Build-Ups'!$D2,Products[[Produkt Name]:[Gesamtkost]],6,FALSE)</f>
        <v>Lead Manufacturing Partner</v>
      </c>
      <c r="K2" s="35" t="str">
        <f>VLOOKUP('BACKUP_SubAssemblies-Build-Ups'!$D2,Products[[Produkt Name]:[Gesamtkost]],7,FALSE)</f>
        <v>G03.02</v>
      </c>
      <c r="L2" s="35" t="str">
        <f>VLOOKUP('BACKUP_SubAssemblies-Build-Ups'!$D2,Products[[Produkt Name]:[Gesamtkost]],8,FALSE)</f>
        <v>Vertical</v>
      </c>
      <c r="M2" s="35" t="str">
        <f>VLOOKUP('BACKUP_SubAssemblies-Build-Ups'!$D2,Products[[Produkt Name]:[Gesamtkost]],9,FALSE)</f>
        <v>tbd</v>
      </c>
      <c r="N2" s="35" t="str">
        <f>VLOOKUP('BACKUP_SubAssemblies-Build-Ups'!$D2,Products[[Produkt Name]:[Gesamtkost]],10,FALSE)</f>
        <v>tbd</v>
      </c>
    </row>
    <row r="3" spans="1:14" x14ac:dyDescent="0.55000000000000004">
      <c r="A3" s="35" t="s">
        <v>98</v>
      </c>
      <c r="B3" s="35" t="s">
        <v>97</v>
      </c>
      <c r="C3" s="35" t="s">
        <v>136</v>
      </c>
      <c r="D3" s="35" t="s">
        <v>359</v>
      </c>
      <c r="E3" s="35">
        <f>VLOOKUP('BACKUP_SubAssemblies-Build-Ups'!$D3,Products[[Produkt Name]:[Gesamtkost]],2,FALSE)</f>
        <v>50</v>
      </c>
      <c r="F3" s="35">
        <f>VLOOKUP('BACKUP_SubAssemblies-Build-Ups'!$D3,Products[[Produkt Name]:[Gesamtkost]],3,FALSE)</f>
        <v>2500</v>
      </c>
      <c r="G3" s="35">
        <f>VLOOKUP('BACKUP_SubAssemblies-Build-Ups'!$D3,Products[[Produkt Name]:[Gesamtkost]],4,FALSE)</f>
        <v>1250</v>
      </c>
      <c r="H3" s="35">
        <f>VLOOKUP('BACKUP_SubAssemblies-Build-Ups'!$D3,Products[[Produkt Name]:[Gesamtkost]],4,FALSE)</f>
        <v>1250</v>
      </c>
      <c r="I3" s="35" t="str">
        <f>VLOOKUP('BACKUP_SubAssemblies-Build-Ups'!$D3,Products[[Produkt Name]:[Gesamtkost]],5,FALSE)</f>
        <v>TRUE</v>
      </c>
      <c r="J3" s="35" t="str">
        <f>VLOOKUP('BACKUP_SubAssemblies-Build-Ups'!$D3,Products[[Produkt Name]:[Gesamtkost]],6,FALSE)</f>
        <v>Lead Manufacturing Partner</v>
      </c>
      <c r="K3" s="35" t="str">
        <f>VLOOKUP('BACKUP_SubAssemblies-Build-Ups'!$D3,Products[[Produkt Name]:[Gesamtkost]],7,FALSE)</f>
        <v>G03.02</v>
      </c>
      <c r="L3" s="35" t="str">
        <f>VLOOKUP('BACKUP_SubAssemblies-Build-Ups'!$D3,Products[[Produkt Name]:[Gesamtkost]],8,FALSE)</f>
        <v>Vertical</v>
      </c>
      <c r="M3" s="35" t="str">
        <f>VLOOKUP('BACKUP_SubAssemblies-Build-Ups'!$D3,Products[[Produkt Name]:[Gesamtkost]],9,FALSE)</f>
        <v>tbd</v>
      </c>
      <c r="N3" s="35" t="str">
        <f>VLOOKUP('BACKUP_SubAssemblies-Build-Ups'!$D3,Products[[Produkt Name]:[Gesamtkost]],10,FALSE)</f>
        <v>tbd</v>
      </c>
    </row>
    <row r="4" spans="1:14" x14ac:dyDescent="0.55000000000000004">
      <c r="A4" s="35" t="s">
        <v>98</v>
      </c>
      <c r="B4" s="35" t="s">
        <v>97</v>
      </c>
      <c r="C4" s="35" t="s">
        <v>136</v>
      </c>
      <c r="D4" s="35" t="s">
        <v>360</v>
      </c>
      <c r="E4" s="35">
        <f>VLOOKUP('BACKUP_SubAssemblies-Build-Ups'!$D4,Products[[Produkt Name]:[Gesamtkost]],2,FALSE)</f>
        <v>12.5</v>
      </c>
      <c r="F4" s="35">
        <f>VLOOKUP('BACKUP_SubAssemblies-Build-Ups'!$D4,Products[[Produkt Name]:[Gesamtkost]],3,FALSE)</f>
        <v>2500</v>
      </c>
      <c r="G4" s="35">
        <f>VLOOKUP('BACKUP_SubAssemblies-Build-Ups'!$D4,Products[[Produkt Name]:[Gesamtkost]],4,FALSE)</f>
        <v>1250</v>
      </c>
      <c r="H4" s="35">
        <f>VLOOKUP('BACKUP_SubAssemblies-Build-Ups'!$D4,Products[[Produkt Name]:[Gesamtkost]],4,FALSE)</f>
        <v>1250</v>
      </c>
      <c r="I4" s="35" t="str">
        <f>VLOOKUP('BACKUP_SubAssemblies-Build-Ups'!$D4,Products[[Produkt Name]:[Gesamtkost]],5,FALSE)</f>
        <v>TRUE</v>
      </c>
      <c r="J4" s="35" t="str">
        <f>VLOOKUP('BACKUP_SubAssemblies-Build-Ups'!$D4,Products[[Produkt Name]:[Gesamtkost]],6,FALSE)</f>
        <v>Lead Manufacturing Partner</v>
      </c>
      <c r="K4" s="35" t="str">
        <f>VLOOKUP('BACKUP_SubAssemblies-Build-Ups'!$D4,Products[[Produkt Name]:[Gesamtkost]],7,FALSE)</f>
        <v>E02.04</v>
      </c>
      <c r="L4" s="35" t="str">
        <f>VLOOKUP('BACKUP_SubAssemblies-Build-Ups'!$D4,Products[[Produkt Name]:[Gesamtkost]],8,FALSE)</f>
        <v>Vertical</v>
      </c>
      <c r="M4" s="35" t="str">
        <f>VLOOKUP('BACKUP_SubAssemblies-Build-Ups'!$D4,Products[[Produkt Name]:[Gesamtkost]],9,FALSE)</f>
        <v>tbd</v>
      </c>
      <c r="N4" s="35" t="str">
        <f>VLOOKUP('BACKUP_SubAssemblies-Build-Ups'!$D4,Products[[Produkt Name]:[Gesamtkost]],10,FALSE)</f>
        <v>tbd</v>
      </c>
    </row>
    <row r="5" spans="1:14" x14ac:dyDescent="0.55000000000000004">
      <c r="A5" s="35" t="s">
        <v>98</v>
      </c>
      <c r="B5" s="35" t="s">
        <v>97</v>
      </c>
      <c r="C5" s="35" t="s">
        <v>136</v>
      </c>
      <c r="D5" s="35" t="s">
        <v>361</v>
      </c>
      <c r="E5" s="35">
        <f>VLOOKUP('BACKUP_SubAssemblies-Build-Ups'!$D5,Products[[Produkt Name]:[Gesamtkost]],2,FALSE)</f>
        <v>15</v>
      </c>
      <c r="F5" s="35">
        <f>VLOOKUP('BACKUP_SubAssemblies-Build-Ups'!$D5,Products[[Produkt Name]:[Gesamtkost]],3,FALSE)</f>
        <v>2500</v>
      </c>
      <c r="G5" s="35">
        <f>VLOOKUP('BACKUP_SubAssemblies-Build-Ups'!$D5,Products[[Produkt Name]:[Gesamtkost]],4,FALSE)</f>
        <v>1250</v>
      </c>
      <c r="H5" s="35">
        <f>VLOOKUP('BACKUP_SubAssemblies-Build-Ups'!$D5,Products[[Produkt Name]:[Gesamtkost]],4,FALSE)</f>
        <v>1250</v>
      </c>
      <c r="I5" s="35" t="str">
        <f>VLOOKUP('BACKUP_SubAssemblies-Build-Ups'!$D5,Products[[Produkt Name]:[Gesamtkost]],5,FALSE)</f>
        <v>TRUE</v>
      </c>
      <c r="J5" s="35" t="str">
        <f>VLOOKUP('BACKUP_SubAssemblies-Build-Ups'!$D5,Products[[Produkt Name]:[Gesamtkost]],6,FALSE)</f>
        <v>Lead Manufacturing Partner</v>
      </c>
      <c r="K5" s="35" t="str">
        <f>VLOOKUP('BACKUP_SubAssemblies-Build-Ups'!$D5,Products[[Produkt Name]:[Gesamtkost]],7,FALSE)</f>
        <v>E02.04</v>
      </c>
      <c r="L5" s="35" t="str">
        <f>VLOOKUP('BACKUP_SubAssemblies-Build-Ups'!$D5,Products[[Produkt Name]:[Gesamtkost]],8,FALSE)</f>
        <v>Vertical</v>
      </c>
      <c r="M5" s="35" t="str">
        <f>VLOOKUP('BACKUP_SubAssemblies-Build-Ups'!$D5,Products[[Produkt Name]:[Gesamtkost]],9,FALSE)</f>
        <v>tbd</v>
      </c>
      <c r="N5" s="35" t="str">
        <f>VLOOKUP('BACKUP_SubAssemblies-Build-Ups'!$D5,Products[[Produkt Name]:[Gesamtkost]],10,FALSE)</f>
        <v>tbd</v>
      </c>
    </row>
    <row r="6" spans="1:14" x14ac:dyDescent="0.55000000000000004">
      <c r="A6" s="35" t="s">
        <v>98</v>
      </c>
      <c r="B6" s="35" t="s">
        <v>97</v>
      </c>
      <c r="C6" s="35" t="s">
        <v>136</v>
      </c>
      <c r="D6" s="35" t="s">
        <v>362</v>
      </c>
      <c r="E6" s="35">
        <f>VLOOKUP('BACKUP_SubAssemblies-Build-Ups'!$D6,Products[[Produkt Name]:[Gesamtkost]],2,FALSE)</f>
        <v>240</v>
      </c>
      <c r="F6" s="35">
        <f>VLOOKUP('BACKUP_SubAssemblies-Build-Ups'!$D6,Products[[Produkt Name]:[Gesamtkost]],3,FALSE)</f>
        <v>2500</v>
      </c>
      <c r="G6" s="35">
        <f>VLOOKUP('BACKUP_SubAssemblies-Build-Ups'!$D6,Products[[Produkt Name]:[Gesamtkost]],4,FALSE)</f>
        <v>1250</v>
      </c>
      <c r="H6" s="35">
        <f>VLOOKUP('BACKUP_SubAssemblies-Build-Ups'!$D6,Products[[Produkt Name]:[Gesamtkost]],4,FALSE)</f>
        <v>1250</v>
      </c>
      <c r="I6" s="35" t="str">
        <f>VLOOKUP('BACKUP_SubAssemblies-Build-Ups'!$D6,Products[[Produkt Name]:[Gesamtkost]],5,FALSE)</f>
        <v>TRUE</v>
      </c>
      <c r="J6" s="35" t="str">
        <f>VLOOKUP('BACKUP_SubAssemblies-Build-Ups'!$D6,Products[[Produkt Name]:[Gesamtkost]],6,FALSE)</f>
        <v>Lead Manufacturing Partner</v>
      </c>
      <c r="K6" s="35" t="str">
        <f>VLOOKUP('BACKUP_SubAssemblies-Build-Ups'!$D6,Products[[Produkt Name]:[Gesamtkost]],7,FALSE)</f>
        <v>E02.04</v>
      </c>
      <c r="L6" s="35" t="str">
        <f>VLOOKUP('BACKUP_SubAssemblies-Build-Ups'!$D6,Products[[Produkt Name]:[Gesamtkost]],8,FALSE)</f>
        <v>Vertical</v>
      </c>
      <c r="M6" s="35" t="str">
        <f>VLOOKUP('BACKUP_SubAssemblies-Build-Ups'!$D6,Products[[Produkt Name]:[Gesamtkost]],9,FALSE)</f>
        <v>tbd</v>
      </c>
      <c r="N6" s="35" t="str">
        <f>VLOOKUP('BACKUP_SubAssemblies-Build-Ups'!$D6,Products[[Produkt Name]:[Gesamtkost]],10,FALSE)</f>
        <v>tbd</v>
      </c>
    </row>
    <row r="7" spans="1:14" x14ac:dyDescent="0.55000000000000004">
      <c r="A7" s="35" t="s">
        <v>98</v>
      </c>
      <c r="B7" s="35" t="s">
        <v>97</v>
      </c>
      <c r="C7" s="35" t="s">
        <v>136</v>
      </c>
      <c r="D7" s="35" t="s">
        <v>363</v>
      </c>
      <c r="E7" s="35">
        <f>VLOOKUP('BACKUP_SubAssemblies-Build-Ups'!$D7,Products[[Produkt Name]:[Gesamtkost]],2,FALSE)</f>
        <v>60</v>
      </c>
      <c r="F7" s="35">
        <f>VLOOKUP('BACKUP_SubAssemblies-Build-Ups'!$D7,Products[[Produkt Name]:[Gesamtkost]],3,FALSE)</f>
        <v>2500</v>
      </c>
      <c r="G7" s="35">
        <f>VLOOKUP('BACKUP_SubAssemblies-Build-Ups'!$D7,Products[[Produkt Name]:[Gesamtkost]],4,FALSE)</f>
        <v>1250</v>
      </c>
      <c r="H7" s="35">
        <f>VLOOKUP('BACKUP_SubAssemblies-Build-Ups'!$D7,Products[[Produkt Name]:[Gesamtkost]],4,FALSE)</f>
        <v>1250</v>
      </c>
      <c r="I7" s="35" t="str">
        <f>VLOOKUP('BACKUP_SubAssemblies-Build-Ups'!$D7,Products[[Produkt Name]:[Gesamtkost]],5,FALSE)</f>
        <v>TRUE</v>
      </c>
      <c r="J7" s="35" t="str">
        <f>VLOOKUP('BACKUP_SubAssemblies-Build-Ups'!$D7,Products[[Produkt Name]:[Gesamtkost]],6,FALSE)</f>
        <v>Lead Manufacturing Partner</v>
      </c>
      <c r="K7" s="35" t="str">
        <f>VLOOKUP('BACKUP_SubAssemblies-Build-Ups'!$D7,Products[[Produkt Name]:[Gesamtkost]],7,FALSE)</f>
        <v>E02.04</v>
      </c>
      <c r="L7" s="35" t="str">
        <f>VLOOKUP('BACKUP_SubAssemblies-Build-Ups'!$D7,Products[[Produkt Name]:[Gesamtkost]],8,FALSE)</f>
        <v>Vertical</v>
      </c>
      <c r="M7" s="35" t="str">
        <f>VLOOKUP('BACKUP_SubAssemblies-Build-Ups'!$D7,Products[[Produkt Name]:[Gesamtkost]],9,FALSE)</f>
        <v>tbd</v>
      </c>
      <c r="N7" s="35" t="str">
        <f>VLOOKUP('BACKUP_SubAssemblies-Build-Ups'!$D7,Products[[Produkt Name]:[Gesamtkost]],10,FALSE)</f>
        <v>tbd</v>
      </c>
    </row>
    <row r="8" spans="1:14" x14ac:dyDescent="0.55000000000000004">
      <c r="A8" s="35" t="s">
        <v>98</v>
      </c>
      <c r="B8" s="35" t="s">
        <v>97</v>
      </c>
      <c r="C8" s="35" t="s">
        <v>136</v>
      </c>
      <c r="D8" s="35" t="s">
        <v>364</v>
      </c>
      <c r="E8" s="35">
        <f>VLOOKUP('BACKUP_SubAssemblies-Build-Ups'!$D8,Products[[Produkt Name]:[Gesamtkost]],2,FALSE)</f>
        <v>10</v>
      </c>
      <c r="F8" s="35">
        <f>VLOOKUP('BACKUP_SubAssemblies-Build-Ups'!$D8,Products[[Produkt Name]:[Gesamtkost]],3,FALSE)</f>
        <v>2500</v>
      </c>
      <c r="G8" s="35">
        <f>VLOOKUP('BACKUP_SubAssemblies-Build-Ups'!$D8,Products[[Produkt Name]:[Gesamtkost]],4,FALSE)</f>
        <v>1250</v>
      </c>
      <c r="H8" s="35">
        <f>VLOOKUP('BACKUP_SubAssemblies-Build-Ups'!$D8,Products[[Produkt Name]:[Gesamtkost]],4,FALSE)</f>
        <v>1250</v>
      </c>
      <c r="I8" s="35" t="str">
        <f>VLOOKUP('BACKUP_SubAssemblies-Build-Ups'!$D8,Products[[Produkt Name]:[Gesamtkost]],5,FALSE)</f>
        <v>FALSE</v>
      </c>
      <c r="J8" s="35" t="str">
        <f>VLOOKUP('BACKUP_SubAssemblies-Build-Ups'!$D8,Products[[Produkt Name]:[Gesamtkost]],6,FALSE)</f>
        <v>Local Partner</v>
      </c>
      <c r="K8" s="35" t="str">
        <f>VLOOKUP('BACKUP_SubAssemblies-Build-Ups'!$D8,Products[[Produkt Name]:[Gesamtkost]],7,FALSE)</f>
        <v>E02.05</v>
      </c>
      <c r="L8" s="35" t="str">
        <f>VLOOKUP('BACKUP_SubAssemblies-Build-Ups'!$D8,Products[[Produkt Name]:[Gesamtkost]],8,FALSE)</f>
        <v>Vertical</v>
      </c>
      <c r="M8" s="35" t="str">
        <f>VLOOKUP('BACKUP_SubAssemblies-Build-Ups'!$D8,Products[[Produkt Name]:[Gesamtkost]],9,FALSE)</f>
        <v>tbd</v>
      </c>
      <c r="N8" s="35" t="str">
        <f>VLOOKUP('BACKUP_SubAssemblies-Build-Ups'!$D8,Products[[Produkt Name]:[Gesamtkost]],10,FALSE)</f>
        <v>tbd</v>
      </c>
    </row>
    <row r="9" spans="1:14" x14ac:dyDescent="0.55000000000000004">
      <c r="A9" s="35" t="s">
        <v>98</v>
      </c>
      <c r="B9" s="35" t="s">
        <v>97</v>
      </c>
      <c r="C9" s="35" t="s">
        <v>136</v>
      </c>
      <c r="D9" s="35" t="s">
        <v>365</v>
      </c>
      <c r="E9" s="35">
        <f>VLOOKUP('BACKUP_SubAssemblies-Build-Ups'!$D9,Products[[Produkt Name]:[Gesamtkost]],2,FALSE)</f>
        <v>2</v>
      </c>
      <c r="F9" s="35">
        <f>VLOOKUP('BACKUP_SubAssemblies-Build-Ups'!$D9,Products[[Produkt Name]:[Gesamtkost]],3,FALSE)</f>
        <v>2500</v>
      </c>
      <c r="G9" s="35">
        <f>VLOOKUP('BACKUP_SubAssemblies-Build-Ups'!$D9,Products[[Produkt Name]:[Gesamtkost]],4,FALSE)</f>
        <v>1250</v>
      </c>
      <c r="H9" s="35">
        <f>VLOOKUP('BACKUP_SubAssemblies-Build-Ups'!$D9,Products[[Produkt Name]:[Gesamtkost]],4,FALSE)</f>
        <v>1250</v>
      </c>
      <c r="I9" s="35" t="str">
        <f>VLOOKUP('BACKUP_SubAssemblies-Build-Ups'!$D9,Products[[Produkt Name]:[Gesamtkost]],5,FALSE)</f>
        <v>FALSE</v>
      </c>
      <c r="J9" s="35" t="str">
        <f>VLOOKUP('BACKUP_SubAssemblies-Build-Ups'!$D9,Products[[Produkt Name]:[Gesamtkost]],6,FALSE)</f>
        <v>Local Partner</v>
      </c>
      <c r="K9" s="35" t="str">
        <f>VLOOKUP('BACKUP_SubAssemblies-Build-Ups'!$D9,Products[[Produkt Name]:[Gesamtkost]],7,FALSE)</f>
        <v>E02.05</v>
      </c>
      <c r="L9" s="35" t="str">
        <f>VLOOKUP('BACKUP_SubAssemblies-Build-Ups'!$D9,Products[[Produkt Name]:[Gesamtkost]],8,FALSE)</f>
        <v>Vertical</v>
      </c>
      <c r="M9" s="35" t="str">
        <f>VLOOKUP('BACKUP_SubAssemblies-Build-Ups'!$D9,Products[[Produkt Name]:[Gesamtkost]],9,FALSE)</f>
        <v>tbd</v>
      </c>
      <c r="N9" s="35" t="str">
        <f>VLOOKUP('BACKUP_SubAssemblies-Build-Ups'!$D9,Products[[Produkt Name]:[Gesamtkost]],10,FALSE)</f>
        <v>tbd</v>
      </c>
    </row>
    <row r="10" spans="1:14" x14ac:dyDescent="0.55000000000000004">
      <c r="A10" s="35" t="s">
        <v>98</v>
      </c>
      <c r="B10" s="35" t="s">
        <v>366</v>
      </c>
      <c r="C10" s="35" t="s">
        <v>111</v>
      </c>
      <c r="D10" s="35" t="s">
        <v>502</v>
      </c>
      <c r="E10" s="35">
        <v>12.5</v>
      </c>
      <c r="F10">
        <v>2500</v>
      </c>
      <c r="G10">
        <v>1250</v>
      </c>
      <c r="I10" t="s">
        <v>83</v>
      </c>
      <c r="J10" t="s">
        <v>421</v>
      </c>
      <c r="K10" s="35" t="s">
        <v>191</v>
      </c>
      <c r="L10" t="s">
        <v>137</v>
      </c>
      <c r="M10" t="s">
        <v>137</v>
      </c>
      <c r="N10" t="s">
        <v>137</v>
      </c>
    </row>
    <row r="11" spans="1:14" x14ac:dyDescent="0.55000000000000004">
      <c r="A11" s="35" t="s">
        <v>98</v>
      </c>
      <c r="B11" s="35" t="s">
        <v>366</v>
      </c>
      <c r="C11" s="35" t="str">
        <f>Housing_Products___Project_Preparation__2[[#This Row],[Spalte12]]</f>
        <v>WAL_28_STD_REN</v>
      </c>
      <c r="D11" s="35" t="s">
        <v>503</v>
      </c>
      <c r="E11" s="35">
        <v>50</v>
      </c>
      <c r="F11">
        <v>2500</v>
      </c>
      <c r="G11">
        <v>1250</v>
      </c>
      <c r="I11" t="s">
        <v>83</v>
      </c>
      <c r="J11" t="s">
        <v>421</v>
      </c>
      <c r="K11" s="35" t="s">
        <v>191</v>
      </c>
      <c r="L11" t="s">
        <v>137</v>
      </c>
      <c r="M11" t="s">
        <v>137</v>
      </c>
      <c r="N11" t="s">
        <v>137</v>
      </c>
    </row>
    <row r="12" spans="1:14" x14ac:dyDescent="0.55000000000000004">
      <c r="A12" s="35" t="s">
        <v>98</v>
      </c>
      <c r="B12" s="35" t="s">
        <v>366</v>
      </c>
      <c r="C12" s="35" t="str">
        <f t="shared" ref="C12:C18" si="0">$C$10</f>
        <v>WAL_21_VNI_MET</v>
      </c>
      <c r="D12" s="35" t="s">
        <v>502</v>
      </c>
      <c r="E12" s="35">
        <v>12.5</v>
      </c>
      <c r="F12">
        <v>2500</v>
      </c>
      <c r="G12">
        <v>1250</v>
      </c>
      <c r="I12" t="s">
        <v>83</v>
      </c>
      <c r="J12" t="s">
        <v>421</v>
      </c>
      <c r="K12" s="35" t="s">
        <v>138</v>
      </c>
      <c r="L12" t="s">
        <v>137</v>
      </c>
      <c r="M12" t="s">
        <v>137</v>
      </c>
      <c r="N12" t="s">
        <v>137</v>
      </c>
    </row>
    <row r="13" spans="1:14" x14ac:dyDescent="0.55000000000000004">
      <c r="A13" s="35" t="s">
        <v>98</v>
      </c>
      <c r="B13" s="35" t="s">
        <v>366</v>
      </c>
      <c r="C13" s="35" t="str">
        <f t="shared" si="0"/>
        <v>WAL_21_VNI_MET</v>
      </c>
      <c r="D13" s="35" t="s">
        <v>504</v>
      </c>
      <c r="E13" s="35">
        <v>15</v>
      </c>
      <c r="F13">
        <v>2500</v>
      </c>
      <c r="G13">
        <v>1250</v>
      </c>
      <c r="I13" t="s">
        <v>83</v>
      </c>
      <c r="J13" t="s">
        <v>421</v>
      </c>
      <c r="K13" s="35" t="s">
        <v>138</v>
      </c>
      <c r="L13" t="s">
        <v>137</v>
      </c>
      <c r="M13" t="s">
        <v>137</v>
      </c>
      <c r="N13" t="s">
        <v>137</v>
      </c>
    </row>
    <row r="14" spans="1:14" x14ac:dyDescent="0.55000000000000004">
      <c r="A14" s="35" t="s">
        <v>98</v>
      </c>
      <c r="B14" s="35" t="s">
        <v>366</v>
      </c>
      <c r="C14" s="35" t="str">
        <f t="shared" si="0"/>
        <v>WAL_21_VNI_MET</v>
      </c>
      <c r="D14" s="35" t="s">
        <v>505</v>
      </c>
      <c r="E14" s="35">
        <v>280</v>
      </c>
      <c r="F14">
        <v>2500</v>
      </c>
      <c r="G14">
        <v>1250</v>
      </c>
      <c r="I14" t="s">
        <v>83</v>
      </c>
      <c r="J14" t="s">
        <v>421</v>
      </c>
      <c r="K14" s="35" t="s">
        <v>138</v>
      </c>
      <c r="L14" t="s">
        <v>137</v>
      </c>
      <c r="M14" t="s">
        <v>137</v>
      </c>
      <c r="N14" t="s">
        <v>137</v>
      </c>
    </row>
    <row r="15" spans="1:14" x14ac:dyDescent="0.55000000000000004">
      <c r="A15" s="35" t="s">
        <v>98</v>
      </c>
      <c r="B15" s="35" t="s">
        <v>366</v>
      </c>
      <c r="C15" s="35" t="str">
        <f t="shared" si="0"/>
        <v>WAL_21_VNI_MET</v>
      </c>
      <c r="D15" s="35" t="s">
        <v>368</v>
      </c>
      <c r="E15" s="35">
        <v>12.5</v>
      </c>
      <c r="F15">
        <v>2500</v>
      </c>
      <c r="G15">
        <v>1250</v>
      </c>
      <c r="I15" t="s">
        <v>83</v>
      </c>
      <c r="J15" t="s">
        <v>421</v>
      </c>
      <c r="K15" s="35" t="s">
        <v>138</v>
      </c>
      <c r="L15" t="s">
        <v>137</v>
      </c>
      <c r="M15" t="s">
        <v>137</v>
      </c>
      <c r="N15" t="s">
        <v>137</v>
      </c>
    </row>
    <row r="16" spans="1:14" x14ac:dyDescent="0.55000000000000004">
      <c r="A16" s="35" t="s">
        <v>98</v>
      </c>
      <c r="B16" s="35" t="s">
        <v>366</v>
      </c>
      <c r="C16" s="35" t="str">
        <f t="shared" si="0"/>
        <v>WAL_21_VNI_MET</v>
      </c>
      <c r="D16" s="35" t="s">
        <v>455</v>
      </c>
      <c r="E16" s="35">
        <v>40</v>
      </c>
      <c r="F16">
        <v>2500</v>
      </c>
      <c r="G16">
        <v>1250</v>
      </c>
      <c r="I16" t="s">
        <v>83</v>
      </c>
      <c r="J16" t="s">
        <v>421</v>
      </c>
      <c r="K16" s="35" t="s">
        <v>138</v>
      </c>
      <c r="L16" t="s">
        <v>137</v>
      </c>
      <c r="M16" t="s">
        <v>137</v>
      </c>
      <c r="N16" t="s">
        <v>137</v>
      </c>
    </row>
    <row r="17" spans="1:14" x14ac:dyDescent="0.55000000000000004">
      <c r="A17" s="35" t="s">
        <v>98</v>
      </c>
      <c r="B17" s="35" t="s">
        <v>366</v>
      </c>
      <c r="C17" s="35" t="str">
        <f t="shared" si="0"/>
        <v>WAL_21_VNI_MET</v>
      </c>
      <c r="D17" s="35" t="s">
        <v>509</v>
      </c>
      <c r="E17" s="35">
        <v>40</v>
      </c>
      <c r="F17">
        <v>2500</v>
      </c>
      <c r="G17">
        <v>1250</v>
      </c>
      <c r="I17" t="s">
        <v>83</v>
      </c>
      <c r="J17" t="s">
        <v>421</v>
      </c>
      <c r="K17" s="35" t="s">
        <v>452</v>
      </c>
      <c r="L17" t="s">
        <v>137</v>
      </c>
      <c r="M17" t="s">
        <v>137</v>
      </c>
      <c r="N17" t="s">
        <v>137</v>
      </c>
    </row>
    <row r="18" spans="1:14" x14ac:dyDescent="0.55000000000000004">
      <c r="A18" s="35" t="s">
        <v>98</v>
      </c>
      <c r="B18" s="35" t="s">
        <v>366</v>
      </c>
      <c r="C18" s="35" t="str">
        <f t="shared" si="0"/>
        <v>WAL_21_VNI_MET</v>
      </c>
      <c r="D18" s="35" t="s">
        <v>511</v>
      </c>
      <c r="E18" s="35">
        <v>3</v>
      </c>
      <c r="F18">
        <v>2500</v>
      </c>
      <c r="G18">
        <v>1250</v>
      </c>
      <c r="I18" t="s">
        <v>77</v>
      </c>
      <c r="J18" t="s">
        <v>659</v>
      </c>
      <c r="K18" s="35" t="s">
        <v>452</v>
      </c>
      <c r="L18" t="s">
        <v>137</v>
      </c>
      <c r="M18" t="s">
        <v>137</v>
      </c>
      <c r="N18" t="s">
        <v>137</v>
      </c>
    </row>
    <row r="19" spans="1:14" x14ac:dyDescent="0.55000000000000004">
      <c r="A19" s="34" t="s">
        <v>606</v>
      </c>
      <c r="B19" s="34" t="s">
        <v>97</v>
      </c>
      <c r="C19" s="34" t="str">
        <f>SubAssemblies!$D$4</f>
        <v>WAL_22_CNT_REN</v>
      </c>
      <c r="D19" t="s">
        <v>502</v>
      </c>
      <c r="E19">
        <v>12.5</v>
      </c>
      <c r="F19" s="67">
        <v>2500</v>
      </c>
      <c r="G19" s="67">
        <v>1250</v>
      </c>
      <c r="H19" s="67"/>
      <c r="I19" t="s">
        <v>83</v>
      </c>
      <c r="J19" s="67"/>
      <c r="L19" t="s">
        <v>137</v>
      </c>
      <c r="M19" t="s">
        <v>137</v>
      </c>
      <c r="N19" t="s">
        <v>137</v>
      </c>
    </row>
    <row r="20" spans="1:14" x14ac:dyDescent="0.55000000000000004">
      <c r="A20" s="34" t="s">
        <v>606</v>
      </c>
      <c r="B20" s="34" t="s">
        <v>97</v>
      </c>
      <c r="D20" t="s">
        <v>504</v>
      </c>
      <c r="E20">
        <v>15</v>
      </c>
      <c r="F20" s="67">
        <v>2500</v>
      </c>
      <c r="G20" s="67">
        <v>1250</v>
      </c>
      <c r="H20" s="67"/>
      <c r="I20" t="s">
        <v>83</v>
      </c>
      <c r="J20" s="67"/>
      <c r="L20" t="s">
        <v>137</v>
      </c>
      <c r="M20" t="s">
        <v>137</v>
      </c>
      <c r="N20" t="s">
        <v>137</v>
      </c>
    </row>
    <row r="21" spans="1:14" x14ac:dyDescent="0.55000000000000004">
      <c r="A21" s="34" t="s">
        <v>606</v>
      </c>
      <c r="B21" s="34" t="s">
        <v>97</v>
      </c>
      <c r="D21" t="s">
        <v>505</v>
      </c>
      <c r="E21">
        <v>240</v>
      </c>
      <c r="F21" s="67">
        <v>2500</v>
      </c>
      <c r="G21" s="67">
        <v>1250</v>
      </c>
      <c r="H21" s="67"/>
      <c r="I21" t="s">
        <v>83</v>
      </c>
      <c r="J21" s="67"/>
      <c r="L21" t="s">
        <v>137</v>
      </c>
      <c r="M21" t="s">
        <v>137</v>
      </c>
      <c r="N21" t="s">
        <v>137</v>
      </c>
    </row>
    <row r="22" spans="1:14" x14ac:dyDescent="0.55000000000000004">
      <c r="A22" s="34" t="s">
        <v>606</v>
      </c>
      <c r="B22" s="34" t="s">
        <v>97</v>
      </c>
      <c r="D22" t="s">
        <v>506</v>
      </c>
      <c r="E22">
        <v>60</v>
      </c>
      <c r="F22" s="67">
        <v>2500</v>
      </c>
      <c r="G22" s="67">
        <v>1250</v>
      </c>
      <c r="H22" s="67"/>
      <c r="I22" t="s">
        <v>83</v>
      </c>
      <c r="J22" s="67"/>
      <c r="L22" t="s">
        <v>137</v>
      </c>
      <c r="M22" t="s">
        <v>137</v>
      </c>
      <c r="N22" t="s">
        <v>137</v>
      </c>
    </row>
    <row r="23" spans="1:14" x14ac:dyDescent="0.55000000000000004">
      <c r="A23" s="34" t="s">
        <v>606</v>
      </c>
      <c r="B23" s="34" t="s">
        <v>97</v>
      </c>
      <c r="D23" t="s">
        <v>507</v>
      </c>
      <c r="E23">
        <v>10</v>
      </c>
      <c r="F23" s="67">
        <v>2500</v>
      </c>
      <c r="G23" s="67">
        <v>1250</v>
      </c>
      <c r="H23" s="67"/>
      <c r="I23" t="s">
        <v>83</v>
      </c>
      <c r="J23" s="67"/>
      <c r="L23" t="s">
        <v>137</v>
      </c>
      <c r="M23" t="s">
        <v>137</v>
      </c>
      <c r="N23" t="s">
        <v>137</v>
      </c>
    </row>
    <row r="24" spans="1:14" x14ac:dyDescent="0.55000000000000004">
      <c r="A24" s="34" t="s">
        <v>606</v>
      </c>
      <c r="B24" s="34" t="s">
        <v>97</v>
      </c>
      <c r="D24" t="s">
        <v>508</v>
      </c>
      <c r="E24">
        <v>2</v>
      </c>
      <c r="F24" s="67">
        <v>2500</v>
      </c>
      <c r="G24" s="67">
        <v>1250</v>
      </c>
      <c r="H24" s="67"/>
      <c r="I24" t="s">
        <v>83</v>
      </c>
      <c r="J24" s="67"/>
      <c r="L24" t="s">
        <v>137</v>
      </c>
      <c r="M24" t="s">
        <v>137</v>
      </c>
      <c r="N24" t="s">
        <v>137</v>
      </c>
    </row>
    <row r="25" spans="1:14" x14ac:dyDescent="0.55000000000000004">
      <c r="A25" s="34" t="s">
        <v>606</v>
      </c>
      <c r="B25" s="34" t="s">
        <v>366</v>
      </c>
      <c r="D25" t="s">
        <v>502</v>
      </c>
      <c r="E25">
        <v>12.5</v>
      </c>
      <c r="F25" s="67">
        <v>2500</v>
      </c>
      <c r="G25" s="67">
        <v>1250</v>
      </c>
      <c r="H25" s="67"/>
      <c r="I25" t="s">
        <v>83</v>
      </c>
      <c r="J25" s="67"/>
      <c r="L25" t="s">
        <v>137</v>
      </c>
      <c r="M25" t="s">
        <v>137</v>
      </c>
      <c r="N25" t="s">
        <v>137</v>
      </c>
    </row>
    <row r="26" spans="1:14" x14ac:dyDescent="0.55000000000000004">
      <c r="A26" s="34" t="s">
        <v>606</v>
      </c>
      <c r="B26" s="34" t="s">
        <v>366</v>
      </c>
      <c r="D26" t="s">
        <v>504</v>
      </c>
      <c r="E26">
        <v>15</v>
      </c>
      <c r="F26" s="67">
        <v>2500</v>
      </c>
      <c r="G26" s="67">
        <v>1250</v>
      </c>
      <c r="H26" s="67"/>
      <c r="I26" t="s">
        <v>83</v>
      </c>
      <c r="J26" s="67"/>
      <c r="L26" t="s">
        <v>137</v>
      </c>
      <c r="M26" t="s">
        <v>137</v>
      </c>
      <c r="N26" t="s">
        <v>137</v>
      </c>
    </row>
    <row r="27" spans="1:14" x14ac:dyDescent="0.55000000000000004">
      <c r="A27" s="34" t="s">
        <v>606</v>
      </c>
      <c r="B27" s="34" t="s">
        <v>366</v>
      </c>
      <c r="D27" t="s">
        <v>505</v>
      </c>
      <c r="E27">
        <v>240</v>
      </c>
      <c r="F27" s="67">
        <v>2500</v>
      </c>
      <c r="G27" s="67">
        <v>1250</v>
      </c>
      <c r="H27" s="67"/>
      <c r="I27" t="s">
        <v>83</v>
      </c>
      <c r="J27" s="67"/>
      <c r="L27" t="s">
        <v>137</v>
      </c>
      <c r="M27" t="s">
        <v>137</v>
      </c>
      <c r="N27" t="s">
        <v>137</v>
      </c>
    </row>
    <row r="28" spans="1:14" x14ac:dyDescent="0.55000000000000004">
      <c r="A28" s="34" t="s">
        <v>606</v>
      </c>
      <c r="B28" s="34" t="s">
        <v>366</v>
      </c>
      <c r="D28" t="s">
        <v>506</v>
      </c>
      <c r="E28">
        <v>60</v>
      </c>
      <c r="F28" s="67">
        <v>2500</v>
      </c>
      <c r="G28" s="67">
        <v>1250</v>
      </c>
      <c r="H28" s="67"/>
      <c r="I28" t="s">
        <v>83</v>
      </c>
      <c r="J28" s="67"/>
      <c r="L28" t="s">
        <v>137</v>
      </c>
      <c r="M28" t="s">
        <v>137</v>
      </c>
      <c r="N28" t="s">
        <v>137</v>
      </c>
    </row>
    <row r="29" spans="1:14" x14ac:dyDescent="0.55000000000000004">
      <c r="A29" s="34" t="s">
        <v>606</v>
      </c>
      <c r="B29" s="34" t="s">
        <v>366</v>
      </c>
      <c r="D29" t="s">
        <v>455</v>
      </c>
      <c r="E29">
        <v>40</v>
      </c>
      <c r="F29" s="67">
        <v>2500</v>
      </c>
      <c r="G29" s="67">
        <v>1250</v>
      </c>
      <c r="H29" s="67"/>
      <c r="I29" t="s">
        <v>83</v>
      </c>
      <c r="J29" s="67"/>
      <c r="L29" t="s">
        <v>137</v>
      </c>
      <c r="M29" t="s">
        <v>137</v>
      </c>
      <c r="N29" t="s">
        <v>137</v>
      </c>
    </row>
    <row r="30" spans="1:14" x14ac:dyDescent="0.55000000000000004">
      <c r="A30" s="34" t="s">
        <v>606</v>
      </c>
      <c r="B30" s="34" t="s">
        <v>366</v>
      </c>
      <c r="D30" s="34" t="s">
        <v>509</v>
      </c>
      <c r="E30">
        <v>40</v>
      </c>
      <c r="F30" s="67">
        <v>2500</v>
      </c>
      <c r="G30" s="67">
        <v>1250</v>
      </c>
      <c r="H30" s="67"/>
      <c r="I30" t="s">
        <v>83</v>
      </c>
      <c r="J30" s="67"/>
      <c r="L30" t="s">
        <v>137</v>
      </c>
      <c r="M30" t="s">
        <v>137</v>
      </c>
      <c r="N30" t="s">
        <v>137</v>
      </c>
    </row>
    <row r="31" spans="1:14" x14ac:dyDescent="0.55000000000000004">
      <c r="A31" s="34" t="s">
        <v>606</v>
      </c>
      <c r="B31" s="34" t="s">
        <v>366</v>
      </c>
      <c r="D31" t="s">
        <v>511</v>
      </c>
      <c r="E31">
        <v>10</v>
      </c>
      <c r="F31" s="67">
        <v>2500</v>
      </c>
      <c r="G31" s="67">
        <v>1250</v>
      </c>
      <c r="H31" s="67"/>
      <c r="I31" t="s">
        <v>77</v>
      </c>
      <c r="J31" s="67"/>
      <c r="L31" t="s">
        <v>137</v>
      </c>
      <c r="M31" t="s">
        <v>137</v>
      </c>
      <c r="N31" t="s">
        <v>137</v>
      </c>
    </row>
    <row r="32" spans="1:14" x14ac:dyDescent="0.55000000000000004">
      <c r="A32" s="34" t="s">
        <v>607</v>
      </c>
      <c r="B32" s="34" t="s">
        <v>660</v>
      </c>
      <c r="D32" t="s">
        <v>526</v>
      </c>
      <c r="E32">
        <v>18</v>
      </c>
      <c r="F32" s="67">
        <v>0</v>
      </c>
      <c r="G32" s="67">
        <v>0</v>
      </c>
      <c r="H32" s="67"/>
      <c r="I32" t="s">
        <v>83</v>
      </c>
      <c r="J32" s="67"/>
      <c r="L32" t="s">
        <v>137</v>
      </c>
      <c r="M32" t="s">
        <v>137</v>
      </c>
      <c r="N32" t="s">
        <v>137</v>
      </c>
    </row>
    <row r="33" spans="1:14" x14ac:dyDescent="0.55000000000000004">
      <c r="A33" s="34" t="s">
        <v>607</v>
      </c>
      <c r="B33" s="34" t="s">
        <v>660</v>
      </c>
      <c r="D33" t="s">
        <v>526</v>
      </c>
      <c r="E33">
        <v>18</v>
      </c>
      <c r="F33" s="67">
        <v>0</v>
      </c>
      <c r="G33" s="67">
        <v>0</v>
      </c>
      <c r="H33" s="67"/>
      <c r="I33" t="s">
        <v>83</v>
      </c>
      <c r="J33" s="67"/>
      <c r="L33" t="s">
        <v>137</v>
      </c>
      <c r="M33" t="s">
        <v>137</v>
      </c>
      <c r="N33" t="s">
        <v>137</v>
      </c>
    </row>
    <row r="34" spans="1:14" x14ac:dyDescent="0.55000000000000004">
      <c r="A34" s="34" t="s">
        <v>607</v>
      </c>
      <c r="B34" s="34" t="s">
        <v>660</v>
      </c>
      <c r="D34" t="s">
        <v>527</v>
      </c>
      <c r="E34">
        <v>140</v>
      </c>
      <c r="F34" s="67">
        <v>0</v>
      </c>
      <c r="G34" s="67">
        <v>0</v>
      </c>
      <c r="H34" s="67"/>
      <c r="I34" t="s">
        <v>83</v>
      </c>
      <c r="J34" s="67"/>
      <c r="L34" t="s">
        <v>137</v>
      </c>
      <c r="M34" t="s">
        <v>137</v>
      </c>
      <c r="N34" t="s">
        <v>137</v>
      </c>
    </row>
    <row r="35" spans="1:14" x14ac:dyDescent="0.55000000000000004">
      <c r="A35" s="34" t="s">
        <v>607</v>
      </c>
      <c r="B35" s="34" t="s">
        <v>660</v>
      </c>
      <c r="D35" t="s">
        <v>528</v>
      </c>
      <c r="E35" s="69">
        <v>0</v>
      </c>
      <c r="F35" s="67">
        <v>0</v>
      </c>
      <c r="G35" s="67">
        <v>0</v>
      </c>
      <c r="H35" s="67"/>
      <c r="I35" t="s">
        <v>83</v>
      </c>
      <c r="J35" s="67"/>
      <c r="L35" t="s">
        <v>137</v>
      </c>
      <c r="M35" t="s">
        <v>137</v>
      </c>
      <c r="N35" t="s">
        <v>137</v>
      </c>
    </row>
    <row r="36" spans="1:14" x14ac:dyDescent="0.55000000000000004">
      <c r="A36" s="34" t="s">
        <v>607</v>
      </c>
      <c r="B36" s="34" t="s">
        <v>660</v>
      </c>
      <c r="D36" t="s">
        <v>526</v>
      </c>
      <c r="E36">
        <v>18</v>
      </c>
      <c r="F36" s="67">
        <v>0</v>
      </c>
      <c r="G36" s="67">
        <v>0</v>
      </c>
      <c r="H36" s="67"/>
      <c r="I36" t="s">
        <v>83</v>
      </c>
      <c r="J36" s="67"/>
      <c r="L36" t="s">
        <v>137</v>
      </c>
      <c r="M36" t="s">
        <v>137</v>
      </c>
      <c r="N36" t="s">
        <v>137</v>
      </c>
    </row>
    <row r="37" spans="1:14" x14ac:dyDescent="0.55000000000000004">
      <c r="A37" s="34" t="s">
        <v>607</v>
      </c>
      <c r="B37" s="34" t="s">
        <v>660</v>
      </c>
      <c r="D37" t="s">
        <v>526</v>
      </c>
      <c r="E37">
        <v>18</v>
      </c>
      <c r="F37" s="67">
        <v>0</v>
      </c>
      <c r="G37" s="67">
        <v>0</v>
      </c>
      <c r="H37" s="67"/>
      <c r="I37" t="s">
        <v>83</v>
      </c>
      <c r="J37" s="67"/>
      <c r="L37" t="s">
        <v>137</v>
      </c>
      <c r="M37" t="s">
        <v>137</v>
      </c>
      <c r="N37" t="s">
        <v>137</v>
      </c>
    </row>
    <row r="38" spans="1:14" x14ac:dyDescent="0.55000000000000004">
      <c r="A38" s="34" t="s">
        <v>534</v>
      </c>
      <c r="B38" s="34" t="s">
        <v>660</v>
      </c>
      <c r="D38" t="s">
        <v>526</v>
      </c>
      <c r="E38">
        <v>15</v>
      </c>
      <c r="F38" s="67">
        <v>0</v>
      </c>
      <c r="G38" s="67">
        <v>0</v>
      </c>
      <c r="H38" s="67"/>
      <c r="I38" t="s">
        <v>83</v>
      </c>
      <c r="J38" s="67"/>
      <c r="L38" t="s">
        <v>137</v>
      </c>
      <c r="M38" t="s">
        <v>137</v>
      </c>
      <c r="N38" t="s">
        <v>137</v>
      </c>
    </row>
    <row r="39" spans="1:14" x14ac:dyDescent="0.55000000000000004">
      <c r="A39" s="34" t="s">
        <v>534</v>
      </c>
      <c r="B39" s="34" t="s">
        <v>660</v>
      </c>
      <c r="D39" t="s">
        <v>526</v>
      </c>
      <c r="E39">
        <v>15</v>
      </c>
      <c r="F39" s="67">
        <v>0</v>
      </c>
      <c r="G39" s="67">
        <v>0</v>
      </c>
      <c r="H39" s="67"/>
      <c r="I39" t="s">
        <v>83</v>
      </c>
      <c r="J39" s="67"/>
      <c r="L39" t="s">
        <v>137</v>
      </c>
      <c r="M39" t="s">
        <v>137</v>
      </c>
      <c r="N39" t="s">
        <v>137</v>
      </c>
    </row>
    <row r="40" spans="1:14" x14ac:dyDescent="0.55000000000000004">
      <c r="A40" s="34" t="s">
        <v>534</v>
      </c>
      <c r="B40" s="34" t="s">
        <v>660</v>
      </c>
      <c r="D40" t="s">
        <v>527</v>
      </c>
      <c r="E40">
        <v>140</v>
      </c>
      <c r="F40" s="67">
        <v>0</v>
      </c>
      <c r="G40" s="67">
        <v>0</v>
      </c>
      <c r="H40" s="67"/>
      <c r="I40" t="s">
        <v>83</v>
      </c>
      <c r="J40" s="67"/>
      <c r="L40" t="s">
        <v>137</v>
      </c>
      <c r="M40" t="s">
        <v>137</v>
      </c>
      <c r="N40" t="s">
        <v>137</v>
      </c>
    </row>
    <row r="41" spans="1:14" x14ac:dyDescent="0.55000000000000004">
      <c r="A41" s="34" t="s">
        <v>534</v>
      </c>
      <c r="B41" s="34" t="s">
        <v>660</v>
      </c>
      <c r="D41" t="s">
        <v>528</v>
      </c>
      <c r="E41" s="69">
        <v>0</v>
      </c>
      <c r="F41" s="67">
        <v>0</v>
      </c>
      <c r="G41" s="67">
        <v>0</v>
      </c>
      <c r="H41" s="67"/>
      <c r="I41" t="s">
        <v>83</v>
      </c>
      <c r="J41" s="67"/>
      <c r="L41" t="s">
        <v>137</v>
      </c>
      <c r="M41" t="s">
        <v>137</v>
      </c>
      <c r="N41" t="s">
        <v>137</v>
      </c>
    </row>
    <row r="42" spans="1:14" x14ac:dyDescent="0.55000000000000004">
      <c r="A42" s="34" t="s">
        <v>534</v>
      </c>
      <c r="B42" s="34" t="s">
        <v>660</v>
      </c>
      <c r="D42" t="s">
        <v>526</v>
      </c>
      <c r="E42">
        <v>15</v>
      </c>
      <c r="F42" s="67">
        <v>0</v>
      </c>
      <c r="G42" s="67">
        <v>0</v>
      </c>
      <c r="H42" s="67"/>
      <c r="I42" t="s">
        <v>83</v>
      </c>
      <c r="J42" s="67"/>
      <c r="L42" t="s">
        <v>137</v>
      </c>
      <c r="M42" t="s">
        <v>137</v>
      </c>
      <c r="N42" t="s">
        <v>137</v>
      </c>
    </row>
    <row r="43" spans="1:14" x14ac:dyDescent="0.55000000000000004">
      <c r="A43" s="34" t="s">
        <v>534</v>
      </c>
      <c r="B43" s="34" t="s">
        <v>660</v>
      </c>
      <c r="D43" t="s">
        <v>526</v>
      </c>
      <c r="E43">
        <v>15</v>
      </c>
      <c r="F43" s="67">
        <v>0</v>
      </c>
      <c r="G43" s="67">
        <v>0</v>
      </c>
      <c r="H43" s="67"/>
      <c r="I43" t="s">
        <v>83</v>
      </c>
      <c r="J43" s="67"/>
      <c r="L43" t="s">
        <v>137</v>
      </c>
      <c r="M43" t="s">
        <v>137</v>
      </c>
      <c r="N43" t="s">
        <v>137</v>
      </c>
    </row>
    <row r="44" spans="1:14" x14ac:dyDescent="0.55000000000000004">
      <c r="A44" s="34" t="s">
        <v>608</v>
      </c>
      <c r="B44" s="34" t="s">
        <v>660</v>
      </c>
      <c r="D44" t="s">
        <v>526</v>
      </c>
      <c r="E44">
        <v>15</v>
      </c>
      <c r="F44" s="67">
        <v>0</v>
      </c>
      <c r="G44" s="67">
        <v>0</v>
      </c>
      <c r="H44" s="67"/>
      <c r="I44" t="s">
        <v>83</v>
      </c>
      <c r="J44" s="67"/>
      <c r="L44" t="s">
        <v>137</v>
      </c>
      <c r="M44" t="s">
        <v>137</v>
      </c>
      <c r="N44" t="s">
        <v>137</v>
      </c>
    </row>
    <row r="45" spans="1:14" x14ac:dyDescent="0.55000000000000004">
      <c r="A45" s="34" t="s">
        <v>608</v>
      </c>
      <c r="B45" s="34" t="s">
        <v>660</v>
      </c>
      <c r="D45" t="s">
        <v>527</v>
      </c>
      <c r="E45">
        <v>60</v>
      </c>
      <c r="F45" s="67">
        <v>0</v>
      </c>
      <c r="G45" s="67">
        <v>0</v>
      </c>
      <c r="H45" s="67"/>
      <c r="I45" t="s">
        <v>83</v>
      </c>
      <c r="J45" s="67"/>
      <c r="L45" t="s">
        <v>137</v>
      </c>
      <c r="M45" t="s">
        <v>137</v>
      </c>
      <c r="N45" t="s">
        <v>137</v>
      </c>
    </row>
    <row r="46" spans="1:14" x14ac:dyDescent="0.55000000000000004">
      <c r="A46" s="34" t="s">
        <v>608</v>
      </c>
      <c r="B46" s="34" t="s">
        <v>660</v>
      </c>
      <c r="D46" t="s">
        <v>528</v>
      </c>
      <c r="E46" s="69">
        <v>0</v>
      </c>
      <c r="F46" s="67">
        <v>0</v>
      </c>
      <c r="G46" s="67">
        <v>0</v>
      </c>
      <c r="H46" s="67"/>
      <c r="I46" t="s">
        <v>83</v>
      </c>
      <c r="J46" s="67"/>
      <c r="L46" t="s">
        <v>137</v>
      </c>
      <c r="M46" t="s">
        <v>137</v>
      </c>
      <c r="N46" t="s">
        <v>137</v>
      </c>
    </row>
    <row r="47" spans="1:14" x14ac:dyDescent="0.55000000000000004">
      <c r="A47" s="34" t="s">
        <v>608</v>
      </c>
      <c r="B47" s="34" t="s">
        <v>660</v>
      </c>
      <c r="D47" t="s">
        <v>526</v>
      </c>
      <c r="E47">
        <v>15</v>
      </c>
      <c r="F47" s="67">
        <v>0</v>
      </c>
      <c r="G47" s="67">
        <v>0</v>
      </c>
      <c r="H47" s="67"/>
      <c r="I47" t="s">
        <v>83</v>
      </c>
      <c r="J47" s="67"/>
      <c r="L47" t="s">
        <v>137</v>
      </c>
      <c r="M47" t="s">
        <v>137</v>
      </c>
      <c r="N47" t="s">
        <v>137</v>
      </c>
    </row>
    <row r="48" spans="1:14" x14ac:dyDescent="0.55000000000000004">
      <c r="A48" s="34" t="s">
        <v>609</v>
      </c>
      <c r="B48" s="34" t="s">
        <v>660</v>
      </c>
      <c r="D48" t="s">
        <v>172</v>
      </c>
      <c r="E48">
        <v>250</v>
      </c>
      <c r="F48" s="67">
        <v>0</v>
      </c>
      <c r="G48" s="67">
        <v>0</v>
      </c>
      <c r="H48" s="67"/>
      <c r="I48" t="s">
        <v>77</v>
      </c>
      <c r="J48" s="67"/>
      <c r="L48" t="s">
        <v>137</v>
      </c>
      <c r="M48" t="s">
        <v>137</v>
      </c>
      <c r="N48" t="s">
        <v>137</v>
      </c>
    </row>
    <row r="49" spans="1:14" x14ac:dyDescent="0.55000000000000004">
      <c r="A49" s="34" t="s">
        <v>610</v>
      </c>
      <c r="B49" s="34" t="s">
        <v>660</v>
      </c>
      <c r="D49" t="s">
        <v>543</v>
      </c>
      <c r="E49">
        <v>15</v>
      </c>
      <c r="F49" s="67">
        <v>0</v>
      </c>
      <c r="G49" s="67">
        <v>0</v>
      </c>
      <c r="H49" s="67"/>
      <c r="I49" t="s">
        <v>83</v>
      </c>
      <c r="J49" s="67"/>
      <c r="L49" t="s">
        <v>137</v>
      </c>
      <c r="M49" t="s">
        <v>137</v>
      </c>
      <c r="N49" t="s">
        <v>137</v>
      </c>
    </row>
    <row r="50" spans="1:14" x14ac:dyDescent="0.55000000000000004">
      <c r="A50" s="34" t="s">
        <v>610</v>
      </c>
      <c r="B50" s="34" t="s">
        <v>660</v>
      </c>
      <c r="D50" t="s">
        <v>544</v>
      </c>
      <c r="E50">
        <v>45</v>
      </c>
      <c r="F50" s="67">
        <v>0</v>
      </c>
      <c r="G50" s="67">
        <v>0</v>
      </c>
      <c r="H50" s="67"/>
      <c r="I50" t="s">
        <v>83</v>
      </c>
      <c r="J50" s="67"/>
      <c r="L50" t="s">
        <v>137</v>
      </c>
      <c r="M50" t="s">
        <v>137</v>
      </c>
      <c r="N50" t="s">
        <v>137</v>
      </c>
    </row>
    <row r="51" spans="1:14" x14ac:dyDescent="0.55000000000000004">
      <c r="A51" s="34" t="s">
        <v>610</v>
      </c>
      <c r="B51" s="34" t="s">
        <v>660</v>
      </c>
      <c r="D51" t="s">
        <v>527</v>
      </c>
      <c r="E51">
        <v>40</v>
      </c>
      <c r="F51" s="67">
        <v>0</v>
      </c>
      <c r="G51" s="67">
        <v>0</v>
      </c>
      <c r="H51" s="67"/>
      <c r="I51" t="s">
        <v>83</v>
      </c>
      <c r="J51" s="67"/>
      <c r="L51" t="s">
        <v>137</v>
      </c>
      <c r="M51" t="s">
        <v>137</v>
      </c>
      <c r="N51" t="s">
        <v>137</v>
      </c>
    </row>
    <row r="52" spans="1:14" x14ac:dyDescent="0.55000000000000004">
      <c r="A52" s="34" t="s">
        <v>610</v>
      </c>
      <c r="B52" s="34" t="s">
        <v>660</v>
      </c>
      <c r="D52" t="s">
        <v>543</v>
      </c>
      <c r="E52">
        <v>15</v>
      </c>
      <c r="F52" s="67">
        <v>0</v>
      </c>
      <c r="G52" s="67">
        <v>0</v>
      </c>
      <c r="H52" s="67"/>
      <c r="I52" t="s">
        <v>83</v>
      </c>
      <c r="J52" s="67"/>
      <c r="L52" t="s">
        <v>137</v>
      </c>
      <c r="M52" t="s">
        <v>137</v>
      </c>
      <c r="N52" t="s">
        <v>137</v>
      </c>
    </row>
    <row r="53" spans="1:14" x14ac:dyDescent="0.55000000000000004">
      <c r="A53" s="34" t="s">
        <v>627</v>
      </c>
      <c r="B53" s="34" t="s">
        <v>660</v>
      </c>
      <c r="D53" t="s">
        <v>526</v>
      </c>
      <c r="E53">
        <v>18</v>
      </c>
      <c r="F53" s="67">
        <v>0</v>
      </c>
      <c r="G53" s="67">
        <v>0</v>
      </c>
      <c r="H53" s="67"/>
      <c r="I53" t="s">
        <v>83</v>
      </c>
      <c r="J53" s="67"/>
      <c r="L53" t="s">
        <v>137</v>
      </c>
      <c r="M53" t="s">
        <v>137</v>
      </c>
      <c r="N53" t="s">
        <v>137</v>
      </c>
    </row>
    <row r="54" spans="1:14" x14ac:dyDescent="0.55000000000000004">
      <c r="A54" s="34" t="s">
        <v>627</v>
      </c>
      <c r="B54" s="34" t="s">
        <v>660</v>
      </c>
      <c r="D54" t="s">
        <v>526</v>
      </c>
      <c r="E54">
        <v>18</v>
      </c>
      <c r="F54" s="67">
        <v>0</v>
      </c>
      <c r="G54" s="67">
        <v>0</v>
      </c>
      <c r="H54" s="67"/>
      <c r="I54" t="s">
        <v>83</v>
      </c>
      <c r="J54" s="67"/>
      <c r="L54" t="s">
        <v>137</v>
      </c>
      <c r="M54" t="s">
        <v>137</v>
      </c>
      <c r="N54" t="s">
        <v>137</v>
      </c>
    </row>
    <row r="55" spans="1:14" x14ac:dyDescent="0.55000000000000004">
      <c r="A55" s="34" t="s">
        <v>627</v>
      </c>
      <c r="B55" s="34" t="s">
        <v>660</v>
      </c>
      <c r="D55" t="s">
        <v>545</v>
      </c>
      <c r="E55">
        <v>240</v>
      </c>
      <c r="F55" s="67">
        <v>0</v>
      </c>
      <c r="G55" s="67">
        <v>0</v>
      </c>
      <c r="H55" s="67"/>
      <c r="I55" t="s">
        <v>83</v>
      </c>
      <c r="J55" s="67"/>
      <c r="L55" t="s">
        <v>137</v>
      </c>
      <c r="M55" t="s">
        <v>137</v>
      </c>
      <c r="N55" t="s">
        <v>137</v>
      </c>
    </row>
    <row r="56" spans="1:14" x14ac:dyDescent="0.55000000000000004">
      <c r="A56" s="34" t="s">
        <v>628</v>
      </c>
      <c r="B56" s="34" t="s">
        <v>660</v>
      </c>
      <c r="D56" t="s">
        <v>526</v>
      </c>
      <c r="E56">
        <v>15</v>
      </c>
      <c r="F56" s="67">
        <v>0</v>
      </c>
      <c r="G56" s="67">
        <v>0</v>
      </c>
      <c r="H56" s="67"/>
      <c r="I56" t="s">
        <v>83</v>
      </c>
      <c r="J56" s="67"/>
      <c r="L56" t="s">
        <v>137</v>
      </c>
      <c r="M56" t="s">
        <v>137</v>
      </c>
      <c r="N56" t="s">
        <v>137</v>
      </c>
    </row>
    <row r="57" spans="1:14" x14ac:dyDescent="0.55000000000000004">
      <c r="A57" s="34" t="s">
        <v>628</v>
      </c>
      <c r="B57" s="34" t="s">
        <v>660</v>
      </c>
      <c r="D57" t="s">
        <v>527</v>
      </c>
      <c r="E57">
        <v>60</v>
      </c>
      <c r="F57" s="67">
        <v>0</v>
      </c>
      <c r="G57" s="67">
        <v>0</v>
      </c>
      <c r="H57" s="67"/>
      <c r="I57" t="s">
        <v>83</v>
      </c>
      <c r="J57" s="67"/>
      <c r="L57" t="s">
        <v>137</v>
      </c>
      <c r="M57" t="s">
        <v>137</v>
      </c>
      <c r="N57" t="s">
        <v>137</v>
      </c>
    </row>
    <row r="58" spans="1:14" x14ac:dyDescent="0.55000000000000004">
      <c r="A58" s="34" t="s">
        <v>628</v>
      </c>
      <c r="B58" s="34" t="s">
        <v>660</v>
      </c>
      <c r="D58" t="s">
        <v>528</v>
      </c>
      <c r="E58" s="69">
        <v>0</v>
      </c>
      <c r="F58" s="67">
        <v>0</v>
      </c>
      <c r="G58" s="67">
        <v>0</v>
      </c>
      <c r="H58" s="67"/>
      <c r="I58" t="s">
        <v>83</v>
      </c>
      <c r="J58" s="67"/>
      <c r="L58" t="s">
        <v>137</v>
      </c>
      <c r="M58" t="s">
        <v>137</v>
      </c>
      <c r="N58" t="s">
        <v>137</v>
      </c>
    </row>
    <row r="59" spans="1:14" x14ac:dyDescent="0.55000000000000004">
      <c r="A59" s="34" t="s">
        <v>628</v>
      </c>
      <c r="B59" s="34" t="s">
        <v>660</v>
      </c>
      <c r="D59" t="s">
        <v>526</v>
      </c>
      <c r="E59">
        <v>15</v>
      </c>
      <c r="F59" s="67">
        <v>0</v>
      </c>
      <c r="G59" s="67">
        <v>0</v>
      </c>
      <c r="H59" s="67"/>
      <c r="I59" t="s">
        <v>83</v>
      </c>
      <c r="J59" s="67"/>
      <c r="L59" t="s">
        <v>137</v>
      </c>
      <c r="M59" t="s">
        <v>137</v>
      </c>
      <c r="N59" t="s">
        <v>137</v>
      </c>
    </row>
    <row r="60" spans="1:14" x14ac:dyDescent="0.55000000000000004">
      <c r="A60" s="34" t="s">
        <v>629</v>
      </c>
      <c r="B60" s="34" t="s">
        <v>660</v>
      </c>
      <c r="D60" t="s">
        <v>544</v>
      </c>
      <c r="E60">
        <v>45</v>
      </c>
      <c r="F60" s="67">
        <v>0</v>
      </c>
      <c r="G60" s="67">
        <v>0</v>
      </c>
      <c r="H60" s="67"/>
      <c r="I60" t="s">
        <v>83</v>
      </c>
      <c r="J60" s="67"/>
      <c r="L60" t="s">
        <v>137</v>
      </c>
      <c r="M60" t="s">
        <v>137</v>
      </c>
      <c r="N60" t="s">
        <v>137</v>
      </c>
    </row>
    <row r="61" spans="1:14" x14ac:dyDescent="0.55000000000000004">
      <c r="A61" s="34" t="s">
        <v>629</v>
      </c>
      <c r="B61" s="34" t="s">
        <v>660</v>
      </c>
      <c r="D61" t="s">
        <v>527</v>
      </c>
      <c r="E61">
        <v>40</v>
      </c>
      <c r="F61" s="67">
        <v>0</v>
      </c>
      <c r="G61" s="67">
        <v>0</v>
      </c>
      <c r="H61" s="67"/>
      <c r="I61" t="s">
        <v>83</v>
      </c>
      <c r="J61" s="67"/>
      <c r="L61" t="s">
        <v>137</v>
      </c>
      <c r="M61" t="s">
        <v>137</v>
      </c>
      <c r="N61" t="s">
        <v>137</v>
      </c>
    </row>
    <row r="62" spans="1:14" x14ac:dyDescent="0.55000000000000004">
      <c r="A62" s="34" t="s">
        <v>629</v>
      </c>
      <c r="B62" s="34" t="s">
        <v>660</v>
      </c>
      <c r="D62" t="s">
        <v>543</v>
      </c>
      <c r="E62">
        <v>15</v>
      </c>
      <c r="F62" s="67">
        <v>0</v>
      </c>
      <c r="G62" s="67">
        <v>0</v>
      </c>
      <c r="H62" s="67"/>
      <c r="I62" t="s">
        <v>83</v>
      </c>
      <c r="J62" s="67"/>
      <c r="L62" t="s">
        <v>137</v>
      </c>
      <c r="M62" t="s">
        <v>137</v>
      </c>
      <c r="N62" t="s">
        <v>137</v>
      </c>
    </row>
    <row r="63" spans="1:14" x14ac:dyDescent="0.55000000000000004">
      <c r="A63" s="34" t="s">
        <v>630</v>
      </c>
      <c r="B63" s="34" t="s">
        <v>660</v>
      </c>
      <c r="D63" t="s">
        <v>526</v>
      </c>
      <c r="E63">
        <v>15</v>
      </c>
      <c r="F63" s="67">
        <v>0</v>
      </c>
      <c r="G63" s="67">
        <v>0</v>
      </c>
      <c r="H63" s="67"/>
      <c r="I63" t="s">
        <v>83</v>
      </c>
      <c r="J63" s="67"/>
      <c r="L63" t="s">
        <v>137</v>
      </c>
      <c r="M63" t="s">
        <v>137</v>
      </c>
      <c r="N63" t="s">
        <v>137</v>
      </c>
    </row>
    <row r="64" spans="1:14" x14ac:dyDescent="0.55000000000000004">
      <c r="A64" s="34" t="s">
        <v>631</v>
      </c>
      <c r="B64" s="34" t="s">
        <v>660</v>
      </c>
      <c r="D64" t="s">
        <v>526</v>
      </c>
      <c r="E64">
        <v>15</v>
      </c>
      <c r="F64" s="67">
        <v>0</v>
      </c>
      <c r="G64" s="67">
        <v>0</v>
      </c>
      <c r="H64" s="67"/>
      <c r="I64" t="s">
        <v>83</v>
      </c>
      <c r="J64" s="67"/>
      <c r="L64" t="s">
        <v>137</v>
      </c>
      <c r="M64" t="s">
        <v>137</v>
      </c>
      <c r="N64" t="s">
        <v>137</v>
      </c>
    </row>
    <row r="65" spans="1:14" x14ac:dyDescent="0.55000000000000004">
      <c r="A65" s="34" t="s">
        <v>631</v>
      </c>
      <c r="B65" s="34" t="s">
        <v>660</v>
      </c>
      <c r="D65" t="s">
        <v>527</v>
      </c>
      <c r="E65">
        <v>150</v>
      </c>
      <c r="F65" s="67">
        <v>0</v>
      </c>
      <c r="G65" s="67">
        <v>0</v>
      </c>
      <c r="H65" s="67"/>
      <c r="I65" t="s">
        <v>83</v>
      </c>
      <c r="J65" s="67"/>
      <c r="L65" t="s">
        <v>137</v>
      </c>
      <c r="M65" t="s">
        <v>137</v>
      </c>
      <c r="N65" t="s">
        <v>137</v>
      </c>
    </row>
    <row r="66" spans="1:14" x14ac:dyDescent="0.55000000000000004">
      <c r="A66" s="34" t="s">
        <v>631</v>
      </c>
      <c r="B66" s="34" t="s">
        <v>660</v>
      </c>
      <c r="D66" t="s">
        <v>528</v>
      </c>
      <c r="E66" s="69">
        <v>0</v>
      </c>
      <c r="F66" s="67">
        <v>0</v>
      </c>
      <c r="G66" s="67">
        <v>0</v>
      </c>
      <c r="H66" s="67"/>
      <c r="I66" t="s">
        <v>83</v>
      </c>
      <c r="J66" s="67"/>
      <c r="L66" t="s">
        <v>137</v>
      </c>
      <c r="M66" t="s">
        <v>137</v>
      </c>
      <c r="N66" t="s">
        <v>137</v>
      </c>
    </row>
    <row r="67" spans="1:14" x14ac:dyDescent="0.55000000000000004">
      <c r="A67" s="34" t="s">
        <v>632</v>
      </c>
      <c r="B67" s="34" t="s">
        <v>660</v>
      </c>
      <c r="D67" t="s">
        <v>553</v>
      </c>
      <c r="E67">
        <v>27</v>
      </c>
      <c r="F67" s="67">
        <v>0</v>
      </c>
      <c r="G67" s="67">
        <v>0</v>
      </c>
      <c r="H67" s="67"/>
      <c r="I67" t="s">
        <v>83</v>
      </c>
      <c r="J67" s="67"/>
      <c r="L67" t="s">
        <v>137</v>
      </c>
      <c r="M67" t="s">
        <v>137</v>
      </c>
      <c r="N67" t="s">
        <v>137</v>
      </c>
    </row>
    <row r="68" spans="1:14" x14ac:dyDescent="0.55000000000000004">
      <c r="A68" s="34" t="s">
        <v>633</v>
      </c>
      <c r="B68" s="34" t="s">
        <v>660</v>
      </c>
      <c r="D68" t="s">
        <v>544</v>
      </c>
      <c r="E68">
        <v>45</v>
      </c>
      <c r="F68" s="67">
        <v>0</v>
      </c>
      <c r="G68" s="67">
        <v>0</v>
      </c>
      <c r="H68" s="67"/>
      <c r="I68" t="s">
        <v>83</v>
      </c>
      <c r="J68" s="67"/>
      <c r="L68" t="s">
        <v>137</v>
      </c>
      <c r="M68" t="s">
        <v>137</v>
      </c>
      <c r="N68" t="s">
        <v>137</v>
      </c>
    </row>
    <row r="69" spans="1:14" x14ac:dyDescent="0.55000000000000004">
      <c r="A69" s="34" t="s">
        <v>633</v>
      </c>
      <c r="B69" s="34" t="s">
        <v>660</v>
      </c>
      <c r="D69" t="s">
        <v>543</v>
      </c>
      <c r="E69">
        <v>15</v>
      </c>
      <c r="F69" s="67">
        <v>0</v>
      </c>
      <c r="G69" s="67">
        <v>0</v>
      </c>
      <c r="H69" s="67"/>
      <c r="I69" t="s">
        <v>83</v>
      </c>
      <c r="J69" s="67"/>
      <c r="L69" t="s">
        <v>137</v>
      </c>
      <c r="M69" t="s">
        <v>137</v>
      </c>
      <c r="N69" t="s">
        <v>137</v>
      </c>
    </row>
    <row r="70" spans="1:14" x14ac:dyDescent="0.55000000000000004">
      <c r="A70" s="34" t="s">
        <v>633</v>
      </c>
      <c r="B70" s="34" t="s">
        <v>660</v>
      </c>
      <c r="D70" t="s">
        <v>543</v>
      </c>
      <c r="E70">
        <v>15</v>
      </c>
      <c r="F70" s="67">
        <v>0</v>
      </c>
      <c r="G70" s="67">
        <v>0</v>
      </c>
      <c r="H70" s="67"/>
      <c r="I70" t="s">
        <v>83</v>
      </c>
      <c r="J70" s="67"/>
      <c r="L70" t="s">
        <v>137</v>
      </c>
      <c r="M70" t="s">
        <v>137</v>
      </c>
      <c r="N70" t="s">
        <v>137</v>
      </c>
    </row>
    <row r="71" spans="1:14" x14ac:dyDescent="0.55000000000000004">
      <c r="A71" s="34" t="s">
        <v>633</v>
      </c>
      <c r="B71" s="34" t="s">
        <v>660</v>
      </c>
      <c r="D71" t="s">
        <v>556</v>
      </c>
      <c r="E71">
        <v>10</v>
      </c>
      <c r="F71" s="67">
        <v>0</v>
      </c>
      <c r="G71" s="67">
        <v>0</v>
      </c>
      <c r="H71" s="67"/>
      <c r="I71" t="s">
        <v>77</v>
      </c>
      <c r="J71" s="67"/>
      <c r="L71" t="s">
        <v>137</v>
      </c>
      <c r="M71" t="s">
        <v>137</v>
      </c>
      <c r="N71" t="s">
        <v>137</v>
      </c>
    </row>
    <row r="72" spans="1:14" x14ac:dyDescent="0.55000000000000004">
      <c r="A72" s="34" t="s">
        <v>634</v>
      </c>
      <c r="B72" s="34" t="s">
        <v>660</v>
      </c>
      <c r="D72" t="s">
        <v>558</v>
      </c>
      <c r="E72">
        <v>10</v>
      </c>
      <c r="F72" s="67">
        <v>0</v>
      </c>
      <c r="G72" s="67">
        <v>0</v>
      </c>
      <c r="H72" s="67"/>
      <c r="I72" t="s">
        <v>83</v>
      </c>
      <c r="J72" s="67"/>
      <c r="L72" t="s">
        <v>137</v>
      </c>
      <c r="M72" t="s">
        <v>137</v>
      </c>
      <c r="N72" t="s">
        <v>137</v>
      </c>
    </row>
    <row r="73" spans="1:14" x14ac:dyDescent="0.55000000000000004">
      <c r="A73" s="34" t="s">
        <v>634</v>
      </c>
      <c r="B73" s="34" t="s">
        <v>660</v>
      </c>
      <c r="D73" t="s">
        <v>527</v>
      </c>
      <c r="E73">
        <v>60</v>
      </c>
      <c r="F73" s="67">
        <v>0</v>
      </c>
      <c r="G73" s="67">
        <v>0</v>
      </c>
      <c r="H73" s="67"/>
      <c r="I73" t="s">
        <v>83</v>
      </c>
      <c r="J73" s="67"/>
      <c r="L73" t="s">
        <v>137</v>
      </c>
      <c r="M73" t="s">
        <v>137</v>
      </c>
      <c r="N73" t="s">
        <v>137</v>
      </c>
    </row>
    <row r="74" spans="1:14" s="35" customFormat="1" x14ac:dyDescent="0.55000000000000004">
      <c r="A74" s="34" t="s">
        <v>634</v>
      </c>
      <c r="B74" s="34" t="s">
        <v>660</v>
      </c>
      <c r="C74" s="34"/>
      <c r="D74" s="35" t="s">
        <v>528</v>
      </c>
      <c r="E74" s="70">
        <v>0</v>
      </c>
      <c r="F74" s="67">
        <v>0</v>
      </c>
      <c r="G74" s="67">
        <v>0</v>
      </c>
      <c r="H74" s="67"/>
      <c r="I74" t="s">
        <v>83</v>
      </c>
      <c r="J74" s="68"/>
      <c r="L74" t="s">
        <v>137</v>
      </c>
      <c r="M74" t="s">
        <v>137</v>
      </c>
      <c r="N74" t="s">
        <v>137</v>
      </c>
    </row>
    <row r="75" spans="1:14" x14ac:dyDescent="0.55000000000000004">
      <c r="A75" s="34" t="s">
        <v>634</v>
      </c>
      <c r="B75" s="34" t="s">
        <v>660</v>
      </c>
      <c r="D75" t="s">
        <v>526</v>
      </c>
      <c r="E75">
        <v>15</v>
      </c>
      <c r="F75" s="67">
        <v>0</v>
      </c>
      <c r="G75" s="67">
        <v>0</v>
      </c>
      <c r="H75" s="67"/>
      <c r="I75" t="s">
        <v>83</v>
      </c>
      <c r="J75" s="67"/>
      <c r="L75" t="s">
        <v>137</v>
      </c>
      <c r="M75" t="s">
        <v>137</v>
      </c>
      <c r="N75" t="s">
        <v>137</v>
      </c>
    </row>
    <row r="76" spans="1:14" x14ac:dyDescent="0.55000000000000004">
      <c r="A76" s="34" t="s">
        <v>634</v>
      </c>
      <c r="B76" s="34" t="s">
        <v>660</v>
      </c>
      <c r="D76" t="s">
        <v>526</v>
      </c>
      <c r="E76">
        <v>15</v>
      </c>
      <c r="F76" s="67">
        <v>0</v>
      </c>
      <c r="G76" s="67">
        <v>0</v>
      </c>
      <c r="H76" s="67"/>
      <c r="I76" t="s">
        <v>83</v>
      </c>
      <c r="J76" s="67"/>
      <c r="L76" t="s">
        <v>137</v>
      </c>
      <c r="M76" t="s">
        <v>137</v>
      </c>
      <c r="N76" t="s">
        <v>137</v>
      </c>
    </row>
    <row r="77" spans="1:14" x14ac:dyDescent="0.55000000000000004">
      <c r="A77" s="35" t="s">
        <v>611</v>
      </c>
      <c r="B77" s="35" t="s">
        <v>660</v>
      </c>
      <c r="C77" s="35" t="s">
        <v>104</v>
      </c>
      <c r="D77" t="s">
        <v>560</v>
      </c>
      <c r="E77">
        <v>120</v>
      </c>
      <c r="F77">
        <v>0</v>
      </c>
      <c r="G77">
        <v>0</v>
      </c>
      <c r="I77" t="s">
        <v>83</v>
      </c>
      <c r="J77" t="s">
        <v>421</v>
      </c>
      <c r="K77" t="s">
        <v>224</v>
      </c>
      <c r="L77" t="s">
        <v>137</v>
      </c>
      <c r="M77" t="s">
        <v>137</v>
      </c>
      <c r="N77" t="s">
        <v>137</v>
      </c>
    </row>
    <row r="78" spans="1:14" x14ac:dyDescent="0.55000000000000004">
      <c r="A78" s="35" t="s">
        <v>611</v>
      </c>
      <c r="B78" s="35" t="s">
        <v>660</v>
      </c>
      <c r="C78" s="35" t="s">
        <v>104</v>
      </c>
      <c r="D78" t="s">
        <v>561</v>
      </c>
      <c r="E78">
        <v>40</v>
      </c>
      <c r="F78">
        <v>0</v>
      </c>
      <c r="G78">
        <v>0</v>
      </c>
      <c r="I78" t="s">
        <v>77</v>
      </c>
      <c r="J78" t="s">
        <v>451</v>
      </c>
      <c r="K78" t="s">
        <v>462</v>
      </c>
      <c r="L78" t="s">
        <v>137</v>
      </c>
      <c r="M78" t="s">
        <v>137</v>
      </c>
      <c r="N78" t="s">
        <v>137</v>
      </c>
    </row>
    <row r="79" spans="1:14" x14ac:dyDescent="0.55000000000000004">
      <c r="A79" s="35" t="s">
        <v>611</v>
      </c>
      <c r="B79" s="35" t="s">
        <v>660</v>
      </c>
      <c r="C79" s="35" t="s">
        <v>104</v>
      </c>
      <c r="D79" t="s">
        <v>562</v>
      </c>
      <c r="E79">
        <v>30</v>
      </c>
      <c r="F79">
        <v>0</v>
      </c>
      <c r="G79">
        <v>0</v>
      </c>
      <c r="I79" t="s">
        <v>77</v>
      </c>
      <c r="J79" t="s">
        <v>451</v>
      </c>
      <c r="K79" t="s">
        <v>462</v>
      </c>
      <c r="L79" t="s">
        <v>137</v>
      </c>
      <c r="M79" t="s">
        <v>137</v>
      </c>
      <c r="N79" t="s">
        <v>137</v>
      </c>
    </row>
    <row r="80" spans="1:14" x14ac:dyDescent="0.55000000000000004">
      <c r="A80" s="35" t="s">
        <v>611</v>
      </c>
      <c r="B80" s="35" t="s">
        <v>660</v>
      </c>
      <c r="C80" s="35" t="s">
        <v>104</v>
      </c>
      <c r="D80" t="s">
        <v>661</v>
      </c>
      <c r="E80">
        <v>60</v>
      </c>
      <c r="F80">
        <v>0</v>
      </c>
      <c r="G80">
        <v>0</v>
      </c>
      <c r="I80" t="s">
        <v>77</v>
      </c>
      <c r="J80" t="s">
        <v>451</v>
      </c>
      <c r="K80" t="s">
        <v>462</v>
      </c>
      <c r="L80" t="s">
        <v>137</v>
      </c>
      <c r="M80" t="s">
        <v>137</v>
      </c>
      <c r="N80" t="s">
        <v>137</v>
      </c>
    </row>
    <row r="81" spans="1:14" x14ac:dyDescent="0.55000000000000004">
      <c r="A81" s="35" t="s">
        <v>611</v>
      </c>
      <c r="B81" s="35" t="s">
        <v>660</v>
      </c>
      <c r="C81" s="35" t="s">
        <v>104</v>
      </c>
      <c r="D81" t="s">
        <v>662</v>
      </c>
      <c r="E81">
        <v>15</v>
      </c>
      <c r="F81">
        <v>0</v>
      </c>
      <c r="G81">
        <v>0</v>
      </c>
      <c r="I81" t="s">
        <v>77</v>
      </c>
      <c r="J81" t="s">
        <v>451</v>
      </c>
      <c r="K81" t="s">
        <v>462</v>
      </c>
      <c r="L81" t="s">
        <v>137</v>
      </c>
      <c r="M81" t="s">
        <v>137</v>
      </c>
      <c r="N81" t="s">
        <v>137</v>
      </c>
    </row>
    <row r="82" spans="1:14" x14ac:dyDescent="0.55000000000000004">
      <c r="A82" s="35" t="s">
        <v>612</v>
      </c>
      <c r="B82" s="35" t="s">
        <v>660</v>
      </c>
      <c r="C82" s="90" t="s">
        <v>105</v>
      </c>
      <c r="D82" t="s">
        <v>544</v>
      </c>
      <c r="E82">
        <v>60</v>
      </c>
      <c r="F82">
        <v>0</v>
      </c>
      <c r="G82">
        <v>0</v>
      </c>
      <c r="I82" t="s">
        <v>83</v>
      </c>
      <c r="J82" t="s">
        <v>421</v>
      </c>
      <c r="K82" t="s">
        <v>437</v>
      </c>
      <c r="L82" t="s">
        <v>137</v>
      </c>
      <c r="M82" t="s">
        <v>137</v>
      </c>
      <c r="N82" t="s">
        <v>137</v>
      </c>
    </row>
    <row r="83" spans="1:14" x14ac:dyDescent="0.55000000000000004">
      <c r="A83" s="35" t="s">
        <v>612</v>
      </c>
      <c r="B83" s="35" t="s">
        <v>660</v>
      </c>
      <c r="C83" s="90" t="s">
        <v>105</v>
      </c>
      <c r="D83" t="s">
        <v>568</v>
      </c>
      <c r="E83">
        <v>40</v>
      </c>
      <c r="F83">
        <v>0</v>
      </c>
      <c r="G83">
        <v>0</v>
      </c>
      <c r="I83" t="s">
        <v>83</v>
      </c>
      <c r="J83" t="s">
        <v>421</v>
      </c>
      <c r="K83" t="s">
        <v>437</v>
      </c>
      <c r="L83" t="s">
        <v>137</v>
      </c>
      <c r="M83" t="s">
        <v>137</v>
      </c>
      <c r="N83" t="s">
        <v>137</v>
      </c>
    </row>
    <row r="84" spans="1:14" x14ac:dyDescent="0.55000000000000004">
      <c r="A84" s="34" t="s">
        <v>613</v>
      </c>
      <c r="B84" s="34" t="s">
        <v>660</v>
      </c>
      <c r="D84" t="s">
        <v>560</v>
      </c>
      <c r="E84">
        <v>120</v>
      </c>
      <c r="F84" s="67">
        <v>0</v>
      </c>
      <c r="G84" s="67">
        <v>0</v>
      </c>
      <c r="H84" s="67"/>
      <c r="I84" t="s">
        <v>83</v>
      </c>
      <c r="J84" s="67"/>
      <c r="L84" t="s">
        <v>137</v>
      </c>
      <c r="M84" t="s">
        <v>137</v>
      </c>
      <c r="N84" t="s">
        <v>137</v>
      </c>
    </row>
    <row r="85" spans="1:14" x14ac:dyDescent="0.55000000000000004">
      <c r="A85" s="34" t="s">
        <v>613</v>
      </c>
      <c r="B85" s="34" t="s">
        <v>660</v>
      </c>
      <c r="D85" t="s">
        <v>561</v>
      </c>
      <c r="E85">
        <v>70</v>
      </c>
      <c r="F85" s="67">
        <v>0</v>
      </c>
      <c r="G85" s="67">
        <v>0</v>
      </c>
      <c r="H85" s="67"/>
      <c r="I85" t="s">
        <v>77</v>
      </c>
      <c r="J85" s="67"/>
      <c r="L85" t="s">
        <v>137</v>
      </c>
      <c r="M85" t="s">
        <v>137</v>
      </c>
      <c r="N85" t="s">
        <v>137</v>
      </c>
    </row>
    <row r="86" spans="1:14" x14ac:dyDescent="0.55000000000000004">
      <c r="A86" s="34" t="s">
        <v>613</v>
      </c>
      <c r="B86" s="34" t="s">
        <v>660</v>
      </c>
      <c r="D86" t="s">
        <v>562</v>
      </c>
      <c r="E86">
        <v>30</v>
      </c>
      <c r="F86" s="67">
        <v>0</v>
      </c>
      <c r="G86" s="67">
        <v>0</v>
      </c>
      <c r="H86" s="67"/>
      <c r="I86" t="s">
        <v>77</v>
      </c>
      <c r="J86" s="67"/>
      <c r="L86" t="s">
        <v>137</v>
      </c>
      <c r="M86" t="s">
        <v>137</v>
      </c>
      <c r="N86" t="s">
        <v>137</v>
      </c>
    </row>
    <row r="87" spans="1:14" x14ac:dyDescent="0.55000000000000004">
      <c r="A87" s="34" t="s">
        <v>613</v>
      </c>
      <c r="B87" s="34" t="s">
        <v>660</v>
      </c>
      <c r="D87" t="s">
        <v>570</v>
      </c>
      <c r="E87">
        <v>60</v>
      </c>
      <c r="F87" s="67">
        <v>0</v>
      </c>
      <c r="G87" s="67">
        <v>0</v>
      </c>
      <c r="H87" s="67"/>
      <c r="I87" t="s">
        <v>77</v>
      </c>
      <c r="J87" s="67"/>
      <c r="L87" t="s">
        <v>137</v>
      </c>
      <c r="M87" t="s">
        <v>137</v>
      </c>
      <c r="N87" t="s">
        <v>137</v>
      </c>
    </row>
    <row r="88" spans="1:14" x14ac:dyDescent="0.55000000000000004">
      <c r="A88" s="34" t="s">
        <v>613</v>
      </c>
      <c r="B88" s="34" t="s">
        <v>660</v>
      </c>
      <c r="D88" t="s">
        <v>495</v>
      </c>
      <c r="E88">
        <v>4</v>
      </c>
      <c r="F88" s="67">
        <v>0</v>
      </c>
      <c r="G88" s="67">
        <v>0</v>
      </c>
      <c r="H88" s="67"/>
      <c r="I88" t="s">
        <v>77</v>
      </c>
      <c r="J88" s="67"/>
      <c r="L88" t="s">
        <v>137</v>
      </c>
      <c r="M88" t="s">
        <v>137</v>
      </c>
      <c r="N88" t="s">
        <v>137</v>
      </c>
    </row>
    <row r="89" spans="1:14" x14ac:dyDescent="0.55000000000000004">
      <c r="A89" s="34" t="s">
        <v>635</v>
      </c>
      <c r="B89" s="34" t="s">
        <v>660</v>
      </c>
      <c r="D89" t="s">
        <v>571</v>
      </c>
      <c r="E89">
        <v>220</v>
      </c>
      <c r="F89" s="67">
        <v>0</v>
      </c>
      <c r="G89" s="67">
        <v>0</v>
      </c>
      <c r="H89" s="67"/>
      <c r="I89" t="s">
        <v>83</v>
      </c>
      <c r="J89" s="67"/>
      <c r="L89" t="s">
        <v>137</v>
      </c>
      <c r="M89" t="s">
        <v>137</v>
      </c>
      <c r="N89" t="s">
        <v>137</v>
      </c>
    </row>
    <row r="90" spans="1:14" x14ac:dyDescent="0.55000000000000004">
      <c r="A90" s="34" t="s">
        <v>635</v>
      </c>
      <c r="B90" s="34" t="s">
        <v>660</v>
      </c>
      <c r="D90" t="s">
        <v>561</v>
      </c>
      <c r="E90">
        <v>70</v>
      </c>
      <c r="F90" s="67">
        <v>0</v>
      </c>
      <c r="G90" s="67">
        <v>0</v>
      </c>
      <c r="H90" s="67"/>
      <c r="I90" t="s">
        <v>77</v>
      </c>
      <c r="J90" s="67"/>
      <c r="L90" t="s">
        <v>137</v>
      </c>
      <c r="M90" t="s">
        <v>137</v>
      </c>
      <c r="N90" t="s">
        <v>137</v>
      </c>
    </row>
    <row r="91" spans="1:14" x14ac:dyDescent="0.55000000000000004">
      <c r="A91" s="34" t="s">
        <v>635</v>
      </c>
      <c r="B91" s="34" t="s">
        <v>660</v>
      </c>
      <c r="D91" t="s">
        <v>562</v>
      </c>
      <c r="E91">
        <v>30</v>
      </c>
      <c r="F91" s="67">
        <v>0</v>
      </c>
      <c r="G91" s="67">
        <v>0</v>
      </c>
      <c r="H91" s="67"/>
      <c r="I91" t="s">
        <v>77</v>
      </c>
      <c r="J91" s="67"/>
      <c r="L91" t="s">
        <v>137</v>
      </c>
      <c r="M91" t="s">
        <v>137</v>
      </c>
      <c r="N91" t="s">
        <v>137</v>
      </c>
    </row>
    <row r="92" spans="1:14" x14ac:dyDescent="0.55000000000000004">
      <c r="A92" s="34" t="s">
        <v>635</v>
      </c>
      <c r="B92" s="34" t="s">
        <v>660</v>
      </c>
      <c r="D92" t="s">
        <v>570</v>
      </c>
      <c r="E92">
        <v>60</v>
      </c>
      <c r="F92" s="67">
        <v>0</v>
      </c>
      <c r="G92" s="67">
        <v>0</v>
      </c>
      <c r="H92" s="67"/>
      <c r="I92" t="s">
        <v>77</v>
      </c>
      <c r="J92" s="67"/>
      <c r="L92" t="s">
        <v>137</v>
      </c>
      <c r="M92" t="s">
        <v>137</v>
      </c>
      <c r="N92" t="s">
        <v>137</v>
      </c>
    </row>
    <row r="93" spans="1:14" x14ac:dyDescent="0.55000000000000004">
      <c r="A93" s="34" t="s">
        <v>635</v>
      </c>
      <c r="B93" s="34" t="s">
        <v>660</v>
      </c>
      <c r="D93" t="s">
        <v>495</v>
      </c>
      <c r="E93">
        <v>4</v>
      </c>
      <c r="F93" s="67">
        <v>0</v>
      </c>
      <c r="G93" s="67">
        <v>0</v>
      </c>
      <c r="H93" s="67"/>
      <c r="I93" t="s">
        <v>77</v>
      </c>
      <c r="J93" s="67"/>
      <c r="L93" t="s">
        <v>137</v>
      </c>
      <c r="M93" t="s">
        <v>137</v>
      </c>
      <c r="N93" t="s">
        <v>137</v>
      </c>
    </row>
    <row r="94" spans="1:14" x14ac:dyDescent="0.55000000000000004">
      <c r="A94" s="34" t="s">
        <v>636</v>
      </c>
      <c r="B94" s="34" t="s">
        <v>660</v>
      </c>
      <c r="D94" t="s">
        <v>572</v>
      </c>
      <c r="E94">
        <v>240</v>
      </c>
      <c r="F94" s="67">
        <v>0</v>
      </c>
      <c r="G94" s="67">
        <v>0</v>
      </c>
      <c r="H94" s="67"/>
      <c r="I94" t="s">
        <v>83</v>
      </c>
      <c r="J94" s="67"/>
      <c r="L94" t="s">
        <v>137</v>
      </c>
      <c r="M94" t="s">
        <v>137</v>
      </c>
      <c r="N94" t="s">
        <v>137</v>
      </c>
    </row>
    <row r="95" spans="1:14" x14ac:dyDescent="0.55000000000000004">
      <c r="A95" s="34" t="s">
        <v>636</v>
      </c>
      <c r="B95" s="34" t="s">
        <v>660</v>
      </c>
      <c r="D95" t="s">
        <v>561</v>
      </c>
      <c r="E95">
        <v>70</v>
      </c>
      <c r="F95" s="67">
        <v>0</v>
      </c>
      <c r="G95" s="67">
        <v>0</v>
      </c>
      <c r="H95" s="67"/>
      <c r="I95" t="s">
        <v>77</v>
      </c>
      <c r="J95" s="67"/>
      <c r="L95" t="s">
        <v>137</v>
      </c>
      <c r="M95" t="s">
        <v>137</v>
      </c>
      <c r="N95" t="s">
        <v>137</v>
      </c>
    </row>
    <row r="96" spans="1:14" x14ac:dyDescent="0.55000000000000004">
      <c r="A96" s="34" t="s">
        <v>636</v>
      </c>
      <c r="B96" s="34" t="s">
        <v>660</v>
      </c>
      <c r="D96" t="s">
        <v>562</v>
      </c>
      <c r="E96">
        <v>30</v>
      </c>
      <c r="F96" s="67">
        <v>0</v>
      </c>
      <c r="G96" s="67">
        <v>0</v>
      </c>
      <c r="H96" s="67"/>
      <c r="I96" t="s">
        <v>77</v>
      </c>
      <c r="J96" s="67"/>
      <c r="L96" t="s">
        <v>137</v>
      </c>
      <c r="M96" t="s">
        <v>137</v>
      </c>
      <c r="N96" t="s">
        <v>137</v>
      </c>
    </row>
    <row r="97" spans="1:14" x14ac:dyDescent="0.55000000000000004">
      <c r="A97" s="34" t="s">
        <v>636</v>
      </c>
      <c r="B97" s="34" t="s">
        <v>660</v>
      </c>
      <c r="D97" t="s">
        <v>570</v>
      </c>
      <c r="E97">
        <v>60</v>
      </c>
      <c r="F97" s="67">
        <v>0</v>
      </c>
      <c r="G97" s="67">
        <v>0</v>
      </c>
      <c r="H97" s="67"/>
      <c r="I97" t="s">
        <v>77</v>
      </c>
      <c r="J97" s="67"/>
      <c r="L97" t="s">
        <v>137</v>
      </c>
      <c r="M97" t="s">
        <v>137</v>
      </c>
      <c r="N97" t="s">
        <v>137</v>
      </c>
    </row>
    <row r="98" spans="1:14" x14ac:dyDescent="0.55000000000000004">
      <c r="A98" s="34" t="s">
        <v>636</v>
      </c>
      <c r="B98" s="34" t="s">
        <v>660</v>
      </c>
      <c r="D98" t="s">
        <v>495</v>
      </c>
      <c r="E98">
        <v>4</v>
      </c>
      <c r="F98" s="67">
        <v>0</v>
      </c>
      <c r="G98" s="67">
        <v>0</v>
      </c>
      <c r="H98" s="67"/>
      <c r="I98" t="s">
        <v>77</v>
      </c>
      <c r="J98" s="67"/>
      <c r="L98" t="s">
        <v>137</v>
      </c>
      <c r="M98" t="s">
        <v>137</v>
      </c>
      <c r="N98" t="s">
        <v>137</v>
      </c>
    </row>
    <row r="99" spans="1:14" x14ac:dyDescent="0.55000000000000004">
      <c r="A99" s="34" t="s">
        <v>637</v>
      </c>
      <c r="B99" s="34" t="s">
        <v>660</v>
      </c>
      <c r="D99" t="s">
        <v>543</v>
      </c>
      <c r="E99">
        <v>15</v>
      </c>
      <c r="F99" s="67">
        <v>0</v>
      </c>
      <c r="G99" s="67">
        <v>0</v>
      </c>
      <c r="H99" s="67"/>
      <c r="I99" t="s">
        <v>83</v>
      </c>
      <c r="J99" s="67"/>
      <c r="L99" t="s">
        <v>137</v>
      </c>
      <c r="M99" t="s">
        <v>137</v>
      </c>
      <c r="N99" t="s">
        <v>137</v>
      </c>
    </row>
    <row r="100" spans="1:14" x14ac:dyDescent="0.55000000000000004">
      <c r="A100" s="34" t="s">
        <v>637</v>
      </c>
      <c r="B100" s="34" t="s">
        <v>660</v>
      </c>
      <c r="D100" t="s">
        <v>527</v>
      </c>
      <c r="E100">
        <v>200</v>
      </c>
      <c r="F100" s="67">
        <v>0</v>
      </c>
      <c r="G100" s="67">
        <v>0</v>
      </c>
      <c r="H100" s="67"/>
      <c r="I100" t="s">
        <v>83</v>
      </c>
      <c r="J100" s="67"/>
      <c r="L100" t="s">
        <v>137</v>
      </c>
      <c r="M100" t="s">
        <v>137</v>
      </c>
      <c r="N100" t="s">
        <v>137</v>
      </c>
    </row>
    <row r="101" spans="1:14" x14ac:dyDescent="0.55000000000000004">
      <c r="A101" s="34" t="s">
        <v>637</v>
      </c>
      <c r="B101" s="34" t="s">
        <v>660</v>
      </c>
      <c r="D101" t="s">
        <v>543</v>
      </c>
      <c r="E101">
        <v>15</v>
      </c>
      <c r="F101" s="67">
        <v>0</v>
      </c>
      <c r="G101" s="67">
        <v>0</v>
      </c>
      <c r="H101" s="67"/>
      <c r="I101" t="s">
        <v>83</v>
      </c>
      <c r="J101" s="67"/>
      <c r="L101" t="s">
        <v>137</v>
      </c>
      <c r="M101" t="s">
        <v>137</v>
      </c>
      <c r="N101" t="s">
        <v>137</v>
      </c>
    </row>
    <row r="102" spans="1:14" x14ac:dyDescent="0.55000000000000004">
      <c r="A102" s="34" t="s">
        <v>637</v>
      </c>
      <c r="B102" s="34" t="s">
        <v>660</v>
      </c>
      <c r="D102" t="s">
        <v>561</v>
      </c>
      <c r="E102">
        <v>40</v>
      </c>
      <c r="F102" s="67">
        <v>0</v>
      </c>
      <c r="G102" s="67">
        <v>0</v>
      </c>
      <c r="H102" s="67"/>
      <c r="I102" t="s">
        <v>83</v>
      </c>
      <c r="J102" s="67"/>
      <c r="L102" t="s">
        <v>137</v>
      </c>
      <c r="M102" t="s">
        <v>137</v>
      </c>
      <c r="N102" t="s">
        <v>137</v>
      </c>
    </row>
    <row r="103" spans="1:14" x14ac:dyDescent="0.55000000000000004">
      <c r="A103" s="34" t="s">
        <v>637</v>
      </c>
      <c r="B103" s="34" t="s">
        <v>660</v>
      </c>
      <c r="D103" t="s">
        <v>562</v>
      </c>
      <c r="E103">
        <v>30</v>
      </c>
      <c r="F103" s="67">
        <v>0</v>
      </c>
      <c r="G103" s="67">
        <v>0</v>
      </c>
      <c r="H103" s="67"/>
      <c r="I103" t="s">
        <v>83</v>
      </c>
      <c r="J103" s="67"/>
      <c r="L103" t="s">
        <v>137</v>
      </c>
      <c r="M103" t="s">
        <v>137</v>
      </c>
      <c r="N103" t="s">
        <v>137</v>
      </c>
    </row>
    <row r="104" spans="1:14" x14ac:dyDescent="0.55000000000000004">
      <c r="A104" s="34" t="s">
        <v>637</v>
      </c>
      <c r="B104" s="34" t="s">
        <v>660</v>
      </c>
      <c r="D104" t="s">
        <v>563</v>
      </c>
      <c r="E104">
        <v>30</v>
      </c>
      <c r="F104" s="67">
        <v>0</v>
      </c>
      <c r="G104" s="67">
        <v>0</v>
      </c>
      <c r="H104" s="67"/>
      <c r="I104" t="s">
        <v>83</v>
      </c>
      <c r="J104" s="67"/>
      <c r="L104" t="s">
        <v>137</v>
      </c>
      <c r="M104" t="s">
        <v>137</v>
      </c>
      <c r="N104" t="s">
        <v>137</v>
      </c>
    </row>
    <row r="105" spans="1:14" x14ac:dyDescent="0.55000000000000004">
      <c r="A105" s="34" t="s">
        <v>637</v>
      </c>
      <c r="B105" s="34" t="s">
        <v>660</v>
      </c>
      <c r="D105" t="s">
        <v>495</v>
      </c>
      <c r="E105">
        <v>4</v>
      </c>
      <c r="F105" s="67">
        <v>0</v>
      </c>
      <c r="G105" s="67">
        <v>0</v>
      </c>
      <c r="H105" s="67"/>
      <c r="I105" t="s">
        <v>83</v>
      </c>
      <c r="J105" s="67"/>
      <c r="L105" t="s">
        <v>137</v>
      </c>
      <c r="M105" t="s">
        <v>137</v>
      </c>
      <c r="N105" t="s">
        <v>137</v>
      </c>
    </row>
    <row r="106" spans="1:14" x14ac:dyDescent="0.55000000000000004">
      <c r="A106" s="34" t="s">
        <v>638</v>
      </c>
      <c r="B106" s="34" t="s">
        <v>660</v>
      </c>
      <c r="D106" t="s">
        <v>527</v>
      </c>
      <c r="E106">
        <v>180</v>
      </c>
      <c r="F106" s="67">
        <v>0</v>
      </c>
      <c r="G106" s="67">
        <v>0</v>
      </c>
      <c r="H106" s="67"/>
      <c r="I106" t="s">
        <v>77</v>
      </c>
      <c r="J106" s="67"/>
      <c r="L106" t="s">
        <v>137</v>
      </c>
      <c r="M106" t="s">
        <v>137</v>
      </c>
      <c r="N106" t="s">
        <v>137</v>
      </c>
    </row>
    <row r="107" spans="1:14" x14ac:dyDescent="0.55000000000000004">
      <c r="A107" s="34" t="s">
        <v>638</v>
      </c>
      <c r="B107" s="34" t="s">
        <v>660</v>
      </c>
      <c r="D107" t="s">
        <v>561</v>
      </c>
      <c r="E107">
        <v>60</v>
      </c>
      <c r="F107" s="67">
        <v>0</v>
      </c>
      <c r="G107" s="67">
        <v>0</v>
      </c>
      <c r="H107" s="67"/>
      <c r="I107" t="s">
        <v>77</v>
      </c>
      <c r="J107" s="67"/>
      <c r="L107" t="s">
        <v>137</v>
      </c>
      <c r="M107" t="s">
        <v>137</v>
      </c>
      <c r="N107" t="s">
        <v>137</v>
      </c>
    </row>
    <row r="108" spans="1:14" x14ac:dyDescent="0.55000000000000004">
      <c r="A108" s="34" t="s">
        <v>638</v>
      </c>
      <c r="B108" s="34" t="s">
        <v>660</v>
      </c>
      <c r="D108" t="s">
        <v>562</v>
      </c>
      <c r="E108">
        <v>30</v>
      </c>
      <c r="F108" s="67">
        <v>0</v>
      </c>
      <c r="G108" s="67">
        <v>0</v>
      </c>
      <c r="H108" s="67"/>
      <c r="I108" t="s">
        <v>77</v>
      </c>
      <c r="J108" s="67"/>
      <c r="L108" t="s">
        <v>137</v>
      </c>
      <c r="M108" t="s">
        <v>137</v>
      </c>
      <c r="N108" t="s">
        <v>137</v>
      </c>
    </row>
    <row r="109" spans="1:14" x14ac:dyDescent="0.55000000000000004">
      <c r="A109" s="34" t="s">
        <v>638</v>
      </c>
      <c r="B109" s="34" t="s">
        <v>660</v>
      </c>
      <c r="D109" t="s">
        <v>570</v>
      </c>
      <c r="E109">
        <v>60</v>
      </c>
      <c r="F109" s="67">
        <v>0</v>
      </c>
      <c r="G109" s="67">
        <v>0</v>
      </c>
      <c r="H109" s="67"/>
      <c r="I109" t="s">
        <v>77</v>
      </c>
      <c r="J109" s="67"/>
      <c r="L109" t="s">
        <v>137</v>
      </c>
      <c r="M109" t="s">
        <v>137</v>
      </c>
      <c r="N109" t="s">
        <v>137</v>
      </c>
    </row>
    <row r="110" spans="1:14" x14ac:dyDescent="0.55000000000000004">
      <c r="A110" s="34" t="s">
        <v>638</v>
      </c>
      <c r="B110" s="34" t="s">
        <v>660</v>
      </c>
      <c r="D110" t="s">
        <v>495</v>
      </c>
      <c r="E110">
        <v>4</v>
      </c>
      <c r="F110" s="67">
        <v>0</v>
      </c>
      <c r="G110" s="67">
        <v>0</v>
      </c>
      <c r="H110" s="67"/>
      <c r="I110" t="s">
        <v>77</v>
      </c>
      <c r="J110" s="67"/>
      <c r="L110" t="s">
        <v>137</v>
      </c>
      <c r="M110" t="s">
        <v>137</v>
      </c>
      <c r="N110" t="s">
        <v>137</v>
      </c>
    </row>
    <row r="111" spans="1:14" x14ac:dyDescent="0.55000000000000004">
      <c r="A111" s="34" t="s">
        <v>639</v>
      </c>
      <c r="B111" s="34" t="s">
        <v>660</v>
      </c>
      <c r="D111" t="s">
        <v>560</v>
      </c>
      <c r="E111">
        <v>120</v>
      </c>
      <c r="F111" s="67">
        <v>0</v>
      </c>
      <c r="G111" s="67">
        <v>0</v>
      </c>
      <c r="H111" s="67"/>
      <c r="I111" t="s">
        <v>83</v>
      </c>
      <c r="J111" s="67"/>
      <c r="L111" t="s">
        <v>137</v>
      </c>
      <c r="M111" t="s">
        <v>137</v>
      </c>
      <c r="N111" t="s">
        <v>137</v>
      </c>
    </row>
    <row r="112" spans="1:14" x14ac:dyDescent="0.55000000000000004">
      <c r="A112" s="34" t="s">
        <v>639</v>
      </c>
      <c r="B112" s="34" t="s">
        <v>660</v>
      </c>
      <c r="D112" t="s">
        <v>527</v>
      </c>
      <c r="E112">
        <v>160</v>
      </c>
      <c r="F112" s="67">
        <v>0</v>
      </c>
      <c r="G112" s="67">
        <v>0</v>
      </c>
      <c r="H112" s="67"/>
      <c r="I112" t="s">
        <v>83</v>
      </c>
      <c r="J112" s="67"/>
      <c r="L112" t="s">
        <v>137</v>
      </c>
      <c r="M112" t="s">
        <v>137</v>
      </c>
      <c r="N112" t="s">
        <v>137</v>
      </c>
    </row>
    <row r="113" spans="1:14" x14ac:dyDescent="0.55000000000000004">
      <c r="A113" s="34" t="s">
        <v>639</v>
      </c>
      <c r="B113" s="34" t="s">
        <v>660</v>
      </c>
      <c r="D113" t="s">
        <v>561</v>
      </c>
      <c r="E113">
        <v>55</v>
      </c>
      <c r="F113" s="67">
        <v>0</v>
      </c>
      <c r="G113" s="67">
        <v>0</v>
      </c>
      <c r="H113" s="67"/>
      <c r="I113" t="s">
        <v>83</v>
      </c>
      <c r="J113" s="67"/>
      <c r="L113" t="s">
        <v>137</v>
      </c>
      <c r="M113" t="s">
        <v>137</v>
      </c>
      <c r="N113" t="s">
        <v>137</v>
      </c>
    </row>
    <row r="114" spans="1:14" x14ac:dyDescent="0.55000000000000004">
      <c r="A114" s="34" t="s">
        <v>639</v>
      </c>
      <c r="B114" s="34" t="s">
        <v>660</v>
      </c>
      <c r="D114" t="s">
        <v>562</v>
      </c>
      <c r="E114">
        <v>30</v>
      </c>
      <c r="F114" s="67">
        <v>0</v>
      </c>
      <c r="G114" s="67">
        <v>0</v>
      </c>
      <c r="H114" s="67"/>
      <c r="I114" t="s">
        <v>83</v>
      </c>
      <c r="J114" s="67"/>
      <c r="L114" t="s">
        <v>137</v>
      </c>
      <c r="M114" t="s">
        <v>137</v>
      </c>
      <c r="N114" t="s">
        <v>137</v>
      </c>
    </row>
    <row r="115" spans="1:14" x14ac:dyDescent="0.55000000000000004">
      <c r="A115" s="34" t="s">
        <v>639</v>
      </c>
      <c r="B115" s="34" t="s">
        <v>660</v>
      </c>
      <c r="D115" t="s">
        <v>563</v>
      </c>
      <c r="E115">
        <v>30</v>
      </c>
      <c r="F115" s="67">
        <v>0</v>
      </c>
      <c r="G115" s="67">
        <v>0</v>
      </c>
      <c r="H115" s="67"/>
      <c r="I115" t="s">
        <v>83</v>
      </c>
      <c r="J115" s="67"/>
      <c r="L115" t="s">
        <v>137</v>
      </c>
      <c r="M115" t="s">
        <v>137</v>
      </c>
      <c r="N115" t="s">
        <v>137</v>
      </c>
    </row>
    <row r="116" spans="1:14" x14ac:dyDescent="0.55000000000000004">
      <c r="A116" s="34" t="s">
        <v>639</v>
      </c>
      <c r="B116" s="34" t="s">
        <v>660</v>
      </c>
      <c r="D116" t="s">
        <v>495</v>
      </c>
      <c r="E116">
        <v>4</v>
      </c>
      <c r="F116" s="67">
        <v>0</v>
      </c>
      <c r="G116" s="67">
        <v>0</v>
      </c>
      <c r="H116" s="67"/>
      <c r="I116" t="s">
        <v>83</v>
      </c>
      <c r="J116" s="67"/>
      <c r="L116" t="s">
        <v>137</v>
      </c>
      <c r="M116" t="s">
        <v>137</v>
      </c>
      <c r="N116" t="s">
        <v>137</v>
      </c>
    </row>
    <row r="117" spans="1:14" x14ac:dyDescent="0.55000000000000004">
      <c r="A117" s="34" t="s">
        <v>640</v>
      </c>
      <c r="B117" s="34" t="s">
        <v>660</v>
      </c>
      <c r="D117" t="s">
        <v>560</v>
      </c>
      <c r="E117">
        <v>120</v>
      </c>
      <c r="F117" s="67">
        <v>0</v>
      </c>
      <c r="G117" s="67">
        <v>0</v>
      </c>
      <c r="H117" s="67"/>
      <c r="I117" t="s">
        <v>83</v>
      </c>
      <c r="J117" s="67"/>
      <c r="L117" t="s">
        <v>137</v>
      </c>
      <c r="M117" t="s">
        <v>137</v>
      </c>
      <c r="N117" t="s">
        <v>137</v>
      </c>
    </row>
    <row r="118" spans="1:14" x14ac:dyDescent="0.55000000000000004">
      <c r="A118" s="34" t="s">
        <v>640</v>
      </c>
      <c r="B118" s="34" t="s">
        <v>660</v>
      </c>
      <c r="D118" t="s">
        <v>575</v>
      </c>
      <c r="E118">
        <v>0.2</v>
      </c>
      <c r="F118" s="67">
        <v>0</v>
      </c>
      <c r="G118" s="67">
        <v>0</v>
      </c>
      <c r="H118" s="67"/>
      <c r="I118" t="s">
        <v>77</v>
      </c>
      <c r="J118" s="67"/>
      <c r="L118" t="s">
        <v>137</v>
      </c>
      <c r="M118" t="s">
        <v>137</v>
      </c>
      <c r="N118" t="s">
        <v>137</v>
      </c>
    </row>
    <row r="119" spans="1:14" x14ac:dyDescent="0.55000000000000004">
      <c r="A119" s="34" t="s">
        <v>640</v>
      </c>
      <c r="B119" s="34" t="s">
        <v>660</v>
      </c>
      <c r="D119" t="s">
        <v>576</v>
      </c>
      <c r="E119">
        <v>200</v>
      </c>
      <c r="F119" s="67">
        <v>0</v>
      </c>
      <c r="G119" s="67">
        <v>0</v>
      </c>
      <c r="H119" s="67"/>
      <c r="I119" t="s">
        <v>77</v>
      </c>
      <c r="J119" s="67"/>
      <c r="L119" t="s">
        <v>137</v>
      </c>
      <c r="M119" t="s">
        <v>137</v>
      </c>
      <c r="N119" t="s">
        <v>137</v>
      </c>
    </row>
    <row r="120" spans="1:14" x14ac:dyDescent="0.55000000000000004">
      <c r="A120" s="34" t="s">
        <v>640</v>
      </c>
      <c r="B120" s="34" t="s">
        <v>660</v>
      </c>
      <c r="D120" t="s">
        <v>577</v>
      </c>
      <c r="E120">
        <v>0.3</v>
      </c>
      <c r="F120" s="67">
        <v>0</v>
      </c>
      <c r="G120" s="67">
        <v>0</v>
      </c>
      <c r="H120" s="67"/>
      <c r="I120" t="s">
        <v>77</v>
      </c>
      <c r="J120" s="67"/>
      <c r="L120" t="s">
        <v>137</v>
      </c>
      <c r="M120" t="s">
        <v>137</v>
      </c>
      <c r="N120" t="s">
        <v>137</v>
      </c>
    </row>
    <row r="121" spans="1:14" x14ac:dyDescent="0.55000000000000004">
      <c r="A121" s="34" t="s">
        <v>640</v>
      </c>
      <c r="B121" s="34" t="s">
        <v>660</v>
      </c>
      <c r="D121" t="s">
        <v>578</v>
      </c>
      <c r="E121">
        <v>60</v>
      </c>
      <c r="F121" s="67">
        <v>0</v>
      </c>
      <c r="G121" s="67">
        <v>0</v>
      </c>
      <c r="H121" s="67"/>
      <c r="I121" t="s">
        <v>77</v>
      </c>
      <c r="J121" s="67"/>
      <c r="L121" t="s">
        <v>137</v>
      </c>
      <c r="M121" t="s">
        <v>137</v>
      </c>
      <c r="N121" t="s">
        <v>137</v>
      </c>
    </row>
    <row r="122" spans="1:14" x14ac:dyDescent="0.55000000000000004">
      <c r="A122" s="34" t="s">
        <v>640</v>
      </c>
      <c r="B122" s="34" t="s">
        <v>660</v>
      </c>
      <c r="D122" t="s">
        <v>579</v>
      </c>
      <c r="E122">
        <v>15</v>
      </c>
      <c r="F122" s="67">
        <v>0</v>
      </c>
      <c r="G122" s="67">
        <v>0</v>
      </c>
      <c r="H122" s="67"/>
      <c r="I122" t="s">
        <v>77</v>
      </c>
      <c r="J122" s="67"/>
      <c r="L122" t="s">
        <v>137</v>
      </c>
      <c r="M122" t="s">
        <v>137</v>
      </c>
      <c r="N122" t="s">
        <v>137</v>
      </c>
    </row>
    <row r="123" spans="1:14" x14ac:dyDescent="0.55000000000000004">
      <c r="A123" s="34" t="s">
        <v>641</v>
      </c>
      <c r="B123" s="34" t="s">
        <v>660</v>
      </c>
      <c r="D123" t="s">
        <v>560</v>
      </c>
      <c r="E123">
        <v>120</v>
      </c>
      <c r="F123" s="67">
        <v>0</v>
      </c>
      <c r="G123" s="67">
        <v>0</v>
      </c>
      <c r="H123" s="67"/>
      <c r="I123" t="s">
        <v>83</v>
      </c>
      <c r="J123" s="67"/>
      <c r="L123" t="s">
        <v>137</v>
      </c>
      <c r="M123" t="s">
        <v>137</v>
      </c>
      <c r="N123" t="s">
        <v>137</v>
      </c>
    </row>
    <row r="124" spans="1:14" x14ac:dyDescent="0.55000000000000004">
      <c r="A124" s="34" t="s">
        <v>641</v>
      </c>
      <c r="B124" s="34" t="s">
        <v>660</v>
      </c>
      <c r="D124" t="s">
        <v>527</v>
      </c>
      <c r="E124">
        <v>180</v>
      </c>
      <c r="F124" s="67">
        <v>0</v>
      </c>
      <c r="G124" s="67">
        <v>0</v>
      </c>
      <c r="H124" s="67"/>
      <c r="I124" t="s">
        <v>77</v>
      </c>
      <c r="J124" s="67"/>
      <c r="L124" t="s">
        <v>137</v>
      </c>
      <c r="M124" t="s">
        <v>137</v>
      </c>
      <c r="N124" t="s">
        <v>137</v>
      </c>
    </row>
    <row r="125" spans="1:14" x14ac:dyDescent="0.55000000000000004">
      <c r="A125" s="34" t="s">
        <v>641</v>
      </c>
      <c r="B125" s="34" t="s">
        <v>660</v>
      </c>
      <c r="D125" t="s">
        <v>561</v>
      </c>
      <c r="E125">
        <v>65</v>
      </c>
      <c r="F125" s="67">
        <v>0</v>
      </c>
      <c r="G125" s="67">
        <v>0</v>
      </c>
      <c r="H125" s="67"/>
      <c r="I125" t="s">
        <v>77</v>
      </c>
      <c r="J125" s="67"/>
      <c r="L125" t="s">
        <v>137</v>
      </c>
      <c r="M125" t="s">
        <v>137</v>
      </c>
      <c r="N125" t="s">
        <v>137</v>
      </c>
    </row>
    <row r="126" spans="1:14" x14ac:dyDescent="0.55000000000000004">
      <c r="A126" s="34" t="s">
        <v>641</v>
      </c>
      <c r="B126" s="34" t="s">
        <v>660</v>
      </c>
      <c r="D126" t="s">
        <v>562</v>
      </c>
      <c r="E126">
        <v>30</v>
      </c>
      <c r="F126" s="67">
        <v>0</v>
      </c>
      <c r="G126" s="67">
        <v>0</v>
      </c>
      <c r="H126" s="67"/>
      <c r="I126" t="s">
        <v>77</v>
      </c>
      <c r="J126" s="67"/>
      <c r="L126" t="s">
        <v>137</v>
      </c>
      <c r="M126" t="s">
        <v>137</v>
      </c>
      <c r="N126" t="s">
        <v>137</v>
      </c>
    </row>
    <row r="127" spans="1:14" x14ac:dyDescent="0.55000000000000004">
      <c r="A127" s="34" t="s">
        <v>641</v>
      </c>
      <c r="B127" s="34" t="s">
        <v>660</v>
      </c>
      <c r="D127" t="s">
        <v>570</v>
      </c>
      <c r="E127">
        <v>60</v>
      </c>
      <c r="F127" s="67">
        <v>0</v>
      </c>
      <c r="G127" s="67">
        <v>0</v>
      </c>
      <c r="H127" s="67"/>
      <c r="I127" t="s">
        <v>77</v>
      </c>
      <c r="J127" s="67"/>
      <c r="L127" t="s">
        <v>137</v>
      </c>
      <c r="M127" t="s">
        <v>137</v>
      </c>
      <c r="N127" t="s">
        <v>137</v>
      </c>
    </row>
    <row r="128" spans="1:14" x14ac:dyDescent="0.55000000000000004">
      <c r="A128" s="34" t="s">
        <v>641</v>
      </c>
      <c r="B128" s="34" t="s">
        <v>660</v>
      </c>
      <c r="D128" t="s">
        <v>495</v>
      </c>
      <c r="E128">
        <v>4</v>
      </c>
      <c r="F128" s="67">
        <v>0</v>
      </c>
      <c r="G128" s="67">
        <v>0</v>
      </c>
      <c r="H128" s="67"/>
      <c r="I128" t="s">
        <v>77</v>
      </c>
      <c r="J128" s="67"/>
      <c r="L128" t="s">
        <v>137</v>
      </c>
      <c r="M128" t="s">
        <v>137</v>
      </c>
      <c r="N128" t="s">
        <v>137</v>
      </c>
    </row>
    <row r="129" spans="1:14" x14ac:dyDescent="0.55000000000000004">
      <c r="A129" s="34" t="s">
        <v>642</v>
      </c>
      <c r="B129" s="34" t="s">
        <v>660</v>
      </c>
      <c r="D129" t="s">
        <v>571</v>
      </c>
      <c r="E129">
        <v>220</v>
      </c>
      <c r="F129" s="67">
        <v>0</v>
      </c>
      <c r="G129" s="67">
        <v>0</v>
      </c>
      <c r="H129" s="67"/>
      <c r="I129" t="s">
        <v>83</v>
      </c>
      <c r="J129" s="67"/>
      <c r="L129" t="s">
        <v>137</v>
      </c>
      <c r="M129" t="s">
        <v>137</v>
      </c>
      <c r="N129" t="s">
        <v>137</v>
      </c>
    </row>
    <row r="130" spans="1:14" x14ac:dyDescent="0.55000000000000004">
      <c r="A130" s="34" t="s">
        <v>642</v>
      </c>
      <c r="B130" s="34" t="s">
        <v>660</v>
      </c>
      <c r="D130" t="s">
        <v>527</v>
      </c>
      <c r="E130">
        <v>180</v>
      </c>
      <c r="F130" s="67">
        <v>0</v>
      </c>
      <c r="G130" s="67">
        <v>0</v>
      </c>
      <c r="H130" s="67"/>
      <c r="I130" t="s">
        <v>77</v>
      </c>
      <c r="J130" s="67"/>
      <c r="L130" t="s">
        <v>137</v>
      </c>
      <c r="M130" t="s">
        <v>137</v>
      </c>
      <c r="N130" t="s">
        <v>137</v>
      </c>
    </row>
    <row r="131" spans="1:14" x14ac:dyDescent="0.55000000000000004">
      <c r="A131" s="34" t="s">
        <v>642</v>
      </c>
      <c r="B131" s="34" t="s">
        <v>660</v>
      </c>
      <c r="D131" t="s">
        <v>561</v>
      </c>
      <c r="E131">
        <v>65</v>
      </c>
      <c r="F131" s="67">
        <v>0</v>
      </c>
      <c r="G131" s="67">
        <v>0</v>
      </c>
      <c r="H131" s="67"/>
      <c r="I131" t="s">
        <v>77</v>
      </c>
      <c r="J131" s="67"/>
      <c r="L131" t="s">
        <v>137</v>
      </c>
      <c r="M131" t="s">
        <v>137</v>
      </c>
      <c r="N131" t="s">
        <v>137</v>
      </c>
    </row>
    <row r="132" spans="1:14" x14ac:dyDescent="0.55000000000000004">
      <c r="A132" s="34" t="s">
        <v>642</v>
      </c>
      <c r="B132" s="34" t="s">
        <v>660</v>
      </c>
      <c r="D132" t="s">
        <v>562</v>
      </c>
      <c r="E132">
        <v>30</v>
      </c>
      <c r="F132" s="67">
        <v>0</v>
      </c>
      <c r="G132" s="67">
        <v>0</v>
      </c>
      <c r="H132" s="67"/>
      <c r="I132" s="67"/>
      <c r="J132" s="67"/>
      <c r="L132" t="s">
        <v>137</v>
      </c>
      <c r="M132" t="s">
        <v>137</v>
      </c>
      <c r="N132" t="s">
        <v>137</v>
      </c>
    </row>
    <row r="133" spans="1:14" x14ac:dyDescent="0.55000000000000004">
      <c r="A133" s="34" t="s">
        <v>642</v>
      </c>
      <c r="B133" s="34" t="s">
        <v>660</v>
      </c>
      <c r="D133" t="s">
        <v>570</v>
      </c>
      <c r="E133">
        <v>60</v>
      </c>
      <c r="F133" s="67">
        <v>0</v>
      </c>
      <c r="G133" s="67">
        <v>0</v>
      </c>
      <c r="H133" s="67"/>
      <c r="I133" s="67"/>
      <c r="J133" s="67"/>
      <c r="L133" t="s">
        <v>137</v>
      </c>
      <c r="M133" t="s">
        <v>137</v>
      </c>
      <c r="N133" t="s">
        <v>137</v>
      </c>
    </row>
    <row r="134" spans="1:14" x14ac:dyDescent="0.55000000000000004">
      <c r="A134" s="34" t="s">
        <v>642</v>
      </c>
      <c r="B134" s="34" t="s">
        <v>660</v>
      </c>
      <c r="D134" t="s">
        <v>495</v>
      </c>
      <c r="E134">
        <v>4</v>
      </c>
      <c r="F134" s="67">
        <v>0</v>
      </c>
      <c r="G134" s="67">
        <v>0</v>
      </c>
      <c r="H134" s="67"/>
      <c r="I134" s="67"/>
      <c r="J134" s="67"/>
      <c r="L134" t="s">
        <v>137</v>
      </c>
      <c r="M134" t="s">
        <v>137</v>
      </c>
      <c r="N134" t="s">
        <v>137</v>
      </c>
    </row>
    <row r="135" spans="1:14" x14ac:dyDescent="0.55000000000000004">
      <c r="A135" s="34" t="s">
        <v>643</v>
      </c>
      <c r="B135" s="34" t="s">
        <v>660</v>
      </c>
      <c r="D135" t="s">
        <v>572</v>
      </c>
      <c r="E135">
        <v>240</v>
      </c>
      <c r="F135" s="67">
        <v>0</v>
      </c>
      <c r="G135" s="67">
        <v>0</v>
      </c>
      <c r="H135" s="67"/>
      <c r="I135" s="67"/>
      <c r="J135" s="67"/>
      <c r="L135" t="s">
        <v>137</v>
      </c>
      <c r="M135" t="s">
        <v>137</v>
      </c>
      <c r="N135" t="s">
        <v>137</v>
      </c>
    </row>
    <row r="136" spans="1:14" x14ac:dyDescent="0.55000000000000004">
      <c r="A136" s="34" t="s">
        <v>643</v>
      </c>
      <c r="B136" s="34" t="s">
        <v>660</v>
      </c>
      <c r="D136" t="s">
        <v>527</v>
      </c>
      <c r="E136">
        <v>180</v>
      </c>
      <c r="F136" s="67">
        <v>0</v>
      </c>
      <c r="G136" s="67">
        <v>0</v>
      </c>
      <c r="H136" s="67"/>
      <c r="I136" s="67"/>
      <c r="J136" s="67"/>
      <c r="L136" t="s">
        <v>137</v>
      </c>
      <c r="M136" t="s">
        <v>137</v>
      </c>
      <c r="N136" t="s">
        <v>137</v>
      </c>
    </row>
    <row r="137" spans="1:14" x14ac:dyDescent="0.55000000000000004">
      <c r="A137" s="34" t="s">
        <v>643</v>
      </c>
      <c r="B137" s="34" t="s">
        <v>660</v>
      </c>
      <c r="D137" t="s">
        <v>561</v>
      </c>
      <c r="E137">
        <v>65</v>
      </c>
      <c r="F137" s="67">
        <v>0</v>
      </c>
      <c r="G137" s="67">
        <v>0</v>
      </c>
      <c r="H137" s="67"/>
      <c r="I137" s="67"/>
      <c r="J137" s="67"/>
      <c r="L137" t="s">
        <v>137</v>
      </c>
      <c r="M137" t="s">
        <v>137</v>
      </c>
      <c r="N137" t="s">
        <v>137</v>
      </c>
    </row>
    <row r="138" spans="1:14" x14ac:dyDescent="0.55000000000000004">
      <c r="A138" s="34" t="s">
        <v>643</v>
      </c>
      <c r="B138" s="34" t="s">
        <v>660</v>
      </c>
      <c r="D138" t="s">
        <v>562</v>
      </c>
      <c r="E138">
        <v>30</v>
      </c>
      <c r="F138" s="67">
        <v>0</v>
      </c>
      <c r="G138" s="67">
        <v>0</v>
      </c>
      <c r="H138" s="67"/>
      <c r="I138" s="67"/>
      <c r="J138" s="67"/>
      <c r="L138" t="s">
        <v>137</v>
      </c>
      <c r="M138" t="s">
        <v>137</v>
      </c>
      <c r="N138" t="s">
        <v>137</v>
      </c>
    </row>
    <row r="139" spans="1:14" x14ac:dyDescent="0.55000000000000004">
      <c r="A139" s="34" t="s">
        <v>643</v>
      </c>
      <c r="B139" s="34" t="s">
        <v>660</v>
      </c>
      <c r="D139" t="s">
        <v>570</v>
      </c>
      <c r="E139">
        <v>60</v>
      </c>
      <c r="F139" s="67">
        <v>0</v>
      </c>
      <c r="G139" s="67">
        <v>0</v>
      </c>
      <c r="H139" s="67"/>
      <c r="I139" s="67"/>
      <c r="J139" s="67"/>
      <c r="L139" t="s">
        <v>137</v>
      </c>
      <c r="M139" t="s">
        <v>137</v>
      </c>
      <c r="N139" t="s">
        <v>137</v>
      </c>
    </row>
    <row r="140" spans="1:14" x14ac:dyDescent="0.55000000000000004">
      <c r="A140" s="34" t="s">
        <v>643</v>
      </c>
      <c r="B140" s="34" t="s">
        <v>660</v>
      </c>
      <c r="D140" t="s">
        <v>495</v>
      </c>
      <c r="E140">
        <v>4</v>
      </c>
      <c r="F140" s="67">
        <v>0</v>
      </c>
      <c r="G140" s="67">
        <v>0</v>
      </c>
      <c r="H140" s="67"/>
      <c r="I140" s="67"/>
      <c r="J140" s="67"/>
      <c r="L140" t="s">
        <v>137</v>
      </c>
      <c r="M140" t="s">
        <v>137</v>
      </c>
      <c r="N140" t="s">
        <v>137</v>
      </c>
    </row>
    <row r="141" spans="1:14" x14ac:dyDescent="0.55000000000000004">
      <c r="A141" s="34" t="s">
        <v>644</v>
      </c>
      <c r="B141" s="34" t="s">
        <v>660</v>
      </c>
      <c r="D141" t="s">
        <v>560</v>
      </c>
      <c r="E141">
        <v>120</v>
      </c>
      <c r="F141" s="67">
        <v>0</v>
      </c>
      <c r="G141" s="67">
        <v>0</v>
      </c>
      <c r="H141" s="67"/>
      <c r="I141" s="67"/>
      <c r="J141" s="67"/>
      <c r="L141" t="s">
        <v>137</v>
      </c>
      <c r="M141" t="s">
        <v>137</v>
      </c>
      <c r="N141" t="s">
        <v>137</v>
      </c>
    </row>
    <row r="142" spans="1:14" x14ac:dyDescent="0.55000000000000004">
      <c r="A142" s="34" t="s">
        <v>644</v>
      </c>
      <c r="B142" s="34" t="s">
        <v>660</v>
      </c>
      <c r="D142" t="s">
        <v>575</v>
      </c>
      <c r="E142">
        <v>0.2</v>
      </c>
      <c r="F142" s="67">
        <v>0</v>
      </c>
      <c r="G142" s="67">
        <v>0</v>
      </c>
      <c r="H142" s="67"/>
      <c r="I142" s="67"/>
      <c r="J142" s="67"/>
      <c r="L142" t="s">
        <v>137</v>
      </c>
      <c r="M142" t="s">
        <v>137</v>
      </c>
      <c r="N142" t="s">
        <v>137</v>
      </c>
    </row>
    <row r="143" spans="1:14" x14ac:dyDescent="0.55000000000000004">
      <c r="A143" s="34" t="s">
        <v>644</v>
      </c>
      <c r="B143" s="34" t="s">
        <v>660</v>
      </c>
      <c r="D143" t="s">
        <v>582</v>
      </c>
      <c r="E143">
        <v>260</v>
      </c>
      <c r="F143" s="67">
        <v>0</v>
      </c>
      <c r="G143" s="67">
        <v>0</v>
      </c>
      <c r="H143" s="67"/>
      <c r="I143" s="67"/>
      <c r="J143" s="67"/>
      <c r="L143" t="s">
        <v>137</v>
      </c>
      <c r="M143" t="s">
        <v>137</v>
      </c>
      <c r="N143" t="s">
        <v>137</v>
      </c>
    </row>
    <row r="144" spans="1:14" x14ac:dyDescent="0.55000000000000004">
      <c r="A144" s="34" t="s">
        <v>644</v>
      </c>
      <c r="B144" s="34" t="s">
        <v>660</v>
      </c>
      <c r="D144" t="s">
        <v>577</v>
      </c>
      <c r="E144">
        <v>2</v>
      </c>
      <c r="F144" s="67">
        <v>0</v>
      </c>
      <c r="G144" s="67">
        <v>0</v>
      </c>
      <c r="H144" s="67"/>
      <c r="I144" s="67"/>
      <c r="J144" s="67"/>
      <c r="L144" t="s">
        <v>137</v>
      </c>
      <c r="M144" t="s">
        <v>137</v>
      </c>
      <c r="N144" t="s">
        <v>137</v>
      </c>
    </row>
    <row r="145" spans="1:14" x14ac:dyDescent="0.55000000000000004">
      <c r="A145" s="34" t="s">
        <v>644</v>
      </c>
      <c r="B145" s="34" t="s">
        <v>660</v>
      </c>
      <c r="D145" t="s">
        <v>578</v>
      </c>
      <c r="E145">
        <v>60</v>
      </c>
      <c r="F145" s="67">
        <v>0</v>
      </c>
      <c r="G145" s="67">
        <v>0</v>
      </c>
      <c r="H145" s="67"/>
      <c r="I145" s="67"/>
      <c r="J145" s="67"/>
      <c r="L145" t="s">
        <v>137</v>
      </c>
      <c r="M145" t="s">
        <v>137</v>
      </c>
      <c r="N145" t="s">
        <v>137</v>
      </c>
    </row>
    <row r="146" spans="1:14" x14ac:dyDescent="0.55000000000000004">
      <c r="A146" s="34" t="s">
        <v>644</v>
      </c>
      <c r="B146" s="34" t="s">
        <v>660</v>
      </c>
      <c r="D146" t="s">
        <v>579</v>
      </c>
      <c r="E146">
        <v>15</v>
      </c>
      <c r="F146" s="67">
        <v>0</v>
      </c>
      <c r="G146" s="67">
        <v>0</v>
      </c>
      <c r="H146" s="67"/>
      <c r="I146" s="67"/>
      <c r="J146" s="67"/>
      <c r="L146" t="s">
        <v>137</v>
      </c>
      <c r="M146" t="s">
        <v>137</v>
      </c>
      <c r="N146" t="s">
        <v>137</v>
      </c>
    </row>
    <row r="147" spans="1:14" x14ac:dyDescent="0.55000000000000004">
      <c r="A147" s="34" t="s">
        <v>645</v>
      </c>
      <c r="B147" s="34" t="s">
        <v>660</v>
      </c>
      <c r="D147" t="s">
        <v>571</v>
      </c>
      <c r="E147">
        <v>220</v>
      </c>
      <c r="F147" s="67">
        <v>0</v>
      </c>
      <c r="G147" s="67">
        <v>0</v>
      </c>
      <c r="H147" s="67"/>
      <c r="I147" s="67"/>
      <c r="J147" s="67"/>
      <c r="L147" t="s">
        <v>137</v>
      </c>
      <c r="M147" t="s">
        <v>137</v>
      </c>
      <c r="N147" t="s">
        <v>137</v>
      </c>
    </row>
    <row r="148" spans="1:14" x14ac:dyDescent="0.55000000000000004">
      <c r="A148" s="34" t="s">
        <v>645</v>
      </c>
      <c r="B148" s="34" t="s">
        <v>660</v>
      </c>
      <c r="D148" t="s">
        <v>575</v>
      </c>
      <c r="E148">
        <v>0.2</v>
      </c>
      <c r="F148" s="67">
        <v>0</v>
      </c>
      <c r="G148" s="67">
        <v>0</v>
      </c>
      <c r="H148" s="67"/>
      <c r="I148" s="67"/>
      <c r="J148" s="67"/>
      <c r="L148" t="s">
        <v>137</v>
      </c>
      <c r="M148" t="s">
        <v>137</v>
      </c>
      <c r="N148" t="s">
        <v>137</v>
      </c>
    </row>
    <row r="149" spans="1:14" x14ac:dyDescent="0.55000000000000004">
      <c r="A149" s="34" t="s">
        <v>645</v>
      </c>
      <c r="B149" s="34" t="s">
        <v>660</v>
      </c>
      <c r="D149" t="s">
        <v>582</v>
      </c>
      <c r="E149">
        <v>260</v>
      </c>
      <c r="F149" s="67">
        <v>0</v>
      </c>
      <c r="G149" s="67">
        <v>0</v>
      </c>
      <c r="H149" s="67"/>
      <c r="I149" s="67"/>
      <c r="J149" s="67"/>
      <c r="L149" t="s">
        <v>137</v>
      </c>
      <c r="M149" t="s">
        <v>137</v>
      </c>
      <c r="N149" t="s">
        <v>137</v>
      </c>
    </row>
    <row r="150" spans="1:14" x14ac:dyDescent="0.55000000000000004">
      <c r="A150" s="34" t="s">
        <v>645</v>
      </c>
      <c r="B150" s="34" t="s">
        <v>660</v>
      </c>
      <c r="D150" t="s">
        <v>577</v>
      </c>
      <c r="E150">
        <v>2</v>
      </c>
      <c r="F150" s="67">
        <v>0</v>
      </c>
      <c r="G150" s="67">
        <v>0</v>
      </c>
      <c r="H150" s="67"/>
      <c r="I150" s="67"/>
      <c r="J150" s="67"/>
      <c r="L150" t="s">
        <v>137</v>
      </c>
      <c r="M150" t="s">
        <v>137</v>
      </c>
      <c r="N150" t="s">
        <v>137</v>
      </c>
    </row>
    <row r="151" spans="1:14" x14ac:dyDescent="0.55000000000000004">
      <c r="A151" s="34" t="s">
        <v>645</v>
      </c>
      <c r="B151" s="34" t="s">
        <v>660</v>
      </c>
      <c r="D151" t="s">
        <v>578</v>
      </c>
      <c r="E151">
        <v>60</v>
      </c>
      <c r="F151" s="67">
        <v>0</v>
      </c>
      <c r="G151" s="67">
        <v>0</v>
      </c>
      <c r="H151" s="67"/>
      <c r="I151" s="67"/>
      <c r="J151" s="67"/>
      <c r="L151" t="s">
        <v>137</v>
      </c>
      <c r="M151" t="s">
        <v>137</v>
      </c>
      <c r="N151" t="s">
        <v>137</v>
      </c>
    </row>
    <row r="152" spans="1:14" x14ac:dyDescent="0.55000000000000004">
      <c r="A152" s="34" t="s">
        <v>645</v>
      </c>
      <c r="B152" s="34" t="s">
        <v>660</v>
      </c>
      <c r="D152" t="s">
        <v>579</v>
      </c>
      <c r="E152">
        <v>15</v>
      </c>
      <c r="F152" s="67">
        <v>0</v>
      </c>
      <c r="G152" s="67">
        <v>0</v>
      </c>
      <c r="H152" s="67"/>
      <c r="I152" s="67"/>
      <c r="J152" s="67"/>
      <c r="L152" t="s">
        <v>137</v>
      </c>
      <c r="M152" t="s">
        <v>137</v>
      </c>
      <c r="N152" t="s">
        <v>137</v>
      </c>
    </row>
    <row r="153" spans="1:14" x14ac:dyDescent="0.55000000000000004">
      <c r="A153" s="34" t="s">
        <v>646</v>
      </c>
      <c r="B153" s="34" t="s">
        <v>660</v>
      </c>
      <c r="D153" t="s">
        <v>572</v>
      </c>
      <c r="E153">
        <v>240</v>
      </c>
      <c r="F153" s="67">
        <v>0</v>
      </c>
      <c r="G153" s="67">
        <v>0</v>
      </c>
      <c r="H153" s="67"/>
      <c r="I153" s="67"/>
      <c r="J153" s="67"/>
      <c r="L153" t="s">
        <v>137</v>
      </c>
      <c r="M153" t="s">
        <v>137</v>
      </c>
      <c r="N153" t="s">
        <v>137</v>
      </c>
    </row>
    <row r="154" spans="1:14" x14ac:dyDescent="0.55000000000000004">
      <c r="A154" s="34" t="s">
        <v>646</v>
      </c>
      <c r="B154" s="34" t="s">
        <v>660</v>
      </c>
      <c r="D154" t="s">
        <v>575</v>
      </c>
      <c r="E154">
        <v>0.2</v>
      </c>
      <c r="F154" s="67">
        <v>0</v>
      </c>
      <c r="G154" s="67">
        <v>0</v>
      </c>
      <c r="H154" s="67"/>
      <c r="I154" s="67"/>
      <c r="J154" s="67"/>
      <c r="L154" t="s">
        <v>137</v>
      </c>
      <c r="M154" t="s">
        <v>137</v>
      </c>
      <c r="N154" t="s">
        <v>137</v>
      </c>
    </row>
    <row r="155" spans="1:14" x14ac:dyDescent="0.55000000000000004">
      <c r="A155" s="34" t="s">
        <v>646</v>
      </c>
      <c r="B155" s="34" t="s">
        <v>660</v>
      </c>
      <c r="D155" t="s">
        <v>582</v>
      </c>
      <c r="E155">
        <v>260</v>
      </c>
      <c r="F155" s="67">
        <v>0</v>
      </c>
      <c r="G155" s="67">
        <v>0</v>
      </c>
      <c r="H155" s="67"/>
      <c r="I155" s="67"/>
      <c r="J155" s="67"/>
      <c r="L155" t="s">
        <v>137</v>
      </c>
      <c r="M155" t="s">
        <v>137</v>
      </c>
      <c r="N155" t="s">
        <v>137</v>
      </c>
    </row>
    <row r="156" spans="1:14" x14ac:dyDescent="0.55000000000000004">
      <c r="A156" s="34" t="s">
        <v>646</v>
      </c>
      <c r="B156" s="34" t="s">
        <v>660</v>
      </c>
      <c r="D156" t="s">
        <v>577</v>
      </c>
      <c r="E156">
        <v>2</v>
      </c>
      <c r="F156" s="67">
        <v>0</v>
      </c>
      <c r="G156" s="67">
        <v>0</v>
      </c>
      <c r="H156" s="67"/>
      <c r="I156" s="67"/>
      <c r="J156" s="67"/>
      <c r="L156" t="s">
        <v>137</v>
      </c>
      <c r="M156" t="s">
        <v>137</v>
      </c>
      <c r="N156" t="s">
        <v>137</v>
      </c>
    </row>
    <row r="157" spans="1:14" x14ac:dyDescent="0.55000000000000004">
      <c r="A157" s="34" t="s">
        <v>646</v>
      </c>
      <c r="B157" s="34" t="s">
        <v>660</v>
      </c>
      <c r="D157" t="s">
        <v>578</v>
      </c>
      <c r="E157">
        <v>60</v>
      </c>
      <c r="F157" s="67">
        <v>0</v>
      </c>
      <c r="G157" s="67">
        <v>0</v>
      </c>
      <c r="H157" s="67"/>
      <c r="I157" s="67"/>
      <c r="J157" s="67"/>
      <c r="L157" t="s">
        <v>137</v>
      </c>
      <c r="M157" t="s">
        <v>137</v>
      </c>
      <c r="N157" t="s">
        <v>137</v>
      </c>
    </row>
    <row r="158" spans="1:14" x14ac:dyDescent="0.55000000000000004">
      <c r="A158" s="34" t="s">
        <v>646</v>
      </c>
      <c r="B158" s="34" t="s">
        <v>660</v>
      </c>
      <c r="D158" t="s">
        <v>579</v>
      </c>
      <c r="E158">
        <v>15</v>
      </c>
      <c r="F158" s="67">
        <v>0</v>
      </c>
      <c r="G158" s="67">
        <v>0</v>
      </c>
      <c r="H158" s="67"/>
      <c r="I158" s="67"/>
      <c r="J158" s="67"/>
      <c r="L158" t="s">
        <v>137</v>
      </c>
      <c r="M158" t="s">
        <v>137</v>
      </c>
      <c r="N158" t="s">
        <v>137</v>
      </c>
    </row>
    <row r="159" spans="1:14" x14ac:dyDescent="0.55000000000000004">
      <c r="A159" s="34" t="s">
        <v>647</v>
      </c>
      <c r="B159" s="34" t="s">
        <v>660</v>
      </c>
      <c r="D159" t="s">
        <v>560</v>
      </c>
      <c r="E159">
        <v>120</v>
      </c>
      <c r="F159" s="67">
        <v>0</v>
      </c>
      <c r="G159" s="67">
        <v>0</v>
      </c>
      <c r="H159" s="67"/>
      <c r="I159" s="67"/>
      <c r="J159" s="67"/>
      <c r="L159" t="s">
        <v>137</v>
      </c>
      <c r="M159" t="s">
        <v>137</v>
      </c>
      <c r="N159" t="s">
        <v>137</v>
      </c>
    </row>
    <row r="160" spans="1:14" x14ac:dyDescent="0.55000000000000004">
      <c r="A160" s="34" t="s">
        <v>647</v>
      </c>
      <c r="B160" s="34" t="s">
        <v>660</v>
      </c>
      <c r="D160" t="s">
        <v>575</v>
      </c>
      <c r="E160">
        <v>0.2</v>
      </c>
      <c r="F160" s="67">
        <v>0</v>
      </c>
      <c r="G160" s="67">
        <v>0</v>
      </c>
      <c r="H160" s="67"/>
      <c r="I160" s="67"/>
      <c r="J160" s="67"/>
      <c r="L160" t="s">
        <v>137</v>
      </c>
      <c r="M160" t="s">
        <v>137</v>
      </c>
      <c r="N160" t="s">
        <v>137</v>
      </c>
    </row>
    <row r="161" spans="1:14" x14ac:dyDescent="0.55000000000000004">
      <c r="A161" s="34" t="s">
        <v>647</v>
      </c>
      <c r="B161" s="34" t="s">
        <v>660</v>
      </c>
      <c r="D161" t="s">
        <v>583</v>
      </c>
      <c r="E161">
        <v>280</v>
      </c>
      <c r="F161" s="67">
        <v>0</v>
      </c>
      <c r="G161" s="67">
        <v>0</v>
      </c>
      <c r="H161" s="67"/>
      <c r="I161" s="67"/>
      <c r="J161" s="67"/>
      <c r="L161" t="s">
        <v>137</v>
      </c>
      <c r="M161" t="s">
        <v>137</v>
      </c>
      <c r="N161" t="s">
        <v>137</v>
      </c>
    </row>
    <row r="162" spans="1:14" x14ac:dyDescent="0.55000000000000004">
      <c r="A162" s="34" t="s">
        <v>647</v>
      </c>
      <c r="B162" s="34" t="s">
        <v>660</v>
      </c>
      <c r="D162" t="s">
        <v>577</v>
      </c>
      <c r="E162">
        <v>2</v>
      </c>
      <c r="F162" s="67">
        <v>0</v>
      </c>
      <c r="G162" s="67">
        <v>0</v>
      </c>
      <c r="H162" s="67"/>
      <c r="I162" s="67"/>
      <c r="J162" s="67"/>
      <c r="L162" t="s">
        <v>137</v>
      </c>
      <c r="M162" t="s">
        <v>137</v>
      </c>
      <c r="N162" t="s">
        <v>137</v>
      </c>
    </row>
    <row r="163" spans="1:14" x14ac:dyDescent="0.55000000000000004">
      <c r="A163" s="34" t="s">
        <v>647</v>
      </c>
      <c r="B163" s="34" t="s">
        <v>660</v>
      </c>
      <c r="D163" t="s">
        <v>413</v>
      </c>
      <c r="E163">
        <v>2</v>
      </c>
      <c r="F163" s="67">
        <v>0</v>
      </c>
      <c r="G163" s="67">
        <v>0</v>
      </c>
      <c r="H163" s="67"/>
      <c r="I163" s="67"/>
      <c r="J163" s="67"/>
      <c r="L163" t="s">
        <v>137</v>
      </c>
      <c r="M163" t="s">
        <v>137</v>
      </c>
      <c r="N163" t="s">
        <v>137</v>
      </c>
    </row>
    <row r="164" spans="1:14" x14ac:dyDescent="0.55000000000000004">
      <c r="A164" s="34" t="s">
        <v>647</v>
      </c>
      <c r="B164" s="34" t="s">
        <v>660</v>
      </c>
      <c r="D164" t="s">
        <v>584</v>
      </c>
      <c r="E164">
        <v>40</v>
      </c>
      <c r="F164" s="67">
        <v>0</v>
      </c>
      <c r="G164" s="67">
        <v>0</v>
      </c>
      <c r="H164" s="67"/>
      <c r="I164" s="67"/>
      <c r="J164" s="67"/>
      <c r="L164" t="s">
        <v>137</v>
      </c>
      <c r="M164" t="s">
        <v>137</v>
      </c>
      <c r="N164" t="s">
        <v>137</v>
      </c>
    </row>
    <row r="165" spans="1:14" x14ac:dyDescent="0.55000000000000004">
      <c r="A165" s="34" t="s">
        <v>647</v>
      </c>
      <c r="B165" s="34" t="s">
        <v>660</v>
      </c>
      <c r="D165" t="s">
        <v>585</v>
      </c>
      <c r="E165">
        <v>20</v>
      </c>
      <c r="F165" s="67">
        <v>0</v>
      </c>
      <c r="G165" s="67">
        <v>0</v>
      </c>
      <c r="H165" s="67"/>
      <c r="I165" s="67"/>
      <c r="J165" s="67"/>
      <c r="L165" t="s">
        <v>137</v>
      </c>
      <c r="M165" t="s">
        <v>137</v>
      </c>
      <c r="N165" t="s">
        <v>137</v>
      </c>
    </row>
    <row r="166" spans="1:14" x14ac:dyDescent="0.55000000000000004">
      <c r="A166" s="34" t="s">
        <v>647</v>
      </c>
      <c r="B166" s="34" t="s">
        <v>660</v>
      </c>
      <c r="D166" t="s">
        <v>407</v>
      </c>
      <c r="E166">
        <v>100</v>
      </c>
      <c r="F166" s="67">
        <v>0</v>
      </c>
      <c r="G166" s="67">
        <v>0</v>
      </c>
      <c r="H166" s="67"/>
      <c r="I166" s="67"/>
      <c r="J166" s="67"/>
      <c r="L166" t="s">
        <v>137</v>
      </c>
      <c r="M166" t="s">
        <v>137</v>
      </c>
      <c r="N166" t="s">
        <v>137</v>
      </c>
    </row>
    <row r="167" spans="1:14" x14ac:dyDescent="0.55000000000000004">
      <c r="A167" s="34" t="s">
        <v>648</v>
      </c>
      <c r="B167" s="34" t="s">
        <v>660</v>
      </c>
      <c r="D167" t="s">
        <v>560</v>
      </c>
      <c r="E167">
        <v>120</v>
      </c>
      <c r="F167" s="67">
        <v>0</v>
      </c>
      <c r="G167" s="67">
        <v>0</v>
      </c>
      <c r="H167" s="67"/>
      <c r="I167" s="67"/>
      <c r="J167" s="67"/>
      <c r="L167" t="s">
        <v>137</v>
      </c>
      <c r="M167" t="s">
        <v>137</v>
      </c>
      <c r="N167" t="s">
        <v>137</v>
      </c>
    </row>
    <row r="168" spans="1:14" x14ac:dyDescent="0.55000000000000004">
      <c r="A168" s="34" t="s">
        <v>648</v>
      </c>
      <c r="B168" s="34" t="s">
        <v>660</v>
      </c>
      <c r="D168" t="s">
        <v>575</v>
      </c>
      <c r="E168">
        <v>0.2</v>
      </c>
      <c r="F168" s="67">
        <v>0</v>
      </c>
      <c r="G168" s="67">
        <v>0</v>
      </c>
      <c r="H168" s="67"/>
      <c r="I168" s="67"/>
      <c r="J168" s="67"/>
      <c r="L168" t="s">
        <v>137</v>
      </c>
      <c r="M168" t="s">
        <v>137</v>
      </c>
      <c r="N168" t="s">
        <v>137</v>
      </c>
    </row>
    <row r="169" spans="1:14" x14ac:dyDescent="0.55000000000000004">
      <c r="A169" s="34" t="s">
        <v>648</v>
      </c>
      <c r="B169" s="34" t="s">
        <v>660</v>
      </c>
      <c r="D169" t="s">
        <v>586</v>
      </c>
      <c r="E169">
        <v>340</v>
      </c>
      <c r="F169" s="67">
        <v>0</v>
      </c>
      <c r="G169" s="67">
        <v>0</v>
      </c>
      <c r="H169" s="67"/>
      <c r="I169" s="67"/>
      <c r="J169" s="67"/>
      <c r="L169" t="s">
        <v>137</v>
      </c>
      <c r="M169" t="s">
        <v>137</v>
      </c>
      <c r="N169" t="s">
        <v>137</v>
      </c>
    </row>
    <row r="170" spans="1:14" x14ac:dyDescent="0.55000000000000004">
      <c r="A170" s="34" t="s">
        <v>648</v>
      </c>
      <c r="B170" s="34" t="s">
        <v>660</v>
      </c>
      <c r="D170" t="s">
        <v>577</v>
      </c>
      <c r="E170">
        <v>2</v>
      </c>
      <c r="F170" s="67">
        <v>0</v>
      </c>
      <c r="G170" s="67">
        <v>0</v>
      </c>
      <c r="H170" s="67"/>
      <c r="I170" s="67"/>
      <c r="J170" s="67"/>
      <c r="L170" t="s">
        <v>137</v>
      </c>
      <c r="M170" t="s">
        <v>137</v>
      </c>
      <c r="N170" t="s">
        <v>137</v>
      </c>
    </row>
    <row r="171" spans="1:14" x14ac:dyDescent="0.55000000000000004">
      <c r="A171" s="34" t="s">
        <v>648</v>
      </c>
      <c r="B171" s="34" t="s">
        <v>660</v>
      </c>
      <c r="D171" t="s">
        <v>413</v>
      </c>
      <c r="E171">
        <v>2</v>
      </c>
      <c r="F171" s="67">
        <v>0</v>
      </c>
      <c r="G171" s="67">
        <v>0</v>
      </c>
      <c r="H171" s="67"/>
      <c r="I171" s="67"/>
      <c r="J171" s="67"/>
      <c r="L171" t="s">
        <v>137</v>
      </c>
      <c r="M171" t="s">
        <v>137</v>
      </c>
      <c r="N171" t="s">
        <v>137</v>
      </c>
    </row>
    <row r="172" spans="1:14" x14ac:dyDescent="0.55000000000000004">
      <c r="A172" s="34" t="s">
        <v>648</v>
      </c>
      <c r="B172" s="34" t="s">
        <v>660</v>
      </c>
      <c r="D172" t="s">
        <v>584</v>
      </c>
      <c r="E172">
        <v>40</v>
      </c>
      <c r="F172" s="67">
        <v>0</v>
      </c>
      <c r="G172" s="67">
        <v>0</v>
      </c>
      <c r="H172" s="67"/>
      <c r="I172" s="67"/>
      <c r="J172" s="67"/>
      <c r="L172" t="s">
        <v>137</v>
      </c>
      <c r="M172" t="s">
        <v>137</v>
      </c>
      <c r="N172" t="s">
        <v>137</v>
      </c>
    </row>
    <row r="173" spans="1:14" x14ac:dyDescent="0.55000000000000004">
      <c r="A173" s="34" t="s">
        <v>648</v>
      </c>
      <c r="B173" s="34" t="s">
        <v>660</v>
      </c>
      <c r="D173" t="s">
        <v>585</v>
      </c>
      <c r="E173">
        <v>20</v>
      </c>
      <c r="F173" s="67">
        <v>0</v>
      </c>
      <c r="G173" s="67">
        <v>0</v>
      </c>
      <c r="H173" s="67"/>
      <c r="I173" s="67"/>
      <c r="J173" s="67"/>
      <c r="L173" t="s">
        <v>137</v>
      </c>
      <c r="M173" t="s">
        <v>137</v>
      </c>
      <c r="N173" t="s">
        <v>137</v>
      </c>
    </row>
    <row r="174" spans="1:14" x14ac:dyDescent="0.55000000000000004">
      <c r="A174" s="34" t="s">
        <v>648</v>
      </c>
      <c r="B174" s="34" t="s">
        <v>660</v>
      </c>
      <c r="D174" t="s">
        <v>407</v>
      </c>
      <c r="E174">
        <v>100</v>
      </c>
      <c r="F174" s="67">
        <v>0</v>
      </c>
      <c r="G174" s="67">
        <v>0</v>
      </c>
      <c r="H174" s="67"/>
      <c r="I174" s="67"/>
      <c r="J174" s="67"/>
      <c r="L174" t="s">
        <v>137</v>
      </c>
      <c r="M174" t="s">
        <v>137</v>
      </c>
      <c r="N174" t="s">
        <v>137</v>
      </c>
    </row>
    <row r="175" spans="1:14" x14ac:dyDescent="0.55000000000000004">
      <c r="A175" s="34" t="s">
        <v>649</v>
      </c>
      <c r="B175" s="34" t="s">
        <v>660</v>
      </c>
      <c r="D175" t="s">
        <v>571</v>
      </c>
      <c r="E175">
        <v>220</v>
      </c>
      <c r="F175" s="67">
        <v>0</v>
      </c>
      <c r="G175" s="67">
        <v>0</v>
      </c>
      <c r="H175" s="67"/>
      <c r="I175" s="67"/>
      <c r="J175" s="67"/>
      <c r="L175" t="s">
        <v>137</v>
      </c>
      <c r="M175" t="s">
        <v>137</v>
      </c>
      <c r="N175" t="s">
        <v>137</v>
      </c>
    </row>
    <row r="176" spans="1:14" x14ac:dyDescent="0.55000000000000004">
      <c r="A176" s="34" t="s">
        <v>649</v>
      </c>
      <c r="B176" s="34" t="s">
        <v>660</v>
      </c>
      <c r="D176" t="s">
        <v>575</v>
      </c>
      <c r="E176">
        <v>0.2</v>
      </c>
      <c r="F176" s="67">
        <v>0</v>
      </c>
      <c r="G176" s="67">
        <v>0</v>
      </c>
      <c r="H176" s="67"/>
      <c r="I176" s="67"/>
      <c r="J176" s="67"/>
      <c r="L176" t="s">
        <v>137</v>
      </c>
      <c r="M176" t="s">
        <v>137</v>
      </c>
      <c r="N176" t="s">
        <v>137</v>
      </c>
    </row>
    <row r="177" spans="1:14" x14ac:dyDescent="0.55000000000000004">
      <c r="A177" s="34" t="s">
        <v>649</v>
      </c>
      <c r="B177" s="34" t="s">
        <v>660</v>
      </c>
      <c r="D177" t="s">
        <v>586</v>
      </c>
      <c r="E177">
        <v>340</v>
      </c>
      <c r="F177" s="67">
        <v>0</v>
      </c>
      <c r="G177" s="67">
        <v>0</v>
      </c>
      <c r="H177" s="67"/>
      <c r="I177" s="67"/>
      <c r="J177" s="67"/>
      <c r="L177" t="s">
        <v>137</v>
      </c>
      <c r="M177" t="s">
        <v>137</v>
      </c>
      <c r="N177" t="s">
        <v>137</v>
      </c>
    </row>
    <row r="178" spans="1:14" x14ac:dyDescent="0.55000000000000004">
      <c r="A178" s="34" t="s">
        <v>649</v>
      </c>
      <c r="B178" s="34" t="s">
        <v>660</v>
      </c>
      <c r="D178" t="s">
        <v>577</v>
      </c>
      <c r="E178">
        <v>2</v>
      </c>
      <c r="F178" s="67">
        <v>0</v>
      </c>
      <c r="G178" s="67">
        <v>0</v>
      </c>
      <c r="H178" s="67"/>
      <c r="I178" s="67"/>
      <c r="J178" s="67"/>
      <c r="L178" t="s">
        <v>137</v>
      </c>
      <c r="M178" t="s">
        <v>137</v>
      </c>
      <c r="N178" t="s">
        <v>137</v>
      </c>
    </row>
    <row r="179" spans="1:14" x14ac:dyDescent="0.55000000000000004">
      <c r="A179" s="34" t="s">
        <v>649</v>
      </c>
      <c r="B179" s="34" t="s">
        <v>660</v>
      </c>
      <c r="D179" t="s">
        <v>413</v>
      </c>
      <c r="E179">
        <v>2</v>
      </c>
      <c r="F179" s="67">
        <v>0</v>
      </c>
      <c r="G179" s="67">
        <v>0</v>
      </c>
      <c r="H179" s="67"/>
      <c r="I179" s="67"/>
      <c r="J179" s="67"/>
      <c r="L179" t="s">
        <v>137</v>
      </c>
      <c r="M179" t="s">
        <v>137</v>
      </c>
      <c r="N179" t="s">
        <v>137</v>
      </c>
    </row>
    <row r="180" spans="1:14" x14ac:dyDescent="0.55000000000000004">
      <c r="A180" s="34" t="s">
        <v>649</v>
      </c>
      <c r="B180" s="34" t="s">
        <v>660</v>
      </c>
      <c r="D180" t="s">
        <v>584</v>
      </c>
      <c r="E180">
        <v>40</v>
      </c>
      <c r="F180" s="67">
        <v>0</v>
      </c>
      <c r="G180" s="67">
        <v>0</v>
      </c>
      <c r="H180" s="67"/>
      <c r="I180" s="67"/>
      <c r="J180" s="67"/>
      <c r="L180" t="s">
        <v>137</v>
      </c>
      <c r="M180" t="s">
        <v>137</v>
      </c>
      <c r="N180" t="s">
        <v>137</v>
      </c>
    </row>
    <row r="181" spans="1:14" x14ac:dyDescent="0.55000000000000004">
      <c r="A181" s="34" t="s">
        <v>649</v>
      </c>
      <c r="B181" s="34" t="s">
        <v>660</v>
      </c>
      <c r="D181" t="s">
        <v>585</v>
      </c>
      <c r="E181">
        <v>20</v>
      </c>
      <c r="F181" s="67">
        <v>0</v>
      </c>
      <c r="G181" s="67">
        <v>0</v>
      </c>
      <c r="H181" s="67"/>
      <c r="I181" s="67"/>
      <c r="J181" s="67"/>
      <c r="L181" t="s">
        <v>137</v>
      </c>
      <c r="M181" t="s">
        <v>137</v>
      </c>
      <c r="N181" t="s">
        <v>137</v>
      </c>
    </row>
    <row r="182" spans="1:14" x14ac:dyDescent="0.55000000000000004">
      <c r="A182" s="34" t="s">
        <v>649</v>
      </c>
      <c r="B182" s="34" t="s">
        <v>660</v>
      </c>
      <c r="D182" t="s">
        <v>407</v>
      </c>
      <c r="E182">
        <v>100</v>
      </c>
      <c r="F182" s="67">
        <v>0</v>
      </c>
      <c r="G182" s="67">
        <v>0</v>
      </c>
      <c r="H182" s="67"/>
      <c r="I182" s="67"/>
      <c r="J182" s="67"/>
      <c r="L182" t="s">
        <v>137</v>
      </c>
      <c r="M182" t="s">
        <v>137</v>
      </c>
      <c r="N182" t="s">
        <v>137</v>
      </c>
    </row>
    <row r="183" spans="1:14" x14ac:dyDescent="0.55000000000000004">
      <c r="A183" s="34" t="s">
        <v>650</v>
      </c>
      <c r="B183" s="34" t="s">
        <v>660</v>
      </c>
      <c r="D183" t="s">
        <v>572</v>
      </c>
      <c r="E183">
        <v>240</v>
      </c>
      <c r="F183" s="67">
        <v>0</v>
      </c>
      <c r="G183" s="67">
        <v>0</v>
      </c>
      <c r="H183" s="67"/>
      <c r="I183" s="67"/>
      <c r="J183" s="67"/>
      <c r="L183" t="s">
        <v>137</v>
      </c>
      <c r="M183" t="s">
        <v>137</v>
      </c>
      <c r="N183" t="s">
        <v>137</v>
      </c>
    </row>
    <row r="184" spans="1:14" x14ac:dyDescent="0.55000000000000004">
      <c r="A184" s="34" t="s">
        <v>650</v>
      </c>
      <c r="B184" s="34" t="s">
        <v>660</v>
      </c>
      <c r="D184" t="s">
        <v>575</v>
      </c>
      <c r="E184">
        <v>0.2</v>
      </c>
      <c r="F184" s="67">
        <v>0</v>
      </c>
      <c r="G184" s="67">
        <v>0</v>
      </c>
      <c r="H184" s="67"/>
      <c r="I184" s="67"/>
      <c r="J184" s="67"/>
      <c r="L184" t="s">
        <v>137</v>
      </c>
      <c r="M184" t="s">
        <v>137</v>
      </c>
      <c r="N184" t="s">
        <v>137</v>
      </c>
    </row>
    <row r="185" spans="1:14" x14ac:dyDescent="0.55000000000000004">
      <c r="A185" s="34" t="s">
        <v>650</v>
      </c>
      <c r="B185" s="34" t="s">
        <v>660</v>
      </c>
      <c r="D185" t="s">
        <v>586</v>
      </c>
      <c r="E185">
        <v>340</v>
      </c>
      <c r="F185" s="67">
        <v>0</v>
      </c>
      <c r="G185" s="67">
        <v>0</v>
      </c>
      <c r="H185" s="67"/>
      <c r="I185" s="67"/>
      <c r="J185" s="67"/>
      <c r="L185" t="s">
        <v>137</v>
      </c>
      <c r="M185" t="s">
        <v>137</v>
      </c>
      <c r="N185" t="s">
        <v>137</v>
      </c>
    </row>
    <row r="186" spans="1:14" x14ac:dyDescent="0.55000000000000004">
      <c r="A186" s="34" t="s">
        <v>650</v>
      </c>
      <c r="B186" s="34" t="s">
        <v>660</v>
      </c>
      <c r="D186" t="s">
        <v>577</v>
      </c>
      <c r="E186">
        <v>2</v>
      </c>
      <c r="F186" s="67">
        <v>0</v>
      </c>
      <c r="G186" s="67">
        <v>0</v>
      </c>
      <c r="H186" s="67"/>
      <c r="I186" s="67"/>
      <c r="J186" s="67"/>
      <c r="L186" t="s">
        <v>137</v>
      </c>
      <c r="M186" t="s">
        <v>137</v>
      </c>
      <c r="N186" t="s">
        <v>137</v>
      </c>
    </row>
    <row r="187" spans="1:14" x14ac:dyDescent="0.55000000000000004">
      <c r="A187" s="34" t="s">
        <v>650</v>
      </c>
      <c r="B187" s="34" t="s">
        <v>660</v>
      </c>
      <c r="D187" t="s">
        <v>413</v>
      </c>
      <c r="E187">
        <v>2</v>
      </c>
      <c r="F187" s="67">
        <v>0</v>
      </c>
      <c r="G187" s="67">
        <v>0</v>
      </c>
      <c r="H187" s="67"/>
      <c r="I187" s="67"/>
      <c r="J187" s="67"/>
      <c r="L187" t="s">
        <v>137</v>
      </c>
      <c r="M187" t="s">
        <v>137</v>
      </c>
      <c r="N187" t="s">
        <v>137</v>
      </c>
    </row>
    <row r="188" spans="1:14" x14ac:dyDescent="0.55000000000000004">
      <c r="A188" s="34" t="s">
        <v>650</v>
      </c>
      <c r="B188" s="34" t="s">
        <v>660</v>
      </c>
      <c r="D188" t="s">
        <v>584</v>
      </c>
      <c r="E188">
        <v>40</v>
      </c>
      <c r="F188" s="67">
        <v>0</v>
      </c>
      <c r="G188" s="67">
        <v>0</v>
      </c>
      <c r="H188" s="67"/>
      <c r="I188" s="67"/>
      <c r="J188" s="67"/>
      <c r="L188" t="s">
        <v>137</v>
      </c>
      <c r="M188" t="s">
        <v>137</v>
      </c>
      <c r="N188" t="s">
        <v>137</v>
      </c>
    </row>
    <row r="189" spans="1:14" x14ac:dyDescent="0.55000000000000004">
      <c r="A189" s="34" t="s">
        <v>650</v>
      </c>
      <c r="B189" s="34" t="s">
        <v>660</v>
      </c>
      <c r="D189" t="s">
        <v>585</v>
      </c>
      <c r="E189">
        <v>20</v>
      </c>
      <c r="F189" s="67">
        <v>0</v>
      </c>
      <c r="G189" s="67">
        <v>0</v>
      </c>
      <c r="H189" s="67"/>
      <c r="I189" s="67"/>
      <c r="J189" s="67"/>
      <c r="L189" t="s">
        <v>137</v>
      </c>
      <c r="M189" t="s">
        <v>137</v>
      </c>
      <c r="N189" t="s">
        <v>137</v>
      </c>
    </row>
    <row r="190" spans="1:14" x14ac:dyDescent="0.55000000000000004">
      <c r="A190" s="34" t="s">
        <v>650</v>
      </c>
      <c r="B190" s="34" t="s">
        <v>660</v>
      </c>
      <c r="D190" t="s">
        <v>407</v>
      </c>
      <c r="E190">
        <v>100</v>
      </c>
      <c r="F190" s="67">
        <v>0</v>
      </c>
      <c r="G190" s="67">
        <v>0</v>
      </c>
      <c r="H190" s="67"/>
      <c r="I190" s="67"/>
      <c r="J190" s="67"/>
      <c r="L190" t="s">
        <v>137</v>
      </c>
      <c r="M190" t="s">
        <v>137</v>
      </c>
      <c r="N190" t="s">
        <v>137</v>
      </c>
    </row>
    <row r="191" spans="1:14" x14ac:dyDescent="0.55000000000000004">
      <c r="A191" s="34" t="s">
        <v>651</v>
      </c>
      <c r="B191" s="34" t="s">
        <v>660</v>
      </c>
      <c r="D191" t="s">
        <v>587</v>
      </c>
      <c r="E191">
        <v>140</v>
      </c>
      <c r="F191" s="67">
        <v>0</v>
      </c>
      <c r="G191" s="67">
        <v>0</v>
      </c>
      <c r="H191" s="67"/>
      <c r="I191" t="s">
        <v>83</v>
      </c>
      <c r="J191" s="67"/>
      <c r="L191" t="s">
        <v>137</v>
      </c>
      <c r="M191" t="s">
        <v>137</v>
      </c>
      <c r="N191" t="s">
        <v>137</v>
      </c>
    </row>
    <row r="192" spans="1:14" x14ac:dyDescent="0.55000000000000004">
      <c r="A192" s="34" t="s">
        <v>651</v>
      </c>
      <c r="B192" s="34" t="s">
        <v>660</v>
      </c>
      <c r="D192" t="s">
        <v>561</v>
      </c>
      <c r="E192">
        <v>70</v>
      </c>
      <c r="F192" s="67">
        <v>0</v>
      </c>
      <c r="G192" s="67">
        <v>0</v>
      </c>
      <c r="H192" s="67"/>
      <c r="I192" t="s">
        <v>77</v>
      </c>
      <c r="J192" s="67"/>
      <c r="L192" t="s">
        <v>137</v>
      </c>
      <c r="M192" t="s">
        <v>137</v>
      </c>
      <c r="N192" t="s">
        <v>137</v>
      </c>
    </row>
    <row r="193" spans="1:14" x14ac:dyDescent="0.55000000000000004">
      <c r="A193" s="34" t="s">
        <v>651</v>
      </c>
      <c r="B193" s="34" t="s">
        <v>660</v>
      </c>
      <c r="D193" t="s">
        <v>562</v>
      </c>
      <c r="E193">
        <v>30</v>
      </c>
      <c r="F193" s="67">
        <v>0</v>
      </c>
      <c r="G193" s="67">
        <v>0</v>
      </c>
      <c r="H193" s="67"/>
      <c r="I193" t="s">
        <v>77</v>
      </c>
      <c r="J193" s="67"/>
      <c r="L193" t="s">
        <v>137</v>
      </c>
      <c r="M193" t="s">
        <v>137</v>
      </c>
      <c r="N193" t="s">
        <v>137</v>
      </c>
    </row>
    <row r="194" spans="1:14" x14ac:dyDescent="0.55000000000000004">
      <c r="A194" s="34" t="s">
        <v>651</v>
      </c>
      <c r="B194" s="34" t="s">
        <v>660</v>
      </c>
      <c r="D194" t="s">
        <v>570</v>
      </c>
      <c r="E194">
        <v>60</v>
      </c>
      <c r="F194" s="67">
        <v>0</v>
      </c>
      <c r="G194" s="67">
        <v>0</v>
      </c>
      <c r="H194" s="67"/>
      <c r="I194" t="s">
        <v>77</v>
      </c>
      <c r="J194" s="67"/>
      <c r="L194" t="s">
        <v>137</v>
      </c>
      <c r="M194" t="s">
        <v>137</v>
      </c>
      <c r="N194" t="s">
        <v>137</v>
      </c>
    </row>
    <row r="195" spans="1:14" x14ac:dyDescent="0.55000000000000004">
      <c r="A195" s="34" t="s">
        <v>651</v>
      </c>
      <c r="B195" s="34" t="s">
        <v>660</v>
      </c>
      <c r="D195" t="s">
        <v>495</v>
      </c>
      <c r="E195">
        <v>4</v>
      </c>
      <c r="F195" s="67">
        <v>0</v>
      </c>
      <c r="G195" s="67">
        <v>0</v>
      </c>
      <c r="H195" s="67"/>
      <c r="I195" t="s">
        <v>77</v>
      </c>
      <c r="J195" s="67"/>
      <c r="L195" t="s">
        <v>137</v>
      </c>
      <c r="M195" t="s">
        <v>137</v>
      </c>
      <c r="N195" t="s">
        <v>137</v>
      </c>
    </row>
    <row r="196" spans="1:14" x14ac:dyDescent="0.55000000000000004">
      <c r="D196" t="s">
        <v>587</v>
      </c>
      <c r="E196">
        <v>140</v>
      </c>
    </row>
    <row r="197" spans="1:14" x14ac:dyDescent="0.55000000000000004">
      <c r="D197" t="s">
        <v>527</v>
      </c>
      <c r="E197">
        <v>180</v>
      </c>
    </row>
    <row r="198" spans="1:14" x14ac:dyDescent="0.55000000000000004">
      <c r="D198" t="s">
        <v>561</v>
      </c>
      <c r="E198">
        <v>65</v>
      </c>
    </row>
    <row r="199" spans="1:14" x14ac:dyDescent="0.55000000000000004">
      <c r="D199" t="s">
        <v>562</v>
      </c>
      <c r="E199">
        <v>30</v>
      </c>
    </row>
    <row r="200" spans="1:14" x14ac:dyDescent="0.55000000000000004">
      <c r="D200" t="s">
        <v>570</v>
      </c>
      <c r="E200">
        <v>60</v>
      </c>
    </row>
    <row r="201" spans="1:14" x14ac:dyDescent="0.55000000000000004">
      <c r="D201" t="s">
        <v>495</v>
      </c>
      <c r="E201">
        <v>4</v>
      </c>
    </row>
    <row r="202" spans="1:14" x14ac:dyDescent="0.55000000000000004">
      <c r="D202" t="s">
        <v>587</v>
      </c>
      <c r="E202">
        <v>140</v>
      </c>
    </row>
    <row r="203" spans="1:14" x14ac:dyDescent="0.55000000000000004">
      <c r="D203" t="s">
        <v>575</v>
      </c>
      <c r="E203">
        <v>0.2</v>
      </c>
    </row>
    <row r="204" spans="1:14" x14ac:dyDescent="0.55000000000000004">
      <c r="D204" t="s">
        <v>586</v>
      </c>
      <c r="E204">
        <v>340</v>
      </c>
    </row>
    <row r="205" spans="1:14" x14ac:dyDescent="0.55000000000000004">
      <c r="D205" t="s">
        <v>577</v>
      </c>
      <c r="E205">
        <v>2</v>
      </c>
    </row>
    <row r="206" spans="1:14" x14ac:dyDescent="0.55000000000000004">
      <c r="D206" t="s">
        <v>413</v>
      </c>
      <c r="E206">
        <v>2</v>
      </c>
    </row>
    <row r="207" spans="1:14" x14ac:dyDescent="0.55000000000000004">
      <c r="D207" t="s">
        <v>584</v>
      </c>
      <c r="E207">
        <v>40</v>
      </c>
    </row>
    <row r="208" spans="1:14" x14ac:dyDescent="0.55000000000000004">
      <c r="D208" t="s">
        <v>585</v>
      </c>
      <c r="E208">
        <v>20</v>
      </c>
    </row>
    <row r="209" spans="4:5" x14ac:dyDescent="0.55000000000000004">
      <c r="D209" t="s">
        <v>407</v>
      </c>
      <c r="E209">
        <v>100</v>
      </c>
    </row>
    <row r="210" spans="4:5" x14ac:dyDescent="0.55000000000000004">
      <c r="D210" t="s">
        <v>587</v>
      </c>
      <c r="E210">
        <v>140</v>
      </c>
    </row>
    <row r="211" spans="4:5" x14ac:dyDescent="0.55000000000000004">
      <c r="D211" t="s">
        <v>575</v>
      </c>
      <c r="E211">
        <v>0.2</v>
      </c>
    </row>
    <row r="212" spans="4:5" x14ac:dyDescent="0.55000000000000004">
      <c r="D212" t="s">
        <v>582</v>
      </c>
      <c r="E212">
        <v>260</v>
      </c>
    </row>
    <row r="213" spans="4:5" x14ac:dyDescent="0.55000000000000004">
      <c r="D213" t="s">
        <v>577</v>
      </c>
      <c r="E213">
        <v>2</v>
      </c>
    </row>
    <row r="214" spans="4:5" x14ac:dyDescent="0.55000000000000004">
      <c r="D214" t="s">
        <v>578</v>
      </c>
      <c r="E214">
        <v>60</v>
      </c>
    </row>
    <row r="215" spans="4:5" x14ac:dyDescent="0.55000000000000004">
      <c r="D215" t="s">
        <v>579</v>
      </c>
      <c r="E215">
        <v>15</v>
      </c>
    </row>
  </sheetData>
  <phoneticPr fontId="20" type="noConversion"/>
  <pageMargins left="0.7" right="0.7" top="0.78740157499999996" bottom="0.78740157499999996" header="0.3" footer="0.3"/>
  <pageSetup paperSize="9" orientation="portrait" horizontalDpi="1200" verticalDpi="120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BE15190-12D9-4F6F-90A9-524249B889B1}">
          <x14:formula1>
            <xm:f>Products!$B$2:$B$65</xm:f>
          </x14:formula1>
          <xm:sqref>D2:D9</xm:sqref>
        </x14:dataValidation>
        <x14:dataValidation type="list" allowBlank="1" showInputMessage="1" showErrorMessage="1" xr:uid="{658F85EE-ED73-4ED0-A298-111175C8B885}">
          <x14:formula1>
            <xm:f>SubAssemblies!$D$2:$D$49</xm:f>
          </x14:formula1>
          <xm:sqref>C2:C11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254FD-BE0D-4297-9708-226B83F50EF4}">
  <dimension ref="A1:AE10"/>
  <sheetViews>
    <sheetView tabSelected="1" topLeftCell="H1" zoomScale="150" zoomScaleNormal="150" workbookViewId="0">
      <selection activeCell="M7" sqref="M7"/>
    </sheetView>
  </sheetViews>
  <sheetFormatPr defaultColWidth="11.41796875" defaultRowHeight="15" customHeight="1" x14ac:dyDescent="0.55000000000000004"/>
  <cols>
    <col min="1" max="1" width="14.578125" customWidth="1"/>
    <col min="2" max="2" width="15.68359375" customWidth="1"/>
    <col min="3" max="3" width="9.7890625" customWidth="1"/>
    <col min="4" max="4" width="15.5234375" customWidth="1"/>
    <col min="5" max="5" width="15.578125" customWidth="1"/>
    <col min="6" max="6" width="7.47265625" customWidth="1"/>
    <col min="7" max="7" width="9.7890625" customWidth="1"/>
    <col min="8" max="8" width="9.3125" customWidth="1"/>
    <col min="9" max="9" width="10.9453125" customWidth="1"/>
    <col min="10" max="10" width="9.734375" customWidth="1"/>
    <col min="11" max="11" width="8.41796875" customWidth="1"/>
    <col min="12" max="12" width="11.578125" bestFit="1" customWidth="1"/>
    <col min="13" max="13" width="53.68359375" customWidth="1"/>
    <col min="14" max="14" width="12.83984375" bestFit="1" customWidth="1"/>
    <col min="16" max="16" width="8.15625" customWidth="1"/>
    <col min="17" max="17" width="17.26171875" bestFit="1" customWidth="1"/>
    <col min="18" max="18" width="8.89453125" customWidth="1"/>
    <col min="19" max="19" width="13.26171875" customWidth="1"/>
    <col min="20" max="20" width="8.83984375" bestFit="1" customWidth="1"/>
    <col min="21" max="21" width="15.15625" customWidth="1"/>
    <col min="29" max="31" width="11.41796875" customWidth="1"/>
  </cols>
  <sheetData>
    <row r="1" spans="1:31" s="125" customFormat="1" ht="28.5" customHeight="1" x14ac:dyDescent="0.55000000000000004">
      <c r="A1" s="127" t="s">
        <v>125</v>
      </c>
      <c r="B1" s="127" t="s">
        <v>126</v>
      </c>
      <c r="C1" s="127" t="s">
        <v>127</v>
      </c>
      <c r="D1" s="127" t="s">
        <v>65</v>
      </c>
      <c r="E1" s="127" t="s">
        <v>128</v>
      </c>
      <c r="F1" s="127" t="s">
        <v>129</v>
      </c>
      <c r="G1" s="127" t="s">
        <v>130</v>
      </c>
      <c r="H1" s="123" t="s">
        <v>68</v>
      </c>
      <c r="I1" s="123" t="s">
        <v>131</v>
      </c>
      <c r="J1" s="123" t="s">
        <v>132</v>
      </c>
      <c r="K1" s="123" t="s">
        <v>133</v>
      </c>
      <c r="L1" s="135" t="s">
        <v>715</v>
      </c>
      <c r="M1" s="124" t="s">
        <v>71</v>
      </c>
      <c r="N1" s="124" t="s">
        <v>72</v>
      </c>
      <c r="O1" s="135" t="s">
        <v>716</v>
      </c>
      <c r="P1" s="135" t="s">
        <v>717</v>
      </c>
      <c r="Q1" s="135" t="s">
        <v>718</v>
      </c>
      <c r="R1" s="135" t="s">
        <v>686</v>
      </c>
      <c r="S1" s="135" t="s">
        <v>687</v>
      </c>
      <c r="T1" s="135" t="s">
        <v>597</v>
      </c>
      <c r="U1" s="135" t="s">
        <v>688</v>
      </c>
      <c r="V1" s="135" t="s">
        <v>689</v>
      </c>
      <c r="W1" s="136" t="s">
        <v>719</v>
      </c>
      <c r="X1" s="136" t="s">
        <v>720</v>
      </c>
      <c r="Y1" s="136" t="s">
        <v>694</v>
      </c>
      <c r="Z1" s="136" t="s">
        <v>693</v>
      </c>
      <c r="AA1" s="136" t="s">
        <v>698</v>
      </c>
      <c r="AB1" s="136" t="s">
        <v>58</v>
      </c>
      <c r="AC1" s="136" t="s">
        <v>63</v>
      </c>
      <c r="AD1" s="136" t="s">
        <v>74</v>
      </c>
      <c r="AE1" s="137" t="s">
        <v>721</v>
      </c>
    </row>
    <row r="2" spans="1:31" ht="15" customHeight="1" x14ac:dyDescent="0.55000000000000004">
      <c r="A2" s="102" t="s">
        <v>134</v>
      </c>
      <c r="B2" s="102" t="s">
        <v>134</v>
      </c>
      <c r="C2" s="97" t="s">
        <v>672</v>
      </c>
      <c r="D2" s="103" t="s">
        <v>673</v>
      </c>
      <c r="E2" s="97" t="s">
        <v>134</v>
      </c>
      <c r="F2" s="104" t="b">
        <v>1</v>
      </c>
      <c r="G2" s="105" t="s">
        <v>137</v>
      </c>
      <c r="H2" s="105" t="s">
        <v>672</v>
      </c>
      <c r="I2" s="104" t="b">
        <v>1</v>
      </c>
      <c r="J2" s="119" t="s">
        <v>155</v>
      </c>
      <c r="K2" s="105" t="s">
        <v>137</v>
      </c>
      <c r="L2" s="97" t="s">
        <v>674</v>
      </c>
      <c r="M2" s="97" t="s">
        <v>675</v>
      </c>
      <c r="N2" s="97" t="s">
        <v>75</v>
      </c>
      <c r="O2" s="97">
        <v>3200</v>
      </c>
      <c r="P2" s="97">
        <v>2955</v>
      </c>
      <c r="Q2" s="106">
        <v>7690</v>
      </c>
      <c r="R2" s="107" t="b">
        <v>0</v>
      </c>
      <c r="S2" s="104" t="b">
        <v>1</v>
      </c>
      <c r="T2" s="104" t="b">
        <v>1</v>
      </c>
      <c r="U2" s="104" t="b">
        <v>1</v>
      </c>
      <c r="V2" s="104" t="b">
        <v>1</v>
      </c>
      <c r="W2" s="105" t="s">
        <v>137</v>
      </c>
      <c r="X2" s="105" t="s">
        <v>137</v>
      </c>
      <c r="Y2" s="105" t="s">
        <v>672</v>
      </c>
      <c r="Z2" s="105" t="s">
        <v>137</v>
      </c>
      <c r="AA2" s="105" t="s">
        <v>137</v>
      </c>
      <c r="AB2" s="97"/>
      <c r="AC2" s="97" t="s">
        <v>668</v>
      </c>
      <c r="AD2" s="97"/>
      <c r="AE2" s="97"/>
    </row>
    <row r="3" spans="1:31" ht="15" customHeight="1" x14ac:dyDescent="0.55000000000000004">
      <c r="A3" s="108" t="s">
        <v>134</v>
      </c>
      <c r="B3" s="108" t="s">
        <v>134</v>
      </c>
      <c r="C3" s="109" t="s">
        <v>672</v>
      </c>
      <c r="D3" s="110" t="s">
        <v>669</v>
      </c>
      <c r="E3" s="109" t="s">
        <v>134</v>
      </c>
      <c r="F3" s="111" t="b">
        <v>1</v>
      </c>
      <c r="G3" s="112" t="s">
        <v>137</v>
      </c>
      <c r="H3" s="112" t="s">
        <v>672</v>
      </c>
      <c r="I3" s="111" t="b">
        <v>1</v>
      </c>
      <c r="J3" s="120" t="s">
        <v>155</v>
      </c>
      <c r="K3" s="112" t="s">
        <v>137</v>
      </c>
      <c r="L3" s="109" t="s">
        <v>674</v>
      </c>
      <c r="M3" s="109" t="s">
        <v>676</v>
      </c>
      <c r="N3" s="109" t="s">
        <v>75</v>
      </c>
      <c r="O3" s="109">
        <v>3200</v>
      </c>
      <c r="P3" s="109">
        <v>2955</v>
      </c>
      <c r="Q3" s="113">
        <v>7690</v>
      </c>
      <c r="R3" s="114" t="b">
        <v>0</v>
      </c>
      <c r="S3" s="111" t="b">
        <v>1</v>
      </c>
      <c r="T3" s="111" t="b">
        <v>1</v>
      </c>
      <c r="U3" s="111" t="b">
        <v>1</v>
      </c>
      <c r="V3" s="111" t="b">
        <v>1</v>
      </c>
      <c r="W3" s="112" t="s">
        <v>137</v>
      </c>
      <c r="X3" s="112" t="s">
        <v>137</v>
      </c>
      <c r="Y3" s="112" t="s">
        <v>672</v>
      </c>
      <c r="Z3" s="112" t="s">
        <v>137</v>
      </c>
      <c r="AA3" s="112" t="s">
        <v>137</v>
      </c>
      <c r="AB3" s="109"/>
      <c r="AC3" s="109" t="s">
        <v>667</v>
      </c>
      <c r="AD3" s="109"/>
      <c r="AE3" s="97"/>
    </row>
    <row r="4" spans="1:31" ht="29.5" customHeight="1" x14ac:dyDescent="0.55000000000000004">
      <c r="A4" s="102" t="s">
        <v>134</v>
      </c>
      <c r="B4" s="102" t="s">
        <v>134</v>
      </c>
      <c r="C4" s="97" t="s">
        <v>672</v>
      </c>
      <c r="D4" t="s">
        <v>679</v>
      </c>
      <c r="E4" s="97" t="s">
        <v>134</v>
      </c>
      <c r="F4" s="104" t="b">
        <v>1</v>
      </c>
      <c r="G4" s="105" t="s">
        <v>137</v>
      </c>
      <c r="H4" s="105" t="s">
        <v>672</v>
      </c>
      <c r="I4" s="107" t="b">
        <v>0</v>
      </c>
      <c r="J4" s="119" t="s">
        <v>155</v>
      </c>
      <c r="K4" s="105" t="s">
        <v>137</v>
      </c>
      <c r="L4" s="97" t="s">
        <v>78</v>
      </c>
      <c r="M4" s="97" t="s">
        <v>677</v>
      </c>
      <c r="N4" s="97" t="s">
        <v>79</v>
      </c>
      <c r="O4" s="97">
        <v>12000</v>
      </c>
      <c r="P4" s="97">
        <v>2955</v>
      </c>
      <c r="Q4" s="115" t="s">
        <v>80</v>
      </c>
      <c r="R4" s="107" t="b">
        <v>0</v>
      </c>
      <c r="S4" s="107" t="b">
        <v>0</v>
      </c>
      <c r="T4" s="107" t="b">
        <v>0</v>
      </c>
      <c r="U4" s="107" t="b">
        <v>0</v>
      </c>
      <c r="V4" s="104" t="b">
        <v>1</v>
      </c>
      <c r="W4" s="105" t="s">
        <v>137</v>
      </c>
      <c r="X4" s="105" t="s">
        <v>137</v>
      </c>
      <c r="Y4" s="105" t="s">
        <v>672</v>
      </c>
      <c r="Z4" s="105" t="s">
        <v>137</v>
      </c>
      <c r="AA4" s="105" t="s">
        <v>137</v>
      </c>
      <c r="AB4" s="97"/>
      <c r="AC4" s="97" t="s">
        <v>187</v>
      </c>
      <c r="AD4" s="97"/>
      <c r="AE4" s="97"/>
    </row>
    <row r="5" spans="1:31" ht="15" customHeight="1" x14ac:dyDescent="0.55000000000000004">
      <c r="A5" s="108" t="s">
        <v>134</v>
      </c>
      <c r="B5" s="108" t="s">
        <v>134</v>
      </c>
      <c r="C5" s="109" t="s">
        <v>672</v>
      </c>
      <c r="D5" t="s">
        <v>678</v>
      </c>
      <c r="E5" s="109" t="s">
        <v>134</v>
      </c>
      <c r="F5" s="111" t="b">
        <v>1</v>
      </c>
      <c r="G5" s="112" t="s">
        <v>137</v>
      </c>
      <c r="H5" s="112" t="s">
        <v>672</v>
      </c>
      <c r="I5" s="111" t="b">
        <v>1</v>
      </c>
      <c r="J5" s="120" t="s">
        <v>155</v>
      </c>
      <c r="K5" s="112" t="s">
        <v>137</v>
      </c>
      <c r="L5" s="109" t="s">
        <v>78</v>
      </c>
      <c r="M5" s="109" t="s">
        <v>725</v>
      </c>
      <c r="N5" s="109" t="s">
        <v>81</v>
      </c>
      <c r="O5" s="109">
        <v>12000</v>
      </c>
      <c r="P5" s="109">
        <v>2955</v>
      </c>
      <c r="Q5" s="116" t="s">
        <v>80</v>
      </c>
      <c r="R5" s="111" t="b">
        <v>1</v>
      </c>
      <c r="S5" s="114" t="b">
        <v>0</v>
      </c>
      <c r="T5" s="114" t="b">
        <v>0</v>
      </c>
      <c r="U5" s="114" t="b">
        <v>0</v>
      </c>
      <c r="V5" s="111" t="b">
        <v>1</v>
      </c>
      <c r="W5" s="112" t="s">
        <v>137</v>
      </c>
      <c r="X5" s="112" t="s">
        <v>137</v>
      </c>
      <c r="Y5" s="112" t="s">
        <v>672</v>
      </c>
      <c r="Z5" s="112" t="s">
        <v>137</v>
      </c>
      <c r="AA5" s="112" t="s">
        <v>137</v>
      </c>
      <c r="AB5" s="109"/>
      <c r="AC5" s="109" t="s">
        <v>187</v>
      </c>
      <c r="AD5" s="109"/>
      <c r="AE5" s="97"/>
    </row>
    <row r="6" spans="1:31" ht="15" customHeight="1" x14ac:dyDescent="0.55000000000000004">
      <c r="A6" s="102" t="s">
        <v>134</v>
      </c>
      <c r="B6" s="102" t="s">
        <v>134</v>
      </c>
      <c r="C6" s="97" t="s">
        <v>672</v>
      </c>
      <c r="D6" s="103" t="s">
        <v>76</v>
      </c>
      <c r="E6" s="97" t="s">
        <v>134</v>
      </c>
      <c r="F6" s="107" t="b">
        <v>0</v>
      </c>
      <c r="G6" s="105" t="s">
        <v>137</v>
      </c>
      <c r="H6" s="105" t="s">
        <v>672</v>
      </c>
      <c r="I6" s="107" t="b">
        <v>0</v>
      </c>
      <c r="J6" s="119" t="s">
        <v>155</v>
      </c>
      <c r="K6" s="105" t="s">
        <v>137</v>
      </c>
      <c r="L6" s="97" t="s">
        <v>78</v>
      </c>
      <c r="M6" s="97" t="s">
        <v>726</v>
      </c>
      <c r="N6" s="97" t="s">
        <v>82</v>
      </c>
      <c r="O6" s="97">
        <v>12000</v>
      </c>
      <c r="P6" s="97">
        <v>2955</v>
      </c>
      <c r="Q6" s="115" t="s">
        <v>80</v>
      </c>
      <c r="R6" s="117" t="b">
        <v>1</v>
      </c>
      <c r="S6" s="107" t="b">
        <v>0</v>
      </c>
      <c r="T6" s="107" t="b">
        <v>0</v>
      </c>
      <c r="U6" s="107" t="b">
        <v>0</v>
      </c>
      <c r="V6" s="104" t="b">
        <v>1</v>
      </c>
      <c r="W6" s="105" t="s">
        <v>137</v>
      </c>
      <c r="X6" s="105" t="s">
        <v>137</v>
      </c>
      <c r="Y6" s="105" t="s">
        <v>672</v>
      </c>
      <c r="Z6" s="105" t="s">
        <v>137</v>
      </c>
      <c r="AA6" s="105" t="s">
        <v>137</v>
      </c>
      <c r="AB6" s="97"/>
      <c r="AC6" s="97" t="s">
        <v>187</v>
      </c>
      <c r="AD6" s="97"/>
      <c r="AE6" s="97"/>
    </row>
    <row r="7" spans="1:31" ht="15" customHeight="1" x14ac:dyDescent="0.55000000000000004">
      <c r="A7" s="108" t="s">
        <v>134</v>
      </c>
      <c r="B7" s="108" t="s">
        <v>134</v>
      </c>
      <c r="C7" s="109" t="s">
        <v>672</v>
      </c>
      <c r="D7" s="110" t="s">
        <v>76</v>
      </c>
      <c r="E7" s="109" t="s">
        <v>134</v>
      </c>
      <c r="F7" s="114" t="b">
        <v>0</v>
      </c>
      <c r="G7" s="112" t="s">
        <v>137</v>
      </c>
      <c r="H7" s="112" t="s">
        <v>672</v>
      </c>
      <c r="I7" s="111" t="b">
        <v>1</v>
      </c>
      <c r="J7" s="120" t="s">
        <v>155</v>
      </c>
      <c r="K7" s="112" t="s">
        <v>137</v>
      </c>
      <c r="L7" s="109" t="s">
        <v>78</v>
      </c>
      <c r="M7" s="109" t="s">
        <v>727</v>
      </c>
      <c r="N7" s="109" t="s">
        <v>84</v>
      </c>
      <c r="O7" s="109">
        <v>12000</v>
      </c>
      <c r="P7" s="109">
        <v>2955</v>
      </c>
      <c r="Q7" s="116" t="s">
        <v>80</v>
      </c>
      <c r="R7" s="114" t="b">
        <v>0</v>
      </c>
      <c r="S7" s="114" t="b">
        <v>0</v>
      </c>
      <c r="T7" s="114" t="b">
        <v>0</v>
      </c>
      <c r="U7" s="114" t="b">
        <v>0</v>
      </c>
      <c r="V7" s="111" t="b">
        <v>1</v>
      </c>
      <c r="W7" s="112" t="s">
        <v>137</v>
      </c>
      <c r="X7" s="112" t="s">
        <v>137</v>
      </c>
      <c r="Y7" s="112" t="s">
        <v>672</v>
      </c>
      <c r="Z7" s="112" t="s">
        <v>137</v>
      </c>
      <c r="AA7" s="112" t="s">
        <v>137</v>
      </c>
      <c r="AB7" s="109"/>
      <c r="AC7" s="109" t="s">
        <v>187</v>
      </c>
      <c r="AD7" s="109"/>
      <c r="AE7" s="97"/>
    </row>
    <row r="8" spans="1:31" ht="15" customHeight="1" x14ac:dyDescent="0.55000000000000004">
      <c r="A8" s="102" t="s">
        <v>134</v>
      </c>
      <c r="B8" s="102" t="s">
        <v>134</v>
      </c>
      <c r="C8" s="97" t="s">
        <v>135</v>
      </c>
      <c r="D8" s="103" t="s">
        <v>76</v>
      </c>
      <c r="E8" s="97" t="s">
        <v>134</v>
      </c>
      <c r="F8" s="107" t="b">
        <v>0</v>
      </c>
      <c r="G8" s="105" t="s">
        <v>137</v>
      </c>
      <c r="H8" s="105" t="s">
        <v>672</v>
      </c>
      <c r="I8" s="107" t="b">
        <v>0</v>
      </c>
      <c r="J8" s="121" t="s">
        <v>139</v>
      </c>
      <c r="K8" s="105" t="s">
        <v>137</v>
      </c>
      <c r="L8" s="97" t="s">
        <v>78</v>
      </c>
      <c r="M8" s="97" t="s">
        <v>724</v>
      </c>
      <c r="N8" s="97" t="s">
        <v>85</v>
      </c>
      <c r="O8" s="97">
        <v>12000</v>
      </c>
      <c r="P8" s="97">
        <v>2955</v>
      </c>
      <c r="Q8" s="115" t="s">
        <v>80</v>
      </c>
      <c r="R8" s="107" t="b">
        <v>0</v>
      </c>
      <c r="S8" s="107" t="b">
        <v>0</v>
      </c>
      <c r="T8" s="107" t="b">
        <v>0</v>
      </c>
      <c r="U8" s="107" t="b">
        <v>0</v>
      </c>
      <c r="V8" s="104" t="b">
        <v>1</v>
      </c>
      <c r="W8" s="105" t="s">
        <v>137</v>
      </c>
      <c r="X8" s="105" t="s">
        <v>137</v>
      </c>
      <c r="Y8" s="105" t="s">
        <v>672</v>
      </c>
      <c r="Z8" s="105" t="s">
        <v>137</v>
      </c>
      <c r="AA8" s="105" t="s">
        <v>137</v>
      </c>
      <c r="AB8" s="97"/>
      <c r="AC8" s="97" t="s">
        <v>187</v>
      </c>
      <c r="AD8" s="97"/>
      <c r="AE8" s="97"/>
    </row>
    <row r="9" spans="1:31" ht="15" customHeight="1" x14ac:dyDescent="0.55000000000000004">
      <c r="A9" s="108" t="s">
        <v>134</v>
      </c>
      <c r="B9" s="108" t="s">
        <v>134</v>
      </c>
      <c r="C9" s="109" t="s">
        <v>135</v>
      </c>
      <c r="D9" s="110" t="s">
        <v>76</v>
      </c>
      <c r="E9" s="109" t="s">
        <v>134</v>
      </c>
      <c r="F9" s="114" t="b">
        <v>0</v>
      </c>
      <c r="G9" s="112" t="s">
        <v>137</v>
      </c>
      <c r="H9" s="112" t="s">
        <v>224</v>
      </c>
      <c r="I9" s="111" t="b">
        <v>1</v>
      </c>
      <c r="J9" s="120" t="s">
        <v>155</v>
      </c>
      <c r="K9" s="112" t="s">
        <v>137</v>
      </c>
      <c r="L9" s="109" t="s">
        <v>78</v>
      </c>
      <c r="M9" s="109" t="s">
        <v>86</v>
      </c>
      <c r="N9" s="109" t="s">
        <v>87</v>
      </c>
      <c r="O9" s="109">
        <v>12000</v>
      </c>
      <c r="P9" s="109" t="s">
        <v>80</v>
      </c>
      <c r="Q9" s="116">
        <v>2500</v>
      </c>
      <c r="R9" s="118" t="b">
        <v>1</v>
      </c>
      <c r="S9" s="114" t="b">
        <v>0</v>
      </c>
      <c r="T9" s="111" t="b">
        <v>1</v>
      </c>
      <c r="U9" s="114" t="b">
        <v>0</v>
      </c>
      <c r="V9" s="111" t="b">
        <v>1</v>
      </c>
      <c r="W9" s="112" t="s">
        <v>137</v>
      </c>
      <c r="X9" s="112" t="s">
        <v>137</v>
      </c>
      <c r="Y9" s="112" t="s">
        <v>135</v>
      </c>
      <c r="Z9" s="112" t="s">
        <v>137</v>
      </c>
      <c r="AA9" s="112" t="s">
        <v>137</v>
      </c>
      <c r="AB9" s="109"/>
      <c r="AC9" s="109" t="s">
        <v>187</v>
      </c>
      <c r="AD9" s="109"/>
      <c r="AE9" s="97"/>
    </row>
    <row r="10" spans="1:31" ht="15" customHeight="1" x14ac:dyDescent="0.55000000000000004">
      <c r="A10" s="102" t="s">
        <v>134</v>
      </c>
      <c r="B10" s="102" t="s">
        <v>134</v>
      </c>
      <c r="C10" s="97" t="s">
        <v>135</v>
      </c>
      <c r="D10" s="103" t="s">
        <v>76</v>
      </c>
      <c r="E10" s="97" t="s">
        <v>134</v>
      </c>
      <c r="F10" s="107" t="b">
        <v>0</v>
      </c>
      <c r="G10" s="105" t="s">
        <v>137</v>
      </c>
      <c r="H10" s="105" t="s">
        <v>224</v>
      </c>
      <c r="I10" s="104" t="b">
        <v>1</v>
      </c>
      <c r="J10" s="119" t="s">
        <v>155</v>
      </c>
      <c r="K10" s="105" t="s">
        <v>137</v>
      </c>
      <c r="L10" s="97" t="s">
        <v>89</v>
      </c>
      <c r="M10" s="97" t="s">
        <v>90</v>
      </c>
      <c r="N10" s="97" t="s">
        <v>91</v>
      </c>
      <c r="O10" s="97">
        <v>12000</v>
      </c>
      <c r="P10" s="97" t="s">
        <v>80</v>
      </c>
      <c r="Q10" s="115" t="s">
        <v>80</v>
      </c>
      <c r="R10" s="104" t="b">
        <v>1</v>
      </c>
      <c r="S10" s="107" t="b">
        <v>0</v>
      </c>
      <c r="T10" s="107" t="b">
        <v>0</v>
      </c>
      <c r="U10" s="107" t="b">
        <v>0</v>
      </c>
      <c r="V10" s="104" t="b">
        <v>1</v>
      </c>
      <c r="W10" s="105" t="s">
        <v>137</v>
      </c>
      <c r="X10" s="105" t="s">
        <v>137</v>
      </c>
      <c r="Y10" s="105" t="s">
        <v>135</v>
      </c>
      <c r="Z10" s="105" t="s">
        <v>137</v>
      </c>
      <c r="AA10" s="105" t="s">
        <v>137</v>
      </c>
      <c r="AB10" s="97"/>
      <c r="AC10" s="97" t="s">
        <v>187</v>
      </c>
      <c r="AD10" s="97"/>
      <c r="AE10" s="97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802E2-D596-4F88-8728-3011D86A8E8E}">
  <dimension ref="A1:BU57"/>
  <sheetViews>
    <sheetView topLeftCell="A45" zoomScale="115" zoomScaleNormal="115" workbookViewId="0">
      <selection activeCell="B57" sqref="B57"/>
    </sheetView>
  </sheetViews>
  <sheetFormatPr defaultColWidth="11.41796875" defaultRowHeight="14.4" x14ac:dyDescent="0.55000000000000004"/>
  <cols>
    <col min="1" max="1" width="30.5234375" customWidth="1"/>
    <col min="2" max="2" width="22.05078125" customWidth="1"/>
    <col min="3" max="3" width="42.578125" style="65" customWidth="1"/>
    <col min="4" max="5" width="13.83984375" customWidth="1"/>
    <col min="6" max="6" width="14" customWidth="1"/>
    <col min="7" max="8" width="13.83984375" customWidth="1"/>
    <col min="10" max="10" width="15" customWidth="1"/>
    <col min="11" max="11" width="13.83984375" customWidth="1"/>
  </cols>
  <sheetData>
    <row r="1" spans="1:13" s="76" customFormat="1" ht="28.8" x14ac:dyDescent="0.55000000000000004">
      <c r="A1" s="132" t="s">
        <v>92</v>
      </c>
      <c r="B1" s="71" t="s">
        <v>93</v>
      </c>
      <c r="C1" s="133" t="s">
        <v>707</v>
      </c>
      <c r="D1" s="134" t="s">
        <v>708</v>
      </c>
      <c r="E1" s="134" t="s">
        <v>702</v>
      </c>
      <c r="F1" s="134" t="s">
        <v>709</v>
      </c>
      <c r="G1" s="134" t="s">
        <v>699</v>
      </c>
      <c r="H1" s="134" t="s">
        <v>710</v>
      </c>
      <c r="I1" s="71" t="s">
        <v>68</v>
      </c>
      <c r="J1" s="132" t="s">
        <v>711</v>
      </c>
      <c r="K1" s="134" t="s">
        <v>712</v>
      </c>
      <c r="L1" s="134" t="s">
        <v>713</v>
      </c>
      <c r="M1" s="134" t="s">
        <v>714</v>
      </c>
    </row>
    <row r="2" spans="1:13" s="25" customFormat="1" x14ac:dyDescent="0.55000000000000004">
      <c r="A2" s="126" t="s">
        <v>675</v>
      </c>
      <c r="B2" s="148" t="s">
        <v>104</v>
      </c>
      <c r="C2" s="21" t="str">
        <f>VLOOKUP(B2,SubAssemblies!$D$2:$AE$53,10,FALSE)</f>
        <v>Floor 3D Module standard storey</v>
      </c>
      <c r="D2" s="73">
        <v>2900</v>
      </c>
      <c r="E2" s="73">
        <v>2955</v>
      </c>
      <c r="F2" s="73">
        <v>7690</v>
      </c>
      <c r="G2" s="73" t="s">
        <v>101</v>
      </c>
      <c r="H2" s="73" t="s">
        <v>102</v>
      </c>
      <c r="I2" s="148"/>
      <c r="J2" s="73"/>
      <c r="K2" s="73"/>
    </row>
    <row r="3" spans="1:13" x14ac:dyDescent="0.55000000000000004">
      <c r="A3" s="126" t="s">
        <v>675</v>
      </c>
      <c r="B3" s="21" t="s">
        <v>105</v>
      </c>
      <c r="C3" s="21" t="str">
        <f>VLOOKUP(B3,SubAssemblies!$D$2:$AE$53,10,FALSE)</f>
        <v>Ceiling 3D module standard storey</v>
      </c>
      <c r="D3" s="21"/>
      <c r="E3" s="21"/>
      <c r="F3" s="21"/>
      <c r="G3" s="21" t="s">
        <v>101</v>
      </c>
      <c r="H3" s="21" t="s">
        <v>102</v>
      </c>
      <c r="I3" s="21"/>
      <c r="J3" s="21"/>
      <c r="K3" s="21"/>
    </row>
    <row r="4" spans="1:13" x14ac:dyDescent="0.55000000000000004">
      <c r="A4" s="126" t="s">
        <v>675</v>
      </c>
      <c r="B4" s="21" t="s">
        <v>106</v>
      </c>
      <c r="C4" s="21" t="str">
        <f>VLOOKUP(B4,SubAssemblies!$D$2:$AE$53,10,FALSE)</f>
        <v>Facade Beam</v>
      </c>
      <c r="D4" s="21"/>
      <c r="E4" s="21"/>
      <c r="F4" s="21"/>
      <c r="G4" s="21" t="s">
        <v>101</v>
      </c>
      <c r="H4" s="21" t="s">
        <v>102</v>
      </c>
      <c r="I4" s="21"/>
      <c r="J4" s="21"/>
      <c r="K4" s="21"/>
    </row>
    <row r="5" spans="1:13" x14ac:dyDescent="0.55000000000000004">
      <c r="A5" s="126" t="s">
        <v>675</v>
      </c>
      <c r="B5" s="21" t="s">
        <v>107</v>
      </c>
      <c r="C5" s="21" t="str">
        <f>VLOOKUP(B5,SubAssemblies!$D$2:$AE$53,10,FALSE)</f>
        <v>3D Module Beam GL28c</v>
      </c>
      <c r="D5" s="21"/>
      <c r="E5" s="21"/>
      <c r="F5" s="21"/>
      <c r="G5" s="21" t="s">
        <v>101</v>
      </c>
      <c r="H5" s="21" t="s">
        <v>102</v>
      </c>
      <c r="I5" s="21"/>
      <c r="J5" s="21"/>
      <c r="K5" s="21"/>
    </row>
    <row r="6" spans="1:13" x14ac:dyDescent="0.55000000000000004">
      <c r="A6" s="126" t="s">
        <v>675</v>
      </c>
      <c r="B6" s="21" t="s">
        <v>107</v>
      </c>
      <c r="C6" s="21" t="str">
        <f>VLOOKUP(B6,SubAssemblies!$D$2:$AE$53,10,FALSE)</f>
        <v>3D Module Beam GL28c</v>
      </c>
      <c r="D6" s="21"/>
      <c r="E6" s="21"/>
      <c r="F6" s="21"/>
      <c r="G6" s="21" t="s">
        <v>101</v>
      </c>
      <c r="H6" s="21" t="s">
        <v>102</v>
      </c>
      <c r="I6" s="21"/>
      <c r="J6" s="21"/>
      <c r="K6" s="21"/>
    </row>
    <row r="7" spans="1:13" x14ac:dyDescent="0.55000000000000004">
      <c r="A7" s="126" t="s">
        <v>675</v>
      </c>
      <c r="B7" s="21" t="s">
        <v>333</v>
      </c>
      <c r="C7" s="21" t="str">
        <f>VLOOKUP(B7,SubAssemblies!$D$2:$AE$53,10,FALSE)</f>
        <v>3D Module Upper BEAM</v>
      </c>
      <c r="D7" s="21"/>
      <c r="E7" s="21"/>
      <c r="F7" s="21"/>
      <c r="G7" s="21" t="s">
        <v>101</v>
      </c>
      <c r="H7" s="21" t="s">
        <v>102</v>
      </c>
      <c r="I7" s="21"/>
      <c r="J7" s="21"/>
      <c r="K7" s="21"/>
    </row>
    <row r="8" spans="1:13" x14ac:dyDescent="0.55000000000000004">
      <c r="A8" s="126" t="s">
        <v>675</v>
      </c>
      <c r="B8" s="21" t="s">
        <v>333</v>
      </c>
      <c r="C8" s="21" t="str">
        <f>VLOOKUP(B8,SubAssemblies!$D$2:$AE$53,10,FALSE)</f>
        <v>3D Module Upper BEAM</v>
      </c>
      <c r="D8" s="21"/>
      <c r="E8" s="21"/>
      <c r="F8" s="21"/>
      <c r="G8" s="21" t="s">
        <v>101</v>
      </c>
      <c r="H8" s="21" t="s">
        <v>102</v>
      </c>
      <c r="I8" s="21"/>
      <c r="J8" s="21"/>
      <c r="K8" s="21"/>
    </row>
    <row r="9" spans="1:13" x14ac:dyDescent="0.55000000000000004">
      <c r="A9" s="126" t="s">
        <v>675</v>
      </c>
      <c r="B9" s="21" t="s">
        <v>109</v>
      </c>
      <c r="C9" s="21" t="str">
        <f>VLOOKUP(B9,SubAssemblies!$D$2:$AE$53,10,FALSE)</f>
        <v>3D module corner column</v>
      </c>
      <c r="D9" s="21"/>
      <c r="E9" s="21"/>
      <c r="F9" s="21"/>
      <c r="G9" s="21" t="s">
        <v>101</v>
      </c>
      <c r="H9" s="21" t="s">
        <v>102</v>
      </c>
      <c r="I9" s="21"/>
      <c r="J9" s="21"/>
      <c r="K9" s="21"/>
    </row>
    <row r="10" spans="1:13" x14ac:dyDescent="0.55000000000000004">
      <c r="A10" s="126" t="s">
        <v>675</v>
      </c>
      <c r="B10" s="21" t="s">
        <v>109</v>
      </c>
      <c r="C10" s="21" t="str">
        <f>VLOOKUP(B10,SubAssemblies!$D$2:$AE$53,10,FALSE)</f>
        <v>3D module corner column</v>
      </c>
      <c r="D10" s="21"/>
      <c r="E10" s="21"/>
      <c r="F10" s="21"/>
      <c r="G10" s="21" t="s">
        <v>101</v>
      </c>
      <c r="H10" s="21" t="s">
        <v>102</v>
      </c>
      <c r="I10" s="21"/>
      <c r="J10" s="21"/>
      <c r="K10" s="21"/>
    </row>
    <row r="11" spans="1:13" x14ac:dyDescent="0.55000000000000004">
      <c r="A11" s="126" t="s">
        <v>675</v>
      </c>
      <c r="B11" s="21" t="s">
        <v>109</v>
      </c>
      <c r="C11" s="21" t="str">
        <f>VLOOKUP(B11,SubAssemblies!$D$2:$AE$53,10,FALSE)</f>
        <v>3D module corner column</v>
      </c>
      <c r="D11" s="21"/>
      <c r="E11" s="21"/>
      <c r="F11" s="21"/>
      <c r="G11" s="21" t="s">
        <v>101</v>
      </c>
      <c r="H11" s="21" t="s">
        <v>102</v>
      </c>
      <c r="I11" s="21"/>
      <c r="J11" s="21"/>
      <c r="K11" s="21"/>
    </row>
    <row r="12" spans="1:13" x14ac:dyDescent="0.55000000000000004">
      <c r="A12" s="126" t="s">
        <v>675</v>
      </c>
      <c r="B12" s="21" t="s">
        <v>109</v>
      </c>
      <c r="C12" s="21" t="str">
        <f>VLOOKUP(B12,SubAssemblies!$D$2:$AE$53,10,FALSE)</f>
        <v>3D module corner column</v>
      </c>
      <c r="D12" s="21"/>
      <c r="E12" s="21"/>
      <c r="F12" s="21"/>
      <c r="G12" s="21" t="s">
        <v>101</v>
      </c>
      <c r="H12" s="21" t="s">
        <v>102</v>
      </c>
      <c r="I12" s="21"/>
      <c r="J12" s="21"/>
      <c r="K12" s="21"/>
    </row>
    <row r="13" spans="1:13" x14ac:dyDescent="0.55000000000000004">
      <c r="A13" s="126" t="s">
        <v>675</v>
      </c>
      <c r="B13" s="75" t="s">
        <v>110</v>
      </c>
      <c r="C13" s="21" t="str">
        <f>VLOOKUP(B13,SubAssemblies!$D$2:$AE$53,10,FALSE)</f>
        <v>3D module central column</v>
      </c>
      <c r="D13" s="21"/>
      <c r="E13" s="21"/>
      <c r="F13" s="21"/>
      <c r="G13" s="21" t="s">
        <v>101</v>
      </c>
      <c r="H13" s="21" t="s">
        <v>102</v>
      </c>
      <c r="I13" s="21"/>
      <c r="J13" s="21"/>
      <c r="K13" s="21"/>
    </row>
    <row r="14" spans="1:13" x14ac:dyDescent="0.55000000000000004">
      <c r="A14" s="126" t="s">
        <v>675</v>
      </c>
      <c r="B14" s="75" t="s">
        <v>110</v>
      </c>
      <c r="C14" s="21" t="str">
        <f>VLOOKUP(B14,SubAssemblies!$D$2:$AE$53,10,FALSE)</f>
        <v>3D module central column</v>
      </c>
      <c r="D14" s="21"/>
      <c r="E14" s="21"/>
      <c r="F14" s="21"/>
      <c r="G14" s="21" t="s">
        <v>101</v>
      </c>
      <c r="H14" s="21" t="s">
        <v>102</v>
      </c>
      <c r="I14" s="21"/>
      <c r="J14" s="21"/>
      <c r="K14" s="21"/>
    </row>
    <row r="15" spans="1:13" ht="28.8" x14ac:dyDescent="0.55000000000000004">
      <c r="A15" s="147" t="s">
        <v>675</v>
      </c>
      <c r="B15" s="75" t="s">
        <v>111</v>
      </c>
      <c r="C15" s="140" t="str">
        <f>VLOOKUP(B15,SubAssemblies!$D$2:$AE$53,10,FALSE)</f>
        <v>Ventilated not load bearing exterior wall above ground with installation layer</v>
      </c>
      <c r="D15" s="21"/>
      <c r="E15" s="21"/>
      <c r="F15" s="21"/>
      <c r="G15" s="21" t="s">
        <v>101</v>
      </c>
      <c r="H15" s="21" t="s">
        <v>112</v>
      </c>
      <c r="I15" s="21"/>
      <c r="J15" s="21"/>
      <c r="K15" s="21"/>
    </row>
    <row r="16" spans="1:13" x14ac:dyDescent="0.55000000000000004">
      <c r="A16" s="147" t="s">
        <v>675</v>
      </c>
      <c r="B16" s="75" t="s">
        <v>113</v>
      </c>
      <c r="C16" s="140" t="str">
        <f>VLOOKUP(B16,SubAssemblies!$D$2:$AE$53,10,FALSE)</f>
        <v>Flat partition timber frame wall not load bearing</v>
      </c>
      <c r="D16" s="21"/>
      <c r="E16" s="21"/>
      <c r="F16" s="21"/>
      <c r="G16" s="21" t="s">
        <v>101</v>
      </c>
      <c r="H16" s="21" t="s">
        <v>112</v>
      </c>
      <c r="I16" s="21"/>
      <c r="J16" s="21"/>
      <c r="K16" s="21"/>
    </row>
    <row r="17" spans="1:11" x14ac:dyDescent="0.55000000000000004">
      <c r="A17" s="147" t="s">
        <v>675</v>
      </c>
      <c r="B17" s="75" t="s">
        <v>114</v>
      </c>
      <c r="C17" s="140" t="str">
        <f>VLOOKUP(B17,SubAssemblies!$D$2:$AE$53,10,FALSE)</f>
        <v>Room partition wall</v>
      </c>
      <c r="D17" s="21"/>
      <c r="E17" s="21"/>
      <c r="F17" s="21"/>
      <c r="G17" s="21" t="s">
        <v>101</v>
      </c>
      <c r="H17" s="21" t="s">
        <v>112</v>
      </c>
      <c r="I17" s="21"/>
      <c r="J17" s="21"/>
      <c r="K17" s="21"/>
    </row>
    <row r="18" spans="1:11" x14ac:dyDescent="0.55000000000000004">
      <c r="A18" s="147" t="s">
        <v>675</v>
      </c>
      <c r="B18" s="75" t="s">
        <v>115</v>
      </c>
      <c r="C18" s="140" t="str">
        <f>VLOOKUP(B18,SubAssemblies!$D$2:$AE$53,10,FALSE)</f>
        <v>Stiffening interior wall with installation layer</v>
      </c>
      <c r="D18" s="21"/>
      <c r="E18" s="21"/>
      <c r="F18" s="21"/>
      <c r="G18" s="21" t="s">
        <v>101</v>
      </c>
      <c r="H18" s="21" t="s">
        <v>112</v>
      </c>
      <c r="I18" s="21"/>
      <c r="J18" s="21"/>
      <c r="K18" s="21"/>
    </row>
    <row r="19" spans="1:11" x14ac:dyDescent="0.55000000000000004">
      <c r="A19" s="147" t="s">
        <v>675</v>
      </c>
      <c r="B19" s="75" t="s">
        <v>116</v>
      </c>
      <c r="C19" s="140" t="str">
        <f>VLOOKUP(B19,SubAssemblies!$D$2:$AE$53,10,FALSE)</f>
        <v>Stiffening interior wall on prefabricated bathroom</v>
      </c>
      <c r="D19" s="21"/>
      <c r="E19" s="21"/>
      <c r="F19" s="21"/>
      <c r="G19" s="21" t="s">
        <v>101</v>
      </c>
      <c r="H19" s="21" t="s">
        <v>112</v>
      </c>
      <c r="I19" s="21"/>
      <c r="J19" s="21"/>
      <c r="K19" s="21"/>
    </row>
    <row r="20" spans="1:11" ht="28.8" x14ac:dyDescent="0.55000000000000004">
      <c r="A20" s="147" t="s">
        <v>675</v>
      </c>
      <c r="B20" s="75" t="s">
        <v>117</v>
      </c>
      <c r="C20" s="140" t="str">
        <f>VLOOKUP(B20,SubAssemblies!$D$2:$AE$53,10,FALSE)</f>
        <v>Interior wall with heating manifold and electrical cabinet</v>
      </c>
      <c r="D20" s="21"/>
      <c r="E20" s="21"/>
      <c r="F20" s="21"/>
      <c r="G20" s="21" t="s">
        <v>101</v>
      </c>
      <c r="H20" s="21" t="s">
        <v>112</v>
      </c>
      <c r="I20" s="21"/>
      <c r="J20" s="21"/>
      <c r="K20" s="21"/>
    </row>
    <row r="21" spans="1:11" x14ac:dyDescent="0.55000000000000004">
      <c r="A21" s="147" t="s">
        <v>675</v>
      </c>
      <c r="B21" s="75" t="s">
        <v>118</v>
      </c>
      <c r="C21" s="140" t="str">
        <f>VLOOKUP(B21,SubAssemblies!$D$2:$AE$53,10,FALSE)</f>
        <v>Plasterboard on the prefabricated bathroom</v>
      </c>
      <c r="D21" s="21"/>
      <c r="E21" s="21"/>
      <c r="F21" s="21"/>
      <c r="G21" s="21"/>
      <c r="H21" s="21" t="s">
        <v>112</v>
      </c>
      <c r="I21" s="21"/>
      <c r="J21" s="21"/>
      <c r="K21" s="21"/>
    </row>
    <row r="22" spans="1:11" x14ac:dyDescent="0.55000000000000004">
      <c r="A22" s="147" t="s">
        <v>675</v>
      </c>
      <c r="B22" s="75" t="s">
        <v>119</v>
      </c>
      <c r="C22" s="140" t="str">
        <f>VLOOKUP(B22,SubAssemblies!$D$2:$AE$53,10,FALSE)</f>
        <v>Stiffening interior wall with tiles</v>
      </c>
      <c r="D22" s="21"/>
      <c r="E22" s="21"/>
      <c r="F22" s="21"/>
      <c r="G22" s="21" t="s">
        <v>101</v>
      </c>
      <c r="H22" s="21" t="s">
        <v>112</v>
      </c>
      <c r="I22" s="21"/>
      <c r="J22" s="21"/>
      <c r="K22" s="21"/>
    </row>
    <row r="23" spans="1:11" x14ac:dyDescent="0.55000000000000004">
      <c r="A23" s="147" t="s">
        <v>675</v>
      </c>
      <c r="B23" s="75" t="s">
        <v>123</v>
      </c>
      <c r="C23" s="140" t="str">
        <f>VLOOKUP(B23,SubAssemblies!$D$2:$AE$53,10,FALSE)</f>
        <v>Bathroom Pod type 1</v>
      </c>
      <c r="D23" s="21"/>
      <c r="E23" s="21"/>
      <c r="F23" s="21"/>
      <c r="G23" s="21" t="s">
        <v>101</v>
      </c>
      <c r="H23" s="21" t="s">
        <v>120</v>
      </c>
      <c r="I23" s="21"/>
      <c r="J23" s="21"/>
      <c r="K23" s="21"/>
    </row>
    <row r="24" spans="1:11" x14ac:dyDescent="0.55000000000000004">
      <c r="A24" s="147" t="s">
        <v>675</v>
      </c>
      <c r="B24" s="75" t="s">
        <v>121</v>
      </c>
      <c r="C24" s="140" t="str">
        <f>VLOOKUP(B24,SubAssemblies!$D$2:$AE$53,10,FALSE)</f>
        <v>Standard interior door</v>
      </c>
      <c r="D24" s="21"/>
      <c r="E24" s="21"/>
      <c r="F24" s="21"/>
      <c r="G24" s="21"/>
      <c r="H24" s="21" t="s">
        <v>112</v>
      </c>
      <c r="I24" s="21"/>
      <c r="J24" s="21"/>
      <c r="K24" s="21"/>
    </row>
    <row r="25" spans="1:11" x14ac:dyDescent="0.55000000000000004">
      <c r="A25" s="147" t="s">
        <v>675</v>
      </c>
      <c r="B25" s="75" t="s">
        <v>122</v>
      </c>
      <c r="C25" s="140" t="str">
        <f>VLOOKUP(B25,SubAssemblies!$D$2:$AE$53,10,FALSE)</f>
        <v xml:space="preserve">Standard PVC window </v>
      </c>
      <c r="D25" s="21"/>
      <c r="E25" s="21"/>
      <c r="F25" s="21"/>
      <c r="G25" s="21"/>
      <c r="H25" s="21" t="s">
        <v>88</v>
      </c>
      <c r="I25" s="21"/>
      <c r="J25" s="21"/>
      <c r="K25" s="21"/>
    </row>
    <row r="26" spans="1:11" s="25" customFormat="1" x14ac:dyDescent="0.55000000000000004">
      <c r="A26" s="147" t="s">
        <v>676</v>
      </c>
      <c r="B26" s="73" t="s">
        <v>104</v>
      </c>
      <c r="C26" s="141" t="str">
        <f>VLOOKUP(B26,SubAssemblies!$D$2:$AE$53,10,FALSE)</f>
        <v>Floor 3D Module standard storey</v>
      </c>
      <c r="D26" s="73">
        <v>2900</v>
      </c>
      <c r="E26" s="73">
        <v>2955</v>
      </c>
      <c r="F26" s="73">
        <v>7690</v>
      </c>
      <c r="G26" s="73" t="s">
        <v>101</v>
      </c>
      <c r="H26" s="73" t="s">
        <v>102</v>
      </c>
      <c r="I26" s="73"/>
      <c r="J26" s="73"/>
      <c r="K26" s="73"/>
    </row>
    <row r="27" spans="1:11" x14ac:dyDescent="0.55000000000000004">
      <c r="A27" s="147" t="s">
        <v>676</v>
      </c>
      <c r="B27" s="21" t="s">
        <v>105</v>
      </c>
      <c r="C27" s="141" t="str">
        <f>VLOOKUP(B27,SubAssemblies!$D$2:$AE$53,10,FALSE)</f>
        <v>Ceiling 3D module standard storey</v>
      </c>
      <c r="D27" s="21"/>
      <c r="E27" s="21"/>
      <c r="F27" s="21"/>
      <c r="G27" s="21" t="s">
        <v>101</v>
      </c>
      <c r="H27" s="21" t="s">
        <v>102</v>
      </c>
      <c r="I27" s="21"/>
      <c r="J27" s="21"/>
      <c r="K27" s="21"/>
    </row>
    <row r="28" spans="1:11" x14ac:dyDescent="0.55000000000000004">
      <c r="A28" s="147" t="s">
        <v>676</v>
      </c>
      <c r="B28" s="21" t="s">
        <v>106</v>
      </c>
      <c r="C28" s="140" t="str">
        <f>VLOOKUP(B28,SubAssemblies!$D$2:$AE$53,10,FALSE)</f>
        <v>Facade Beam</v>
      </c>
      <c r="D28" s="21"/>
      <c r="E28" s="21"/>
      <c r="F28" s="21"/>
      <c r="G28" s="21" t="s">
        <v>101</v>
      </c>
      <c r="H28" s="21" t="s">
        <v>102</v>
      </c>
      <c r="I28" s="21"/>
      <c r="J28" s="21"/>
      <c r="K28" s="21"/>
    </row>
    <row r="29" spans="1:11" x14ac:dyDescent="0.55000000000000004">
      <c r="A29" s="147" t="s">
        <v>676</v>
      </c>
      <c r="B29" s="21" t="s">
        <v>107</v>
      </c>
      <c r="C29" s="140" t="str">
        <f>VLOOKUP(B29,SubAssemblies!$D$2:$AE$53,10,FALSE)</f>
        <v>3D Module Beam GL28c</v>
      </c>
      <c r="D29" s="21"/>
      <c r="E29" s="21"/>
      <c r="F29" s="21"/>
      <c r="G29" s="21" t="s">
        <v>101</v>
      </c>
      <c r="H29" s="21" t="s">
        <v>102</v>
      </c>
      <c r="I29" s="21"/>
      <c r="J29" s="21"/>
      <c r="K29" s="21"/>
    </row>
    <row r="30" spans="1:11" x14ac:dyDescent="0.55000000000000004">
      <c r="A30" s="147" t="s">
        <v>676</v>
      </c>
      <c r="B30" s="21" t="s">
        <v>107</v>
      </c>
      <c r="C30" s="140" t="str">
        <f>VLOOKUP(B30,SubAssemblies!$D$2:$AE$53,10,FALSE)</f>
        <v>3D Module Beam GL28c</v>
      </c>
      <c r="D30" s="21"/>
      <c r="E30" s="21"/>
      <c r="F30" s="21"/>
      <c r="G30" s="21" t="s">
        <v>101</v>
      </c>
      <c r="H30" s="21" t="s">
        <v>102</v>
      </c>
      <c r="I30" s="21"/>
      <c r="J30" s="21"/>
      <c r="K30" s="21"/>
    </row>
    <row r="31" spans="1:11" x14ac:dyDescent="0.55000000000000004">
      <c r="A31" s="147" t="s">
        <v>676</v>
      </c>
      <c r="B31" s="21" t="s">
        <v>333</v>
      </c>
      <c r="C31" s="140" t="str">
        <f>VLOOKUP(B31,SubAssemblies!$D$2:$AE$53,10,FALSE)</f>
        <v>3D Module Upper BEAM</v>
      </c>
      <c r="D31" s="21"/>
      <c r="E31" s="21"/>
      <c r="F31" s="21"/>
      <c r="G31" s="21" t="s">
        <v>101</v>
      </c>
      <c r="H31" s="21" t="s">
        <v>102</v>
      </c>
      <c r="I31" s="21"/>
      <c r="J31" s="21"/>
      <c r="K31" s="21"/>
    </row>
    <row r="32" spans="1:11" x14ac:dyDescent="0.55000000000000004">
      <c r="A32" s="147" t="s">
        <v>676</v>
      </c>
      <c r="B32" s="21" t="s">
        <v>333</v>
      </c>
      <c r="C32" s="140" t="str">
        <f>VLOOKUP(B32,SubAssemblies!$D$2:$AE$53,10,FALSE)</f>
        <v>3D Module Upper BEAM</v>
      </c>
      <c r="D32" s="21"/>
      <c r="E32" s="21"/>
      <c r="F32" s="21"/>
      <c r="G32" s="21" t="s">
        <v>101</v>
      </c>
      <c r="H32" s="21" t="s">
        <v>102</v>
      </c>
      <c r="I32" s="21"/>
      <c r="J32" s="21"/>
      <c r="K32" s="21"/>
    </row>
    <row r="33" spans="1:11" x14ac:dyDescent="0.55000000000000004">
      <c r="A33" s="147" t="s">
        <v>676</v>
      </c>
      <c r="B33" s="21" t="s">
        <v>109</v>
      </c>
      <c r="C33" s="140" t="str">
        <f>VLOOKUP(B33,SubAssemblies!$D$2:$AE$53,10,FALSE)</f>
        <v>3D module corner column</v>
      </c>
      <c r="D33" s="21"/>
      <c r="E33" s="21"/>
      <c r="F33" s="21"/>
      <c r="G33" s="21" t="s">
        <v>101</v>
      </c>
      <c r="H33" s="21" t="s">
        <v>102</v>
      </c>
      <c r="I33" s="21"/>
      <c r="J33" s="21"/>
      <c r="K33" s="21"/>
    </row>
    <row r="34" spans="1:11" x14ac:dyDescent="0.55000000000000004">
      <c r="A34" s="147" t="s">
        <v>676</v>
      </c>
      <c r="B34" s="21" t="s">
        <v>109</v>
      </c>
      <c r="C34" s="140" t="str">
        <f>VLOOKUP(B34,SubAssemblies!$D$2:$AE$53,10,FALSE)</f>
        <v>3D module corner column</v>
      </c>
      <c r="D34" s="21"/>
      <c r="E34" s="21"/>
      <c r="F34" s="21"/>
      <c r="G34" s="21" t="s">
        <v>101</v>
      </c>
      <c r="H34" s="21" t="s">
        <v>102</v>
      </c>
      <c r="I34" s="21"/>
      <c r="J34" s="21"/>
      <c r="K34" s="21"/>
    </row>
    <row r="35" spans="1:11" x14ac:dyDescent="0.55000000000000004">
      <c r="A35" s="147" t="s">
        <v>676</v>
      </c>
      <c r="B35" s="21" t="s">
        <v>109</v>
      </c>
      <c r="C35" s="140" t="str">
        <f>VLOOKUP(B35,SubAssemblies!$D$2:$AE$53,10,FALSE)</f>
        <v>3D module corner column</v>
      </c>
      <c r="D35" s="21"/>
      <c r="E35" s="21"/>
      <c r="F35" s="21"/>
      <c r="G35" s="21" t="s">
        <v>101</v>
      </c>
      <c r="H35" s="21" t="s">
        <v>102</v>
      </c>
      <c r="I35" s="21"/>
      <c r="J35" s="21"/>
      <c r="K35" s="21"/>
    </row>
    <row r="36" spans="1:11" x14ac:dyDescent="0.55000000000000004">
      <c r="A36" s="147" t="s">
        <v>676</v>
      </c>
      <c r="B36" s="21" t="s">
        <v>109</v>
      </c>
      <c r="C36" s="140" t="str">
        <f>VLOOKUP(B36,SubAssemblies!$D$2:$AE$53,10,FALSE)</f>
        <v>3D module corner column</v>
      </c>
      <c r="D36" s="21"/>
      <c r="E36" s="21"/>
      <c r="F36" s="21"/>
      <c r="G36" s="21" t="s">
        <v>101</v>
      </c>
      <c r="H36" s="21" t="s">
        <v>102</v>
      </c>
      <c r="I36" s="21"/>
      <c r="J36" s="21"/>
      <c r="K36" s="21"/>
    </row>
    <row r="37" spans="1:11" x14ac:dyDescent="0.55000000000000004">
      <c r="A37" s="147" t="s">
        <v>676</v>
      </c>
      <c r="B37" s="21" t="s">
        <v>110</v>
      </c>
      <c r="C37" s="140" t="str">
        <f>VLOOKUP(B37,SubAssemblies!$D$2:$AE$53,10,FALSE)</f>
        <v>3D module central column</v>
      </c>
      <c r="D37" s="21"/>
      <c r="E37" s="21"/>
      <c r="F37" s="21"/>
      <c r="G37" s="21" t="s">
        <v>101</v>
      </c>
      <c r="H37" s="21" t="s">
        <v>102</v>
      </c>
      <c r="I37" s="21"/>
      <c r="J37" s="21"/>
      <c r="K37" s="21"/>
    </row>
    <row r="38" spans="1:11" x14ac:dyDescent="0.55000000000000004">
      <c r="A38" s="147" t="s">
        <v>676</v>
      </c>
      <c r="B38" s="21" t="s">
        <v>110</v>
      </c>
      <c r="C38" s="140" t="str">
        <f>VLOOKUP(B38,SubAssemblies!$D$2:$AE$53,10,FALSE)</f>
        <v>3D module central column</v>
      </c>
      <c r="D38" s="21"/>
      <c r="E38" s="21"/>
      <c r="F38" s="21"/>
      <c r="G38" s="21" t="s">
        <v>101</v>
      </c>
      <c r="H38" s="21" t="s">
        <v>102</v>
      </c>
      <c r="I38" s="21"/>
      <c r="J38" s="21"/>
      <c r="K38" s="21"/>
    </row>
    <row r="39" spans="1:11" ht="28.8" x14ac:dyDescent="0.55000000000000004">
      <c r="A39" s="147" t="s">
        <v>676</v>
      </c>
      <c r="B39" s="21" t="s">
        <v>111</v>
      </c>
      <c r="C39" s="140" t="str">
        <f>VLOOKUP(B39,SubAssemblies!$D$2:$AE$53,10,FALSE)</f>
        <v>Ventilated not load bearing exterior wall above ground with installation layer</v>
      </c>
      <c r="D39" s="21"/>
      <c r="E39" s="21"/>
      <c r="F39" s="21"/>
      <c r="G39" s="21" t="s">
        <v>101</v>
      </c>
      <c r="H39" s="21" t="s">
        <v>112</v>
      </c>
      <c r="I39" s="21"/>
      <c r="J39" s="21"/>
      <c r="K39" s="21"/>
    </row>
    <row r="40" spans="1:11" x14ac:dyDescent="0.55000000000000004">
      <c r="A40" s="147" t="s">
        <v>676</v>
      </c>
      <c r="B40" s="21" t="s">
        <v>113</v>
      </c>
      <c r="C40" s="140" t="str">
        <f>VLOOKUP(B40,SubAssemblies!$D$2:$AE$53,10,FALSE)</f>
        <v>Flat partition timber frame wall not load bearing</v>
      </c>
      <c r="D40" s="21"/>
      <c r="E40" s="21"/>
      <c r="F40" s="21"/>
      <c r="G40" s="21" t="s">
        <v>101</v>
      </c>
      <c r="H40" s="21" t="s">
        <v>112</v>
      </c>
      <c r="I40" s="21"/>
      <c r="J40" s="21"/>
      <c r="K40" s="21"/>
    </row>
    <row r="41" spans="1:11" x14ac:dyDescent="0.55000000000000004">
      <c r="A41" s="147" t="s">
        <v>676</v>
      </c>
      <c r="B41" s="75" t="s">
        <v>114</v>
      </c>
      <c r="C41" s="140" t="str">
        <f>VLOOKUP(B41,SubAssemblies!$D$2:$AE$53,10,FALSE)</f>
        <v>Room partition wall</v>
      </c>
      <c r="D41" s="21"/>
      <c r="E41" s="21"/>
      <c r="F41" s="21"/>
      <c r="G41" s="21" t="s">
        <v>101</v>
      </c>
      <c r="H41" s="21" t="s">
        <v>112</v>
      </c>
      <c r="I41" s="21"/>
      <c r="J41" s="21"/>
      <c r="K41" s="21"/>
    </row>
    <row r="42" spans="1:11" x14ac:dyDescent="0.55000000000000004">
      <c r="A42" s="147" t="s">
        <v>676</v>
      </c>
      <c r="B42" s="75" t="s">
        <v>114</v>
      </c>
      <c r="C42" s="140" t="str">
        <f>VLOOKUP(B42,SubAssemblies!$D$2:$AE$53,10,FALSE)</f>
        <v>Room partition wall</v>
      </c>
      <c r="D42" s="21"/>
      <c r="E42" s="21"/>
      <c r="F42" s="21"/>
      <c r="G42" s="21" t="s">
        <v>101</v>
      </c>
      <c r="H42" s="21" t="s">
        <v>112</v>
      </c>
      <c r="I42" s="21"/>
      <c r="J42" s="21"/>
      <c r="K42" s="21"/>
    </row>
    <row r="43" spans="1:11" x14ac:dyDescent="0.55000000000000004">
      <c r="A43" s="147" t="s">
        <v>676</v>
      </c>
      <c r="B43" s="21" t="s">
        <v>116</v>
      </c>
      <c r="C43" s="140" t="str">
        <f>VLOOKUP(B43,SubAssemblies!$D$2:$AE$53,10,FALSE)</f>
        <v>Stiffening interior wall on prefabricated bathroom</v>
      </c>
      <c r="D43" s="21"/>
      <c r="E43" s="21"/>
      <c r="F43" s="21"/>
      <c r="G43" s="21" t="s">
        <v>101</v>
      </c>
      <c r="H43" s="21" t="s">
        <v>112</v>
      </c>
      <c r="I43" s="21"/>
      <c r="J43" s="21"/>
      <c r="K43" s="21"/>
    </row>
    <row r="44" spans="1:11" x14ac:dyDescent="0.55000000000000004">
      <c r="A44" s="147" t="s">
        <v>676</v>
      </c>
      <c r="B44" s="21" t="s">
        <v>116</v>
      </c>
      <c r="C44" s="140" t="str">
        <f>VLOOKUP(B44,SubAssemblies!$D$2:$AE$53,10,FALSE)</f>
        <v>Stiffening interior wall on prefabricated bathroom</v>
      </c>
      <c r="D44" s="21"/>
      <c r="E44" s="21"/>
      <c r="F44" s="21"/>
      <c r="G44" s="21" t="s">
        <v>101</v>
      </c>
      <c r="H44" s="21" t="s">
        <v>112</v>
      </c>
      <c r="I44" s="21"/>
      <c r="J44" s="21"/>
      <c r="K44" s="21"/>
    </row>
    <row r="45" spans="1:11" ht="28.8" x14ac:dyDescent="0.55000000000000004">
      <c r="A45" s="147" t="s">
        <v>676</v>
      </c>
      <c r="B45" s="75" t="s">
        <v>117</v>
      </c>
      <c r="C45" s="140" t="str">
        <f>VLOOKUP(B45,SubAssemblies!$D$2:$AE$53,10,FALSE)</f>
        <v>Interior wall with heating manifold and electrical cabinet</v>
      </c>
      <c r="D45" s="21"/>
      <c r="E45" s="21"/>
      <c r="F45" s="21"/>
      <c r="G45" s="21" t="s">
        <v>101</v>
      </c>
      <c r="H45" s="21" t="s">
        <v>112</v>
      </c>
      <c r="I45" s="21"/>
      <c r="J45" s="21"/>
      <c r="K45" s="21"/>
    </row>
    <row r="46" spans="1:11" x14ac:dyDescent="0.55000000000000004">
      <c r="A46" s="147" t="s">
        <v>676</v>
      </c>
      <c r="B46" s="75" t="s">
        <v>118</v>
      </c>
      <c r="C46" s="140" t="str">
        <f>VLOOKUP(B46,SubAssemblies!$D$2:$AE$53,10,FALSE)</f>
        <v>Plasterboard on the prefabricated bathroom</v>
      </c>
      <c r="D46" s="21"/>
      <c r="E46" s="21"/>
      <c r="F46" s="21"/>
      <c r="G46" s="21"/>
      <c r="H46" s="21" t="s">
        <v>112</v>
      </c>
      <c r="I46" s="21"/>
      <c r="J46" s="21"/>
      <c r="K46" s="21"/>
    </row>
    <row r="47" spans="1:11" x14ac:dyDescent="0.55000000000000004">
      <c r="A47" s="147" t="s">
        <v>676</v>
      </c>
      <c r="B47" s="75" t="s">
        <v>123</v>
      </c>
      <c r="C47" s="140" t="str">
        <f>VLOOKUP(B47,SubAssemblies!$D$2:$AE$53,10,FALSE)</f>
        <v>Bathroom Pod type 1</v>
      </c>
      <c r="D47" s="21"/>
      <c r="E47" s="21"/>
      <c r="F47" s="21"/>
      <c r="G47" s="21" t="s">
        <v>101</v>
      </c>
      <c r="H47" s="21" t="s">
        <v>120</v>
      </c>
      <c r="I47" s="21"/>
      <c r="J47" s="21"/>
      <c r="K47" s="21"/>
    </row>
    <row r="48" spans="1:11" x14ac:dyDescent="0.55000000000000004">
      <c r="A48" s="147" t="s">
        <v>676</v>
      </c>
      <c r="B48" s="75" t="s">
        <v>124</v>
      </c>
      <c r="C48" s="140" t="str">
        <f>VLOOKUP(B48,SubAssemblies!$D$2:$AE$53,10,FALSE)</f>
        <v>Bathroom Pod type 2</v>
      </c>
      <c r="D48" s="21"/>
      <c r="E48" s="21"/>
      <c r="F48" s="21"/>
      <c r="G48" s="21" t="s">
        <v>101</v>
      </c>
      <c r="H48" s="21" t="s">
        <v>120</v>
      </c>
      <c r="I48" s="21"/>
      <c r="J48" s="21"/>
      <c r="K48" s="21"/>
    </row>
    <row r="49" spans="1:73" x14ac:dyDescent="0.55000000000000004">
      <c r="A49" s="147" t="s">
        <v>676</v>
      </c>
      <c r="B49" s="75" t="s">
        <v>121</v>
      </c>
      <c r="C49" s="140" t="str">
        <f>VLOOKUP(B49,SubAssemblies!$D$2:$AE$53,10,FALSE)</f>
        <v>Standard interior door</v>
      </c>
      <c r="D49" s="21"/>
      <c r="E49" s="21"/>
      <c r="F49" s="21"/>
      <c r="G49" s="21"/>
      <c r="H49" s="21" t="s">
        <v>88</v>
      </c>
      <c r="I49" s="21"/>
      <c r="J49" s="21"/>
      <c r="K49" s="21"/>
    </row>
    <row r="50" spans="1:73" x14ac:dyDescent="0.55000000000000004">
      <c r="A50" s="147" t="s">
        <v>676</v>
      </c>
      <c r="B50" s="75" t="s">
        <v>121</v>
      </c>
      <c r="C50" s="140" t="str">
        <f>VLOOKUP(B50,SubAssemblies!$D$2:$AE$53,10,FALSE)</f>
        <v>Standard interior door</v>
      </c>
      <c r="D50" s="21"/>
      <c r="E50" s="21"/>
      <c r="F50" s="21"/>
      <c r="G50" s="21"/>
      <c r="H50" s="21" t="s">
        <v>88</v>
      </c>
      <c r="I50" s="21"/>
      <c r="J50" s="21"/>
      <c r="K50" s="21"/>
      <c r="BU50" s="155"/>
    </row>
    <row r="51" spans="1:73" x14ac:dyDescent="0.55000000000000004">
      <c r="A51" s="147" t="s">
        <v>676</v>
      </c>
      <c r="B51" s="75" t="s">
        <v>122</v>
      </c>
      <c r="C51" s="140" t="str">
        <f>VLOOKUP(B51,SubAssemblies!$D$2:$AE$53,10,FALSE)</f>
        <v xml:space="preserve">Standard PVC window </v>
      </c>
      <c r="D51" s="21"/>
      <c r="E51" s="21"/>
      <c r="F51" s="21"/>
      <c r="G51" s="21"/>
      <c r="H51" s="21" t="s">
        <v>88</v>
      </c>
      <c r="I51" s="21"/>
      <c r="J51" s="21"/>
      <c r="K51" s="21"/>
      <c r="L51" s="155"/>
      <c r="M51" s="155"/>
      <c r="N51" s="155"/>
      <c r="O51" s="155"/>
      <c r="P51" s="155"/>
      <c r="Q51" s="155"/>
      <c r="R51" s="155"/>
      <c r="S51" s="155"/>
      <c r="T51" s="155"/>
      <c r="U51" s="155"/>
      <c r="V51" s="155"/>
      <c r="W51" s="155"/>
      <c r="X51" s="155"/>
      <c r="Y51" s="155"/>
      <c r="Z51" s="155"/>
      <c r="AA51" s="155"/>
      <c r="AB51" s="155"/>
      <c r="AC51" s="155"/>
      <c r="AD51" s="155"/>
      <c r="AE51" s="155"/>
      <c r="AF51" s="155"/>
      <c r="AG51" s="155"/>
      <c r="AH51" s="155"/>
      <c r="AI51" s="155"/>
      <c r="AJ51" s="155"/>
      <c r="AK51" s="155"/>
      <c r="AL51" s="155"/>
      <c r="AM51" s="155"/>
      <c r="AN51" s="155"/>
      <c r="AO51" s="155"/>
      <c r="AP51" s="155"/>
      <c r="AQ51" s="155"/>
      <c r="AR51" s="155"/>
      <c r="AS51" s="155"/>
      <c r="AT51" s="155"/>
      <c r="AU51" s="155"/>
      <c r="AV51" s="155"/>
      <c r="AW51" s="155"/>
      <c r="AX51" s="155"/>
      <c r="AY51" s="155"/>
      <c r="AZ51" s="155"/>
      <c r="BA51" s="155"/>
      <c r="BB51" s="155"/>
      <c r="BC51" s="155"/>
      <c r="BD51" s="155"/>
      <c r="BE51" s="155"/>
      <c r="BF51" s="155"/>
      <c r="BG51" s="155"/>
      <c r="BH51" s="155"/>
      <c r="BI51" s="155"/>
      <c r="BJ51" s="155"/>
      <c r="BK51" s="155"/>
      <c r="BL51" s="155"/>
      <c r="BM51" s="155"/>
      <c r="BN51" s="155"/>
      <c r="BO51" s="155"/>
      <c r="BP51" s="155"/>
      <c r="BQ51" s="155"/>
      <c r="BR51" s="155"/>
      <c r="BS51" s="155"/>
      <c r="BT51" s="155"/>
      <c r="BU51" s="155"/>
    </row>
    <row r="52" spans="1:73" s="145" customFormat="1" ht="28.8" x14ac:dyDescent="0.55000000000000004">
      <c r="A52" s="142" t="s">
        <v>677</v>
      </c>
      <c r="B52" s="143" t="s">
        <v>111</v>
      </c>
      <c r="C52" s="144" t="s">
        <v>99</v>
      </c>
      <c r="D52" s="143">
        <v>11000</v>
      </c>
      <c r="E52" s="143">
        <v>3000</v>
      </c>
      <c r="F52" s="143" t="s">
        <v>100</v>
      </c>
      <c r="G52" s="143" t="s">
        <v>101</v>
      </c>
      <c r="H52" s="143" t="s">
        <v>102</v>
      </c>
      <c r="I52" s="143" t="s">
        <v>88</v>
      </c>
      <c r="J52" s="143" t="s">
        <v>88</v>
      </c>
      <c r="K52" s="143" t="s">
        <v>88</v>
      </c>
      <c r="L52" s="155"/>
      <c r="M52" s="155"/>
      <c r="N52" s="155"/>
      <c r="O52" s="155"/>
      <c r="P52" s="155"/>
      <c r="Q52" s="155"/>
      <c r="R52" s="155"/>
      <c r="S52" s="155"/>
      <c r="T52" s="155"/>
      <c r="U52" s="155"/>
      <c r="V52" s="155"/>
      <c r="W52" s="155"/>
      <c r="X52" s="155"/>
      <c r="Y52" s="155"/>
      <c r="Z52" s="155"/>
      <c r="AA52" s="155"/>
      <c r="AB52" s="155"/>
      <c r="AC52" s="155"/>
      <c r="AD52" s="155"/>
      <c r="AE52" s="155"/>
      <c r="AF52" s="155"/>
      <c r="AG52" s="155"/>
      <c r="AH52" s="155"/>
      <c r="AI52" s="155"/>
      <c r="AJ52" s="155"/>
      <c r="AK52" s="155"/>
      <c r="AL52" s="155"/>
      <c r="AM52" s="155"/>
      <c r="AN52" s="155"/>
      <c r="AO52" s="155"/>
      <c r="AP52" s="155"/>
      <c r="AQ52" s="155"/>
      <c r="AR52" s="155"/>
      <c r="AS52" s="155"/>
      <c r="AT52" s="155"/>
      <c r="AU52" s="155"/>
      <c r="AV52" s="155"/>
      <c r="AW52" s="155"/>
      <c r="AX52" s="155"/>
      <c r="AY52" s="155"/>
      <c r="AZ52" s="155"/>
      <c r="BA52" s="155"/>
      <c r="BB52" s="155"/>
      <c r="BC52" s="155"/>
      <c r="BD52" s="155"/>
      <c r="BE52" s="155"/>
      <c r="BF52" s="155"/>
      <c r="BG52" s="155"/>
      <c r="BH52" s="155"/>
      <c r="BI52" s="155"/>
      <c r="BJ52" s="155"/>
      <c r="BK52" s="155"/>
      <c r="BL52" s="155"/>
      <c r="BM52" s="155"/>
      <c r="BN52" s="155"/>
      <c r="BO52" s="155"/>
      <c r="BP52" s="155"/>
      <c r="BQ52" s="155"/>
      <c r="BR52" s="155"/>
      <c r="BS52" s="155"/>
      <c r="BT52" s="155"/>
      <c r="BU52" s="155"/>
    </row>
    <row r="53" spans="1:73" s="145" customFormat="1" x14ac:dyDescent="0.55000000000000004">
      <c r="A53" s="142" t="s">
        <v>677</v>
      </c>
      <c r="B53" s="146" t="s">
        <v>122</v>
      </c>
      <c r="C53" s="144" t="str">
        <f>VLOOKUP(B53,SubAssemblies!$D$2:$AE$53,10,FALSE)</f>
        <v xml:space="preserve">Standard PVC window </v>
      </c>
      <c r="D53" s="143">
        <v>11000</v>
      </c>
      <c r="E53" s="143">
        <v>3000</v>
      </c>
      <c r="F53" s="143" t="s">
        <v>100</v>
      </c>
      <c r="G53" s="143" t="s">
        <v>101</v>
      </c>
      <c r="H53" s="143" t="s">
        <v>88</v>
      </c>
      <c r="I53" s="143" t="s">
        <v>88</v>
      </c>
      <c r="J53" s="143" t="s">
        <v>88</v>
      </c>
      <c r="K53" s="143" t="s">
        <v>88</v>
      </c>
      <c r="L53" s="155"/>
      <c r="M53" s="155"/>
      <c r="N53" s="155"/>
      <c r="O53" s="155"/>
      <c r="P53" s="155"/>
      <c r="Q53" s="155"/>
      <c r="R53" s="155"/>
      <c r="S53" s="155"/>
      <c r="T53" s="155"/>
      <c r="U53" s="155"/>
      <c r="V53" s="155"/>
      <c r="W53" s="155"/>
      <c r="X53" s="155"/>
      <c r="Y53" s="155"/>
      <c r="Z53" s="155"/>
      <c r="AA53" s="155"/>
      <c r="AB53" s="155"/>
      <c r="AC53" s="155"/>
      <c r="AD53" s="155"/>
      <c r="AE53" s="155"/>
      <c r="AF53" s="155"/>
      <c r="AG53" s="155"/>
      <c r="AH53" s="155"/>
      <c r="AI53" s="155"/>
      <c r="AJ53" s="155"/>
      <c r="AK53" s="155"/>
      <c r="AL53" s="155"/>
      <c r="AM53" s="155"/>
      <c r="AN53" s="155"/>
      <c r="AO53" s="155"/>
      <c r="AP53" s="155"/>
      <c r="AQ53" s="155"/>
      <c r="AR53" s="155"/>
      <c r="AS53" s="155"/>
      <c r="AT53" s="155"/>
      <c r="AU53" s="155"/>
      <c r="AV53" s="155"/>
      <c r="AW53" s="155"/>
      <c r="AX53" s="155"/>
      <c r="AY53" s="155"/>
      <c r="AZ53" s="155"/>
      <c r="BA53" s="155"/>
      <c r="BB53" s="155"/>
      <c r="BC53" s="155"/>
      <c r="BD53" s="155"/>
      <c r="BE53" s="155"/>
      <c r="BF53" s="155"/>
      <c r="BG53" s="155"/>
      <c r="BH53" s="155"/>
      <c r="BI53" s="155"/>
      <c r="BJ53" s="155"/>
      <c r="BK53" s="155"/>
      <c r="BL53" s="155"/>
      <c r="BM53" s="155"/>
      <c r="BN53" s="155"/>
      <c r="BO53" s="155"/>
      <c r="BP53" s="155"/>
      <c r="BQ53" s="155"/>
      <c r="BR53" s="155"/>
      <c r="BS53" s="155"/>
      <c r="BT53" s="155"/>
      <c r="BU53" s="155"/>
    </row>
    <row r="54" spans="1:73" x14ac:dyDescent="0.55000000000000004">
      <c r="A54" s="151" t="s">
        <v>725</v>
      </c>
      <c r="B54" s="143" t="s">
        <v>216</v>
      </c>
      <c r="C54" s="144" t="s">
        <v>218</v>
      </c>
      <c r="D54" s="143">
        <v>11000</v>
      </c>
      <c r="E54" s="143">
        <v>3000</v>
      </c>
      <c r="F54" s="143" t="s">
        <v>100</v>
      </c>
      <c r="G54" s="143" t="s">
        <v>101</v>
      </c>
      <c r="H54" s="143" t="s">
        <v>102</v>
      </c>
      <c r="I54" s="143" t="s">
        <v>88</v>
      </c>
      <c r="J54" s="143" t="s">
        <v>88</v>
      </c>
      <c r="K54" s="143" t="s">
        <v>88</v>
      </c>
      <c r="L54" s="155"/>
      <c r="M54" s="155"/>
      <c r="N54" s="155"/>
      <c r="O54" s="155"/>
      <c r="P54" s="155"/>
      <c r="Q54" s="155"/>
      <c r="R54" s="155"/>
      <c r="S54" s="155"/>
      <c r="T54" s="155"/>
      <c r="U54" s="155"/>
      <c r="V54" s="155"/>
      <c r="W54" s="155"/>
      <c r="X54" s="155"/>
      <c r="Y54" s="155"/>
      <c r="Z54" s="155"/>
      <c r="AA54" s="155"/>
      <c r="AB54" s="155"/>
      <c r="AC54" s="155"/>
      <c r="AD54" s="155"/>
      <c r="AE54" s="155"/>
      <c r="AF54" s="155"/>
      <c r="AG54" s="155"/>
      <c r="AH54" s="155"/>
      <c r="AI54" s="155"/>
      <c r="AJ54" s="155"/>
      <c r="AK54" s="155"/>
      <c r="AL54" s="155"/>
      <c r="AM54" s="155"/>
      <c r="AN54" s="155"/>
      <c r="AO54" s="155"/>
      <c r="AP54" s="155"/>
      <c r="AQ54" s="155"/>
      <c r="AR54" s="155"/>
      <c r="AS54" s="155"/>
      <c r="AT54" s="155"/>
      <c r="AU54" s="155"/>
      <c r="AV54" s="155"/>
      <c r="AW54" s="155"/>
      <c r="AX54" s="155"/>
      <c r="AY54" s="155"/>
      <c r="AZ54" s="155"/>
      <c r="BA54" s="155"/>
      <c r="BB54" s="155"/>
      <c r="BC54" s="155"/>
      <c r="BD54" s="155"/>
      <c r="BE54" s="155"/>
      <c r="BF54" s="155"/>
      <c r="BG54" s="155"/>
      <c r="BH54" s="155"/>
      <c r="BI54" s="155"/>
      <c r="BJ54" s="155"/>
      <c r="BK54" s="155"/>
      <c r="BL54" s="155"/>
      <c r="BM54" s="155"/>
      <c r="BN54" s="155"/>
      <c r="BO54" s="155"/>
      <c r="BP54" s="155"/>
      <c r="BQ54" s="155"/>
      <c r="BR54" s="155"/>
      <c r="BS54" s="155"/>
      <c r="BT54" s="155"/>
      <c r="BU54" s="155"/>
    </row>
    <row r="55" spans="1:73" x14ac:dyDescent="0.55000000000000004">
      <c r="A55" s="151" t="s">
        <v>725</v>
      </c>
      <c r="B55" s="146" t="s">
        <v>122</v>
      </c>
      <c r="C55" s="144" t="str">
        <f>VLOOKUP(B55,SubAssemblies!$D$2:$AE$53,10,FALSE)</f>
        <v xml:space="preserve">Standard PVC window </v>
      </c>
      <c r="D55" s="143">
        <v>11000</v>
      </c>
      <c r="E55" s="143">
        <v>3000</v>
      </c>
      <c r="F55" s="143" t="s">
        <v>100</v>
      </c>
      <c r="G55" s="143" t="s">
        <v>101</v>
      </c>
      <c r="H55" s="143" t="s">
        <v>88</v>
      </c>
      <c r="I55" s="143" t="s">
        <v>88</v>
      </c>
      <c r="J55" s="143" t="s">
        <v>88</v>
      </c>
      <c r="K55" s="143" t="s">
        <v>88</v>
      </c>
      <c r="L55" s="155"/>
      <c r="M55" s="155"/>
      <c r="N55" s="155"/>
      <c r="O55" s="155"/>
      <c r="P55" s="155"/>
      <c r="Q55" s="155"/>
      <c r="R55" s="155"/>
      <c r="S55" s="155"/>
      <c r="T55" s="155"/>
      <c r="U55" s="155"/>
      <c r="V55" s="155"/>
      <c r="W55" s="155"/>
      <c r="X55" s="155"/>
      <c r="Y55" s="155"/>
      <c r="Z55" s="155"/>
      <c r="AA55" s="155"/>
      <c r="AB55" s="155"/>
      <c r="AC55" s="155"/>
      <c r="AD55" s="155"/>
      <c r="AE55" s="155"/>
      <c r="AF55" s="155"/>
      <c r="AG55" s="155"/>
      <c r="AH55" s="155"/>
      <c r="AI55" s="155"/>
      <c r="AJ55" s="155"/>
      <c r="AK55" s="155"/>
      <c r="AL55" s="155"/>
      <c r="AM55" s="155"/>
      <c r="AN55" s="155"/>
      <c r="AO55" s="155"/>
      <c r="AP55" s="155"/>
      <c r="AQ55" s="155"/>
      <c r="AR55" s="155"/>
      <c r="AS55" s="155"/>
      <c r="AT55" s="155"/>
      <c r="AU55" s="155"/>
      <c r="AV55" s="155"/>
      <c r="AW55" s="155"/>
      <c r="AX55" s="155"/>
      <c r="AY55" s="155"/>
      <c r="AZ55" s="155"/>
      <c r="BA55" s="155"/>
      <c r="BB55" s="155"/>
      <c r="BC55" s="155"/>
      <c r="BD55" s="155"/>
      <c r="BE55" s="155"/>
      <c r="BF55" s="155"/>
      <c r="BG55" s="155"/>
      <c r="BH55" s="155"/>
      <c r="BI55" s="155"/>
      <c r="BJ55" s="155"/>
      <c r="BK55" s="155"/>
      <c r="BL55" s="155"/>
      <c r="BM55" s="155"/>
      <c r="BN55" s="155"/>
      <c r="BO55" s="155"/>
      <c r="BP55" s="155"/>
      <c r="BQ55" s="155"/>
      <c r="BR55" s="155"/>
      <c r="BS55" s="155"/>
      <c r="BT55" s="155"/>
      <c r="BU55" s="155"/>
    </row>
    <row r="56" spans="1:73" x14ac:dyDescent="0.55000000000000004">
      <c r="A56" s="152" t="s">
        <v>724</v>
      </c>
      <c r="B56" s="153" t="s">
        <v>114</v>
      </c>
      <c r="C56" s="153" t="s">
        <v>164</v>
      </c>
      <c r="D56" s="154">
        <v>7690</v>
      </c>
      <c r="E56" s="150">
        <v>3000</v>
      </c>
      <c r="F56" s="143" t="s">
        <v>100</v>
      </c>
      <c r="G56" s="143" t="s">
        <v>101</v>
      </c>
      <c r="H56" s="143" t="s">
        <v>88</v>
      </c>
      <c r="I56" s="143" t="s">
        <v>88</v>
      </c>
      <c r="J56" s="143" t="s">
        <v>88</v>
      </c>
      <c r="K56" s="143" t="s">
        <v>88</v>
      </c>
      <c r="BU56" s="155"/>
    </row>
    <row r="57" spans="1:73" s="35" customFormat="1" x14ac:dyDescent="0.55000000000000004">
      <c r="A57" s="152" t="s">
        <v>724</v>
      </c>
      <c r="B57" s="153" t="s">
        <v>121</v>
      </c>
      <c r="C57" s="144" t="str">
        <f>VLOOKUP(B57,SubAssemblies!$D$2:$AE$53,10,FALSE)</f>
        <v>Standard interior door</v>
      </c>
      <c r="D57" s="154">
        <v>1200</v>
      </c>
      <c r="E57" s="149">
        <v>3000</v>
      </c>
      <c r="F57" s="143" t="s">
        <v>100</v>
      </c>
      <c r="G57" s="143" t="s">
        <v>101</v>
      </c>
      <c r="H57" s="143" t="s">
        <v>88</v>
      </c>
      <c r="I57" s="143" t="s">
        <v>88</v>
      </c>
      <c r="J57" s="143" t="s">
        <v>88</v>
      </c>
      <c r="K57" s="143" t="s">
        <v>88</v>
      </c>
      <c r="BU57" s="156"/>
    </row>
  </sheetData>
  <pageMargins left="0.7" right="0.7" top="0.78740157499999996" bottom="0.78740157499999996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38FCBA-9E16-41BC-B9DF-8786AB7BB621}">
          <x14:formula1>
            <xm:f>SubAssemblies!$D$2:$D$53</xm:f>
          </x14:formula1>
          <xm:sqref>B2:C52 C57 C55 C53 B54:C54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3"/>
  <sheetViews>
    <sheetView zoomScale="120" zoomScaleNormal="120" workbookViewId="0">
      <pane ySplit="1" topLeftCell="A5" activePane="bottomLeft" state="frozen"/>
      <selection pane="bottomLeft" activeCell="A12" sqref="A12:XFD12"/>
    </sheetView>
  </sheetViews>
  <sheetFormatPr defaultColWidth="11.41796875" defaultRowHeight="15" customHeight="1" x14ac:dyDescent="0.55000000000000004"/>
  <cols>
    <col min="1" max="1" width="19.578125" customWidth="1"/>
    <col min="2" max="2" width="22.578125" customWidth="1"/>
    <col min="3" max="3" width="14.26171875" customWidth="1"/>
    <col min="4" max="4" width="22.41796875" customWidth="1"/>
    <col min="5" max="5" width="21.83984375" customWidth="1"/>
    <col min="6" max="6" width="12.26171875" customWidth="1"/>
    <col min="7" max="7" width="12.26171875" bestFit="1" customWidth="1"/>
    <col min="8" max="8" width="8.41796875" customWidth="1"/>
    <col min="9" max="9" width="11.578125" customWidth="1"/>
    <col min="10" max="10" width="16" customWidth="1"/>
    <col min="11" max="11" width="19.68359375" customWidth="1"/>
    <col min="12" max="12" width="14.578125" customWidth="1"/>
    <col min="13" max="13" width="56.47265625" customWidth="1"/>
    <col min="14" max="14" width="21.05078125" customWidth="1"/>
    <col min="15" max="15" width="14.41796875" bestFit="1" customWidth="1"/>
    <col min="16" max="16" width="6.26171875" bestFit="1" customWidth="1"/>
    <col min="17" max="17" width="8.83984375" bestFit="1" customWidth="1"/>
    <col min="18" max="18" width="16.578125" customWidth="1"/>
    <col min="19" max="20" width="11.578125" customWidth="1"/>
    <col min="21" max="21" width="12.83984375" customWidth="1"/>
    <col min="22" max="23" width="11.41796875" customWidth="1"/>
    <col min="24" max="24" width="10" customWidth="1"/>
    <col min="25" max="25" width="12.41796875" customWidth="1"/>
    <col min="26" max="26" width="32.578125" customWidth="1"/>
    <col min="27" max="27" width="21.41796875" bestFit="1" customWidth="1"/>
    <col min="29" max="29" width="8.83984375" bestFit="1" customWidth="1"/>
    <col min="30" max="30" width="12.7890625" customWidth="1"/>
    <col min="31" max="31" width="93" bestFit="1" customWidth="1"/>
    <col min="32" max="32" width="39.41796875" style="65" customWidth="1"/>
  </cols>
  <sheetData>
    <row r="1" spans="1:32" ht="35.1" customHeight="1" x14ac:dyDescent="0.55000000000000004">
      <c r="A1" s="92" t="s">
        <v>125</v>
      </c>
      <c r="B1" s="93" t="s">
        <v>126</v>
      </c>
      <c r="C1" s="92" t="s">
        <v>127</v>
      </c>
      <c r="D1" s="93" t="s">
        <v>65</v>
      </c>
      <c r="E1" s="93" t="s">
        <v>128</v>
      </c>
      <c r="F1" s="93" t="s">
        <v>129</v>
      </c>
      <c r="G1" s="93" t="s">
        <v>130</v>
      </c>
      <c r="H1" s="93" t="s">
        <v>68</v>
      </c>
      <c r="I1" s="93" t="s">
        <v>131</v>
      </c>
      <c r="J1" s="93" t="s">
        <v>132</v>
      </c>
      <c r="K1" s="93" t="s">
        <v>133</v>
      </c>
      <c r="L1" s="128" t="s">
        <v>682</v>
      </c>
      <c r="M1" s="129" t="s">
        <v>71</v>
      </c>
      <c r="N1" s="129" t="s">
        <v>72</v>
      </c>
      <c r="O1" s="129" t="s">
        <v>683</v>
      </c>
      <c r="P1" s="129" t="s">
        <v>684</v>
      </c>
      <c r="Q1" s="129" t="s">
        <v>685</v>
      </c>
      <c r="R1" s="129" t="s">
        <v>686</v>
      </c>
      <c r="S1" s="130" t="s">
        <v>687</v>
      </c>
      <c r="T1" s="130" t="s">
        <v>597</v>
      </c>
      <c r="U1" s="130" t="s">
        <v>688</v>
      </c>
      <c r="V1" s="130" t="s">
        <v>689</v>
      </c>
      <c r="W1" s="122" t="s">
        <v>690</v>
      </c>
      <c r="X1" s="122" t="s">
        <v>691</v>
      </c>
      <c r="Y1" s="129" t="s">
        <v>692</v>
      </c>
      <c r="Z1" s="129" t="s">
        <v>693</v>
      </c>
      <c r="AA1" s="129" t="s">
        <v>694</v>
      </c>
      <c r="AB1" s="129" t="s">
        <v>695</v>
      </c>
      <c r="AC1" s="129" t="s">
        <v>58</v>
      </c>
      <c r="AD1" s="129" t="s">
        <v>705</v>
      </c>
      <c r="AE1" s="84" t="s">
        <v>63</v>
      </c>
      <c r="AF1" s="129" t="s">
        <v>706</v>
      </c>
    </row>
    <row r="2" spans="1:32" ht="15" customHeight="1" x14ac:dyDescent="0.55000000000000004">
      <c r="A2" t="s">
        <v>134</v>
      </c>
      <c r="B2" t="s">
        <v>134</v>
      </c>
      <c r="C2" t="s">
        <v>135</v>
      </c>
      <c r="D2" t="s">
        <v>136</v>
      </c>
      <c r="E2" t="s">
        <v>134</v>
      </c>
      <c r="F2" t="s">
        <v>83</v>
      </c>
      <c r="G2" s="35" t="s">
        <v>137</v>
      </c>
      <c r="H2" t="s">
        <v>138</v>
      </c>
      <c r="I2" t="s">
        <v>77</v>
      </c>
      <c r="J2" t="s">
        <v>139</v>
      </c>
      <c r="K2" s="87" t="s">
        <v>139</v>
      </c>
      <c r="L2" t="s">
        <v>140</v>
      </c>
      <c r="M2" t="s">
        <v>141</v>
      </c>
      <c r="N2" t="s">
        <v>142</v>
      </c>
      <c r="O2">
        <v>1000</v>
      </c>
      <c r="P2">
        <v>3000</v>
      </c>
      <c r="Q2" s="38">
        <f>SUMIF('SubAssemblies-Build-Ups'!$A$2:$A$255,Housing_Products___Project_Preparation__2[[#This Row],[Spalte12]],Tabelle4244[Dicke (mm)])</f>
        <v>402</v>
      </c>
      <c r="R2" t="s">
        <v>77</v>
      </c>
      <c r="S2" t="s">
        <v>77</v>
      </c>
      <c r="T2" t="s">
        <v>77</v>
      </c>
      <c r="U2" t="s">
        <v>83</v>
      </c>
      <c r="V2" t="s">
        <v>83</v>
      </c>
      <c r="W2" t="s">
        <v>137</v>
      </c>
      <c r="X2" t="s">
        <v>137</v>
      </c>
      <c r="Y2" t="s">
        <v>137</v>
      </c>
      <c r="Z2" s="88">
        <v>0.13100000000000001</v>
      </c>
      <c r="AA2" t="s">
        <v>143</v>
      </c>
      <c r="AB2" t="s">
        <v>137</v>
      </c>
      <c r="AC2">
        <v>2409</v>
      </c>
      <c r="AE2" s="99" t="s">
        <v>664</v>
      </c>
      <c r="AF2"/>
    </row>
    <row r="3" spans="1:32" ht="15" customHeight="1" x14ac:dyDescent="0.55000000000000004">
      <c r="A3" t="s">
        <v>134</v>
      </c>
      <c r="B3" t="s">
        <v>134</v>
      </c>
      <c r="C3" t="s">
        <v>135</v>
      </c>
      <c r="D3" t="s">
        <v>111</v>
      </c>
      <c r="E3" t="s">
        <v>134</v>
      </c>
      <c r="F3" t="s">
        <v>83</v>
      </c>
      <c r="G3" s="35" t="s">
        <v>137</v>
      </c>
      <c r="H3" t="s">
        <v>138</v>
      </c>
      <c r="I3" t="s">
        <v>77</v>
      </c>
      <c r="J3" t="s">
        <v>139</v>
      </c>
      <c r="K3" s="87" t="s">
        <v>139</v>
      </c>
      <c r="L3" t="s">
        <v>140</v>
      </c>
      <c r="M3" t="s">
        <v>145</v>
      </c>
      <c r="N3" t="s">
        <v>146</v>
      </c>
      <c r="O3">
        <v>1000</v>
      </c>
      <c r="P3">
        <v>3000</v>
      </c>
      <c r="Q3" s="38">
        <f>SUMIF('SubAssemblies-Build-Ups'!$A$2:$A$255,Housing_Products___Project_Preparation__2[[#This Row],[Spalte12]],Tabelle4244[Dicke (mm)])</f>
        <v>465.6</v>
      </c>
      <c r="R3" t="s">
        <v>77</v>
      </c>
      <c r="S3" t="s">
        <v>77</v>
      </c>
      <c r="T3" t="s">
        <v>77</v>
      </c>
      <c r="U3" t="s">
        <v>83</v>
      </c>
      <c r="V3" t="s">
        <v>83</v>
      </c>
      <c r="W3" t="s">
        <v>137</v>
      </c>
      <c r="X3" t="s">
        <v>137</v>
      </c>
      <c r="Y3" t="s">
        <v>137</v>
      </c>
      <c r="Z3" s="88">
        <v>0.13400000000000001</v>
      </c>
      <c r="AA3" t="s">
        <v>147</v>
      </c>
      <c r="AB3" t="s">
        <v>137</v>
      </c>
      <c r="AC3">
        <v>2409</v>
      </c>
      <c r="AE3" s="100" t="s">
        <v>663</v>
      </c>
      <c r="AF3"/>
    </row>
    <row r="4" spans="1:32" ht="15" customHeight="1" x14ac:dyDescent="0.55000000000000004">
      <c r="A4" t="s">
        <v>134</v>
      </c>
      <c r="B4" t="s">
        <v>134</v>
      </c>
      <c r="C4" t="s">
        <v>135</v>
      </c>
      <c r="D4" t="s">
        <v>148</v>
      </c>
      <c r="E4" t="s">
        <v>134</v>
      </c>
      <c r="F4" t="s">
        <v>83</v>
      </c>
      <c r="G4" s="35" t="s">
        <v>137</v>
      </c>
      <c r="H4" t="s">
        <v>138</v>
      </c>
      <c r="I4" t="s">
        <v>77</v>
      </c>
      <c r="J4" t="s">
        <v>139</v>
      </c>
      <c r="K4" s="87" t="s">
        <v>139</v>
      </c>
      <c r="L4" t="s">
        <v>140</v>
      </c>
      <c r="M4" t="s">
        <v>149</v>
      </c>
      <c r="N4" t="s">
        <v>150</v>
      </c>
      <c r="O4">
        <v>1000</v>
      </c>
      <c r="P4">
        <v>3000</v>
      </c>
      <c r="Q4" s="38">
        <f>SUMIF('SubAssemblies-Build-Ups'!$A$2:$A$255,Housing_Products___Project_Preparation__2[[#This Row],[Spalte12]],Tabelle4244[Dicke (mm)])</f>
        <v>339.5</v>
      </c>
      <c r="R4" t="s">
        <v>77</v>
      </c>
      <c r="S4" t="s">
        <v>77</v>
      </c>
      <c r="T4" t="s">
        <v>77</v>
      </c>
      <c r="U4" t="s">
        <v>83</v>
      </c>
      <c r="V4" t="s">
        <v>77</v>
      </c>
      <c r="W4" t="s">
        <v>137</v>
      </c>
      <c r="X4" t="s">
        <v>137</v>
      </c>
      <c r="Y4" t="s">
        <v>137</v>
      </c>
      <c r="Z4" s="88">
        <v>0.155</v>
      </c>
      <c r="AA4" t="s">
        <v>143</v>
      </c>
      <c r="AB4" t="s">
        <v>137</v>
      </c>
      <c r="AC4">
        <v>2409</v>
      </c>
      <c r="AE4" s="99" t="s">
        <v>665</v>
      </c>
      <c r="AF4"/>
    </row>
    <row r="5" spans="1:32" ht="15" customHeight="1" x14ac:dyDescent="0.55000000000000004">
      <c r="A5" t="s">
        <v>134</v>
      </c>
      <c r="B5" t="s">
        <v>134</v>
      </c>
      <c r="C5" t="s">
        <v>135</v>
      </c>
      <c r="D5" t="s">
        <v>151</v>
      </c>
      <c r="E5" t="s">
        <v>134</v>
      </c>
      <c r="F5" t="s">
        <v>83</v>
      </c>
      <c r="G5" s="35" t="s">
        <v>137</v>
      </c>
      <c r="H5" t="s">
        <v>138</v>
      </c>
      <c r="I5" t="s">
        <v>77</v>
      </c>
      <c r="J5" t="s">
        <v>139</v>
      </c>
      <c r="K5" s="87" t="s">
        <v>139</v>
      </c>
      <c r="L5" t="s">
        <v>140</v>
      </c>
      <c r="M5" t="s">
        <v>152</v>
      </c>
      <c r="N5" t="s">
        <v>153</v>
      </c>
      <c r="O5">
        <v>1000</v>
      </c>
      <c r="P5">
        <v>3000</v>
      </c>
      <c r="Q5" s="38">
        <f>SUMIF('SubAssemblies-Build-Ups'!$A$2:$A$255,Housing_Products___Project_Preparation__2[[#This Row],[Spalte12]],Tabelle4244[Dicke (mm)])</f>
        <v>403.1</v>
      </c>
      <c r="R5" t="s">
        <v>77</v>
      </c>
      <c r="S5" t="s">
        <v>77</v>
      </c>
      <c r="T5" t="s">
        <v>77</v>
      </c>
      <c r="U5" t="s">
        <v>83</v>
      </c>
      <c r="V5" t="s">
        <v>77</v>
      </c>
      <c r="W5" t="s">
        <v>137</v>
      </c>
      <c r="X5" t="s">
        <v>137</v>
      </c>
      <c r="Y5" t="s">
        <v>137</v>
      </c>
      <c r="Z5" s="88"/>
      <c r="AA5" t="s">
        <v>147</v>
      </c>
      <c r="AB5" t="s">
        <v>137</v>
      </c>
      <c r="AC5">
        <v>2409</v>
      </c>
      <c r="AE5" s="100" t="s">
        <v>666</v>
      </c>
      <c r="AF5"/>
    </row>
    <row r="6" spans="1:32" ht="15" customHeight="1" x14ac:dyDescent="0.55000000000000004">
      <c r="A6" t="s">
        <v>134</v>
      </c>
      <c r="B6" t="s">
        <v>134</v>
      </c>
      <c r="C6" t="s">
        <v>135</v>
      </c>
      <c r="D6" t="s">
        <v>113</v>
      </c>
      <c r="E6" t="s">
        <v>134</v>
      </c>
      <c r="F6" t="s">
        <v>77</v>
      </c>
      <c r="G6" s="35" t="s">
        <v>137</v>
      </c>
      <c r="H6" t="s">
        <v>154</v>
      </c>
      <c r="I6" t="s">
        <v>77</v>
      </c>
      <c r="J6" t="s">
        <v>155</v>
      </c>
      <c r="K6" s="87">
        <v>66</v>
      </c>
      <c r="L6" t="s">
        <v>140</v>
      </c>
      <c r="M6" t="s">
        <v>156</v>
      </c>
      <c r="N6" t="s">
        <v>157</v>
      </c>
      <c r="O6">
        <v>1000</v>
      </c>
      <c r="P6">
        <v>3000</v>
      </c>
      <c r="Q6" s="38">
        <f>SUMIF('SubAssemblies-Build-Ups'!$A$2:$A$255,Housing_Products___Project_Preparation__2[[#This Row],[Spalte12]],Tabelle4244[Dicke (mm)])</f>
        <v>280.2</v>
      </c>
      <c r="R6" t="s">
        <v>83</v>
      </c>
      <c r="S6" t="s">
        <v>77</v>
      </c>
      <c r="T6" t="s">
        <v>77</v>
      </c>
      <c r="U6" t="s">
        <v>77</v>
      </c>
      <c r="V6" t="s">
        <v>83</v>
      </c>
      <c r="W6" t="s">
        <v>137</v>
      </c>
      <c r="X6" t="s">
        <v>137</v>
      </c>
      <c r="Y6" t="s">
        <v>137</v>
      </c>
      <c r="Z6" s="88">
        <v>0.161</v>
      </c>
      <c r="AA6" t="s">
        <v>143</v>
      </c>
      <c r="AB6" t="s">
        <v>137</v>
      </c>
      <c r="AC6">
        <v>2409</v>
      </c>
      <c r="AD6" t="s">
        <v>158</v>
      </c>
      <c r="AE6" s="65" t="s">
        <v>159</v>
      </c>
      <c r="AF6"/>
    </row>
    <row r="7" spans="1:32" ht="15" customHeight="1" x14ac:dyDescent="0.55000000000000004">
      <c r="A7" t="s">
        <v>134</v>
      </c>
      <c r="B7" t="s">
        <v>134</v>
      </c>
      <c r="C7" t="s">
        <v>135</v>
      </c>
      <c r="D7" t="s">
        <v>160</v>
      </c>
      <c r="E7" t="s">
        <v>134</v>
      </c>
      <c r="F7" t="s">
        <v>77</v>
      </c>
      <c r="G7" s="35" t="s">
        <v>137</v>
      </c>
      <c r="H7" t="s">
        <v>154</v>
      </c>
      <c r="I7" t="s">
        <v>83</v>
      </c>
      <c r="J7" t="s">
        <v>155</v>
      </c>
      <c r="K7" s="87">
        <v>69</v>
      </c>
      <c r="L7" t="s">
        <v>140</v>
      </c>
      <c r="M7" t="s">
        <v>161</v>
      </c>
      <c r="N7" t="s">
        <v>162</v>
      </c>
      <c r="O7">
        <v>1000</v>
      </c>
      <c r="P7">
        <v>3000</v>
      </c>
      <c r="Q7" s="38">
        <f>SUMIF('SubAssemblies-Build-Ups'!$A$2:$A$255,Housing_Products___Project_Preparation__2[[#This Row],[Spalte12]],Tabelle4244[Dicke (mm)])</f>
        <v>320.2</v>
      </c>
      <c r="R7" t="s">
        <v>77</v>
      </c>
      <c r="S7" t="s">
        <v>77</v>
      </c>
      <c r="T7" t="s">
        <v>77</v>
      </c>
      <c r="U7" t="s">
        <v>77</v>
      </c>
      <c r="V7" t="s">
        <v>83</v>
      </c>
      <c r="W7" t="s">
        <v>137</v>
      </c>
      <c r="X7" t="s">
        <v>137</v>
      </c>
      <c r="Y7" t="s">
        <v>137</v>
      </c>
      <c r="Z7" s="88">
        <v>0.16400000000000001</v>
      </c>
      <c r="AA7" t="s">
        <v>143</v>
      </c>
      <c r="AB7" t="s">
        <v>137</v>
      </c>
      <c r="AC7">
        <v>2409</v>
      </c>
      <c r="AE7" s="65" t="s">
        <v>163</v>
      </c>
      <c r="AF7"/>
    </row>
    <row r="8" spans="1:32" ht="15" customHeight="1" x14ac:dyDescent="0.55000000000000004">
      <c r="A8" t="s">
        <v>134</v>
      </c>
      <c r="B8" t="s">
        <v>134</v>
      </c>
      <c r="C8" t="s">
        <v>135</v>
      </c>
      <c r="D8" t="s">
        <v>114</v>
      </c>
      <c r="E8" t="s">
        <v>134</v>
      </c>
      <c r="F8" t="s">
        <v>77</v>
      </c>
      <c r="G8" s="35" t="s">
        <v>137</v>
      </c>
      <c r="H8" t="s">
        <v>154</v>
      </c>
      <c r="I8" t="s">
        <v>77</v>
      </c>
      <c r="J8" t="s">
        <v>139</v>
      </c>
      <c r="K8" s="87" t="s">
        <v>139</v>
      </c>
      <c r="L8" t="s">
        <v>140</v>
      </c>
      <c r="M8" t="s">
        <v>164</v>
      </c>
      <c r="N8" t="s">
        <v>165</v>
      </c>
      <c r="O8">
        <v>1000</v>
      </c>
      <c r="P8">
        <v>3000</v>
      </c>
      <c r="Q8" s="38">
        <f>SUMIF('SubAssemblies-Build-Ups'!$A$2:$A$255,Housing_Products___Project_Preparation__2[[#This Row],[Spalte12]],Tabelle4244[Dicke (mm)])</f>
        <v>90</v>
      </c>
      <c r="R8" t="s">
        <v>77</v>
      </c>
      <c r="S8" t="s">
        <v>77</v>
      </c>
      <c r="T8" t="s">
        <v>77</v>
      </c>
      <c r="U8" t="s">
        <v>77</v>
      </c>
      <c r="V8" t="s">
        <v>83</v>
      </c>
      <c r="W8" t="s">
        <v>137</v>
      </c>
      <c r="X8" t="s">
        <v>137</v>
      </c>
      <c r="Y8" t="s">
        <v>137</v>
      </c>
      <c r="Z8" s="88">
        <v>0.57099999999999995</v>
      </c>
      <c r="AA8" t="s">
        <v>143</v>
      </c>
      <c r="AB8" t="s">
        <v>137</v>
      </c>
      <c r="AC8">
        <v>2409</v>
      </c>
      <c r="AE8" s="65" t="s">
        <v>166</v>
      </c>
      <c r="AF8"/>
    </row>
    <row r="9" spans="1:32" ht="15" customHeight="1" x14ac:dyDescent="0.55000000000000004">
      <c r="A9" t="s">
        <v>134</v>
      </c>
      <c r="B9" t="s">
        <v>134</v>
      </c>
      <c r="C9" t="s">
        <v>167</v>
      </c>
      <c r="D9" s="35" t="s">
        <v>168</v>
      </c>
      <c r="E9" t="s">
        <v>134</v>
      </c>
      <c r="F9" t="s">
        <v>77</v>
      </c>
      <c r="G9" s="35" t="s">
        <v>169</v>
      </c>
      <c r="H9" t="s">
        <v>170</v>
      </c>
      <c r="I9" t="s">
        <v>83</v>
      </c>
      <c r="J9" t="s">
        <v>155</v>
      </c>
      <c r="K9" s="87">
        <v>64</v>
      </c>
      <c r="L9" t="s">
        <v>140</v>
      </c>
      <c r="M9" t="s">
        <v>171</v>
      </c>
      <c r="N9" t="s">
        <v>172</v>
      </c>
      <c r="O9">
        <v>1000</v>
      </c>
      <c r="P9">
        <v>3000</v>
      </c>
      <c r="Q9" s="38">
        <f>SUMIF('SubAssemblies-Build-Ups'!$A$2:$A$255,Housing_Products___Project_Preparation__2[[#This Row],[Spalte12]],Tabelle4244[Dicke (mm)])</f>
        <v>0</v>
      </c>
      <c r="R9" t="s">
        <v>83</v>
      </c>
      <c r="S9" t="s">
        <v>77</v>
      </c>
      <c r="T9" t="s">
        <v>77</v>
      </c>
      <c r="U9" t="s">
        <v>77</v>
      </c>
      <c r="V9" t="s">
        <v>83</v>
      </c>
      <c r="W9" t="s">
        <v>137</v>
      </c>
      <c r="X9" t="s">
        <v>137</v>
      </c>
      <c r="Y9" t="s">
        <v>137</v>
      </c>
      <c r="Z9" s="88">
        <v>2.778</v>
      </c>
      <c r="AA9" t="s">
        <v>173</v>
      </c>
      <c r="AB9" t="s">
        <v>137</v>
      </c>
      <c r="AC9">
        <v>2409</v>
      </c>
      <c r="AE9" s="65" t="s">
        <v>174</v>
      </c>
      <c r="AF9"/>
    </row>
    <row r="10" spans="1:32" ht="15" customHeight="1" x14ac:dyDescent="0.55000000000000004">
      <c r="A10" t="s">
        <v>134</v>
      </c>
      <c r="B10" t="s">
        <v>134</v>
      </c>
      <c r="C10" t="s">
        <v>135</v>
      </c>
      <c r="D10" s="35" t="s">
        <v>115</v>
      </c>
      <c r="E10" t="s">
        <v>134</v>
      </c>
      <c r="F10" t="s">
        <v>77</v>
      </c>
      <c r="G10" s="35" t="s">
        <v>175</v>
      </c>
      <c r="H10" t="s">
        <v>154</v>
      </c>
      <c r="I10" t="s">
        <v>77</v>
      </c>
      <c r="J10" t="s">
        <v>139</v>
      </c>
      <c r="K10" s="87" t="s">
        <v>139</v>
      </c>
      <c r="L10" t="s">
        <v>140</v>
      </c>
      <c r="M10" t="s">
        <v>176</v>
      </c>
      <c r="N10" t="s">
        <v>177</v>
      </c>
      <c r="O10">
        <v>1000</v>
      </c>
      <c r="P10">
        <v>3000</v>
      </c>
      <c r="Q10" s="38">
        <f>SUMIF('SubAssemblies-Build-Ups'!$A$2:$A$255,Housing_Products___Project_Preparation__2[[#This Row],[Spalte12]],Tabelle4244[Dicke (mm)])</f>
        <v>115</v>
      </c>
      <c r="R10" t="s">
        <v>83</v>
      </c>
      <c r="S10" t="s">
        <v>77</v>
      </c>
      <c r="T10" t="s">
        <v>77</v>
      </c>
      <c r="U10" t="s">
        <v>77</v>
      </c>
      <c r="V10" t="s">
        <v>83</v>
      </c>
      <c r="W10" t="s">
        <v>137</v>
      </c>
      <c r="X10" t="s">
        <v>137</v>
      </c>
      <c r="Y10" t="s">
        <v>137</v>
      </c>
      <c r="Z10" s="88">
        <v>0.60699999999999998</v>
      </c>
      <c r="AA10" t="s">
        <v>178</v>
      </c>
      <c r="AB10" t="s">
        <v>137</v>
      </c>
      <c r="AC10">
        <v>2409</v>
      </c>
      <c r="AE10" s="65" t="s">
        <v>179</v>
      </c>
      <c r="AF10"/>
    </row>
    <row r="11" spans="1:32" ht="15" customHeight="1" x14ac:dyDescent="0.55000000000000004">
      <c r="A11" t="s">
        <v>134</v>
      </c>
      <c r="B11" t="s">
        <v>134</v>
      </c>
      <c r="C11" t="s">
        <v>135</v>
      </c>
      <c r="D11" s="35" t="s">
        <v>180</v>
      </c>
      <c r="E11" t="s">
        <v>134</v>
      </c>
      <c r="F11" t="s">
        <v>77</v>
      </c>
      <c r="G11" s="35" t="s">
        <v>181</v>
      </c>
      <c r="H11" t="s">
        <v>154</v>
      </c>
      <c r="I11" t="s">
        <v>77</v>
      </c>
      <c r="J11" t="s">
        <v>155</v>
      </c>
      <c r="K11" s="87" t="s">
        <v>137</v>
      </c>
      <c r="L11" t="s">
        <v>140</v>
      </c>
      <c r="M11" t="s">
        <v>182</v>
      </c>
      <c r="N11" t="s">
        <v>183</v>
      </c>
      <c r="O11">
        <v>1000</v>
      </c>
      <c r="P11">
        <v>3000</v>
      </c>
      <c r="Q11" s="38">
        <f>SUMIF('SubAssemblies-Build-Ups'!$A$2:$A$255,Housing_Products___Project_Preparation__2[[#This Row],[Spalte12]],Tabelle4244[Dicke (mm)])</f>
        <v>0</v>
      </c>
      <c r="R11" t="s">
        <v>77</v>
      </c>
      <c r="S11" t="s">
        <v>77</v>
      </c>
      <c r="T11" t="s">
        <v>77</v>
      </c>
      <c r="U11" t="s">
        <v>77</v>
      </c>
      <c r="V11" t="s">
        <v>83</v>
      </c>
      <c r="W11" t="s">
        <v>137</v>
      </c>
      <c r="X11" t="s">
        <v>137</v>
      </c>
      <c r="Y11" t="s">
        <v>137</v>
      </c>
      <c r="Z11" s="88" t="s">
        <v>184</v>
      </c>
      <c r="AA11" t="s">
        <v>143</v>
      </c>
      <c r="AB11" t="s">
        <v>137</v>
      </c>
      <c r="AC11">
        <v>2409</v>
      </c>
      <c r="AD11" t="s">
        <v>185</v>
      </c>
      <c r="AE11" s="65" t="s">
        <v>186</v>
      </c>
      <c r="AF11"/>
    </row>
    <row r="12" spans="1:32" ht="15" customHeight="1" x14ac:dyDescent="0.55000000000000004">
      <c r="A12" t="s">
        <v>134</v>
      </c>
      <c r="B12" t="s">
        <v>134</v>
      </c>
      <c r="C12" t="s">
        <v>135</v>
      </c>
      <c r="D12" s="35" t="s">
        <v>116</v>
      </c>
      <c r="E12" t="s">
        <v>134</v>
      </c>
      <c r="F12" t="s">
        <v>77</v>
      </c>
      <c r="G12" s="35" t="s">
        <v>175</v>
      </c>
      <c r="H12" t="s">
        <v>154</v>
      </c>
      <c r="I12" t="s">
        <v>77</v>
      </c>
      <c r="J12" t="s">
        <v>139</v>
      </c>
      <c r="K12" s="87" t="s">
        <v>139</v>
      </c>
      <c r="L12" t="s">
        <v>140</v>
      </c>
      <c r="M12" t="s">
        <v>188</v>
      </c>
      <c r="N12" t="s">
        <v>189</v>
      </c>
      <c r="O12">
        <v>1000</v>
      </c>
      <c r="P12">
        <v>3000</v>
      </c>
      <c r="Q12" s="38">
        <f>SUMIF('SubAssemblies-Build-Ups'!$A$2:$A$255,Housing_Products___Project_Preparation__2[[#This Row],[Spalte12]],Tabelle4244[Dicke (mm)])</f>
        <v>100</v>
      </c>
      <c r="R12" t="s">
        <v>83</v>
      </c>
      <c r="S12" t="s">
        <v>77</v>
      </c>
      <c r="T12" t="s">
        <v>77</v>
      </c>
      <c r="U12" t="s">
        <v>77</v>
      </c>
      <c r="V12" t="s">
        <v>83</v>
      </c>
      <c r="W12" t="s">
        <v>137</v>
      </c>
      <c r="X12" t="s">
        <v>137</v>
      </c>
      <c r="Y12" t="s">
        <v>137</v>
      </c>
      <c r="Z12" s="88">
        <v>0.60699999999999998</v>
      </c>
      <c r="AA12" t="s">
        <v>143</v>
      </c>
      <c r="AB12" t="s">
        <v>137</v>
      </c>
      <c r="AC12">
        <v>2409</v>
      </c>
      <c r="AE12" s="65" t="s">
        <v>190</v>
      </c>
      <c r="AF12"/>
    </row>
    <row r="13" spans="1:32" ht="15" customHeight="1" x14ac:dyDescent="0.55000000000000004">
      <c r="A13" t="s">
        <v>134</v>
      </c>
      <c r="B13" t="s">
        <v>134</v>
      </c>
      <c r="C13" t="s">
        <v>135</v>
      </c>
      <c r="D13" s="35" t="s">
        <v>118</v>
      </c>
      <c r="E13" t="s">
        <v>134</v>
      </c>
      <c r="F13" t="s">
        <v>77</v>
      </c>
      <c r="G13" s="35" t="s">
        <v>175</v>
      </c>
      <c r="H13" t="s">
        <v>191</v>
      </c>
      <c r="I13" t="s">
        <v>77</v>
      </c>
      <c r="J13" t="s">
        <v>139</v>
      </c>
      <c r="K13" s="87" t="s">
        <v>139</v>
      </c>
      <c r="L13" t="s">
        <v>140</v>
      </c>
      <c r="M13" t="s">
        <v>192</v>
      </c>
      <c r="N13" t="s">
        <v>193</v>
      </c>
      <c r="O13">
        <v>1000</v>
      </c>
      <c r="P13">
        <v>3000</v>
      </c>
      <c r="Q13" s="38">
        <f>SUMIF('SubAssemblies-Build-Ups'!$A$2:$A$255,Housing_Products___Project_Preparation__2[[#This Row],[Spalte12]],Tabelle4244[Dicke (mm)])</f>
        <v>15</v>
      </c>
      <c r="R13" t="s">
        <v>77</v>
      </c>
      <c r="S13" t="s">
        <v>77</v>
      </c>
      <c r="T13" t="s">
        <v>77</v>
      </c>
      <c r="U13" t="s">
        <v>77</v>
      </c>
      <c r="V13" t="s">
        <v>83</v>
      </c>
      <c r="W13" t="s">
        <v>137</v>
      </c>
      <c r="X13" t="s">
        <v>137</v>
      </c>
      <c r="Y13" t="s">
        <v>137</v>
      </c>
      <c r="Z13" s="88" t="s">
        <v>184</v>
      </c>
      <c r="AA13" t="s">
        <v>143</v>
      </c>
      <c r="AB13" t="s">
        <v>137</v>
      </c>
      <c r="AC13">
        <v>2409</v>
      </c>
      <c r="AE13" s="85" t="s">
        <v>187</v>
      </c>
      <c r="AF13"/>
    </row>
    <row r="14" spans="1:32" ht="15" customHeight="1" x14ac:dyDescent="0.55000000000000004">
      <c r="A14" t="s">
        <v>134</v>
      </c>
      <c r="B14" t="s">
        <v>134</v>
      </c>
      <c r="C14" t="s">
        <v>135</v>
      </c>
      <c r="D14" s="35" t="s">
        <v>117</v>
      </c>
      <c r="E14" t="s">
        <v>134</v>
      </c>
      <c r="F14" t="s">
        <v>77</v>
      </c>
      <c r="G14" s="35" t="s">
        <v>175</v>
      </c>
      <c r="H14" t="s">
        <v>154</v>
      </c>
      <c r="I14" t="s">
        <v>77</v>
      </c>
      <c r="J14" t="s">
        <v>139</v>
      </c>
      <c r="K14" s="87" t="s">
        <v>139</v>
      </c>
      <c r="L14" t="s">
        <v>140</v>
      </c>
      <c r="M14" t="s">
        <v>194</v>
      </c>
      <c r="N14" t="s">
        <v>195</v>
      </c>
      <c r="O14">
        <v>1000</v>
      </c>
      <c r="P14">
        <v>3000</v>
      </c>
      <c r="Q14" s="38">
        <f>SUMIF('SubAssemblies-Build-Ups'!$A$2:$A$255,Housing_Products___Project_Preparation__2[[#This Row],[Spalte12]],Tabelle4244[Dicke (mm)])</f>
        <v>190</v>
      </c>
      <c r="R14" t="s">
        <v>77</v>
      </c>
      <c r="S14" t="s">
        <v>77</v>
      </c>
      <c r="T14" t="s">
        <v>83</v>
      </c>
      <c r="U14" t="s">
        <v>77</v>
      </c>
      <c r="V14" t="s">
        <v>83</v>
      </c>
      <c r="W14" t="s">
        <v>137</v>
      </c>
      <c r="X14" t="s">
        <v>137</v>
      </c>
      <c r="Y14" t="s">
        <v>137</v>
      </c>
      <c r="Z14" s="88">
        <v>0.248</v>
      </c>
      <c r="AA14" t="s">
        <v>143</v>
      </c>
      <c r="AB14" t="s">
        <v>137</v>
      </c>
      <c r="AC14">
        <v>2409</v>
      </c>
      <c r="AE14" s="65" t="s">
        <v>196</v>
      </c>
      <c r="AF14"/>
    </row>
    <row r="15" spans="1:32" ht="15" customHeight="1" x14ac:dyDescent="0.55000000000000004">
      <c r="A15" t="s">
        <v>134</v>
      </c>
      <c r="B15" t="s">
        <v>134</v>
      </c>
      <c r="C15" t="s">
        <v>197</v>
      </c>
      <c r="D15" s="35" t="s">
        <v>198</v>
      </c>
      <c r="E15" t="s">
        <v>134</v>
      </c>
      <c r="F15" t="s">
        <v>77</v>
      </c>
      <c r="G15" s="35" t="s">
        <v>175</v>
      </c>
      <c r="H15" t="s">
        <v>154</v>
      </c>
      <c r="I15" t="s">
        <v>77</v>
      </c>
      <c r="J15" t="s">
        <v>139</v>
      </c>
      <c r="K15" s="87" t="s">
        <v>139</v>
      </c>
      <c r="L15" t="s">
        <v>140</v>
      </c>
      <c r="M15" t="s">
        <v>199</v>
      </c>
      <c r="N15" t="s">
        <v>200</v>
      </c>
      <c r="O15">
        <v>1000</v>
      </c>
      <c r="P15">
        <v>3000</v>
      </c>
      <c r="Q15" s="38">
        <f>SUMIF('SubAssemblies-Build-Ups'!$A$2:$A$255,Housing_Products___Project_Preparation__2[[#This Row],[Spalte12]],Tabelle4244[Dicke (mm)])</f>
        <v>29</v>
      </c>
      <c r="R15" t="s">
        <v>77</v>
      </c>
      <c r="S15" t="s">
        <v>83</v>
      </c>
      <c r="T15" t="s">
        <v>77</v>
      </c>
      <c r="U15" t="s">
        <v>77</v>
      </c>
      <c r="V15" t="s">
        <v>83</v>
      </c>
      <c r="W15" t="s">
        <v>137</v>
      </c>
      <c r="X15" t="s">
        <v>137</v>
      </c>
      <c r="Y15" t="s">
        <v>137</v>
      </c>
      <c r="Z15" s="88" t="s">
        <v>184</v>
      </c>
      <c r="AA15" t="s">
        <v>143</v>
      </c>
      <c r="AB15" t="s">
        <v>137</v>
      </c>
      <c r="AC15">
        <v>2409</v>
      </c>
      <c r="AE15" s="65" t="s">
        <v>201</v>
      </c>
      <c r="AF15"/>
    </row>
    <row r="16" spans="1:32" ht="15" customHeight="1" x14ac:dyDescent="0.55000000000000004">
      <c r="A16" t="s">
        <v>134</v>
      </c>
      <c r="B16" t="s">
        <v>134</v>
      </c>
      <c r="C16" t="s">
        <v>135</v>
      </c>
      <c r="D16" s="35" t="s">
        <v>119</v>
      </c>
      <c r="E16" t="s">
        <v>134</v>
      </c>
      <c r="F16" t="s">
        <v>77</v>
      </c>
      <c r="G16" s="35" t="s">
        <v>175</v>
      </c>
      <c r="H16" t="s">
        <v>154</v>
      </c>
      <c r="I16" t="s">
        <v>77</v>
      </c>
      <c r="J16" t="s">
        <v>139</v>
      </c>
      <c r="K16" s="87" t="s">
        <v>139</v>
      </c>
      <c r="L16" t="s">
        <v>140</v>
      </c>
      <c r="M16" t="s">
        <v>202</v>
      </c>
      <c r="N16" t="s">
        <v>203</v>
      </c>
      <c r="O16">
        <v>1000</v>
      </c>
      <c r="P16">
        <v>3000</v>
      </c>
      <c r="Q16" s="38">
        <f>SUMIF('SubAssemblies-Build-Ups'!$A$2:$A$255,Housing_Products___Project_Preparation__2[[#This Row],[Spalte12]],Tabelle4244[Dicke (mm)])</f>
        <v>85</v>
      </c>
      <c r="R16" t="s">
        <v>83</v>
      </c>
      <c r="S16" t="s">
        <v>83</v>
      </c>
      <c r="T16" t="s">
        <v>77</v>
      </c>
      <c r="U16" t="s">
        <v>77</v>
      </c>
      <c r="V16" t="s">
        <v>83</v>
      </c>
      <c r="W16" t="s">
        <v>137</v>
      </c>
      <c r="X16" t="s">
        <v>137</v>
      </c>
      <c r="Y16" t="s">
        <v>137</v>
      </c>
      <c r="Z16" s="88" t="s">
        <v>184</v>
      </c>
      <c r="AA16" t="s">
        <v>204</v>
      </c>
      <c r="AB16" t="s">
        <v>137</v>
      </c>
      <c r="AC16">
        <v>2409</v>
      </c>
      <c r="AE16" s="65" t="s">
        <v>205</v>
      </c>
      <c r="AF16"/>
    </row>
    <row r="17" spans="1:32" ht="15" customHeight="1" x14ac:dyDescent="0.55000000000000004">
      <c r="A17" t="s">
        <v>134</v>
      </c>
      <c r="B17" t="s">
        <v>134</v>
      </c>
      <c r="C17" t="s">
        <v>135</v>
      </c>
      <c r="D17" s="35" t="s">
        <v>206</v>
      </c>
      <c r="E17" t="s">
        <v>134</v>
      </c>
      <c r="F17" t="s">
        <v>77</v>
      </c>
      <c r="G17" s="35" t="s">
        <v>137</v>
      </c>
      <c r="H17" t="s">
        <v>154</v>
      </c>
      <c r="I17" t="s">
        <v>77</v>
      </c>
      <c r="J17" t="s">
        <v>139</v>
      </c>
      <c r="K17" s="87" t="s">
        <v>137</v>
      </c>
      <c r="L17" t="s">
        <v>140</v>
      </c>
      <c r="M17" t="s">
        <v>207</v>
      </c>
      <c r="N17" t="s">
        <v>208</v>
      </c>
      <c r="O17">
        <v>1000</v>
      </c>
      <c r="P17">
        <v>3000</v>
      </c>
      <c r="Q17" s="38">
        <f>SUMIF('SubAssemblies-Build-Ups'!$A$2:$A$255,Housing_Products___Project_Preparation__2[[#This Row],[Spalte12]],Tabelle4244[Dicke (mm)])</f>
        <v>150.1</v>
      </c>
      <c r="R17" t="s">
        <v>77</v>
      </c>
      <c r="S17" t="s">
        <v>77</v>
      </c>
      <c r="T17" t="s">
        <v>77</v>
      </c>
      <c r="U17" t="s">
        <v>77</v>
      </c>
      <c r="V17" t="s">
        <v>77</v>
      </c>
      <c r="W17" t="s">
        <v>137</v>
      </c>
      <c r="X17" t="s">
        <v>137</v>
      </c>
      <c r="Y17" t="s">
        <v>137</v>
      </c>
      <c r="Z17" s="88" t="s">
        <v>184</v>
      </c>
      <c r="AA17" t="s">
        <v>143</v>
      </c>
      <c r="AB17" t="s">
        <v>137</v>
      </c>
      <c r="AC17">
        <v>2409</v>
      </c>
      <c r="AE17" s="65" t="s">
        <v>186</v>
      </c>
      <c r="AF17"/>
    </row>
    <row r="18" spans="1:32" ht="15" customHeight="1" x14ac:dyDescent="0.55000000000000004">
      <c r="A18" t="s">
        <v>134</v>
      </c>
      <c r="B18" t="s">
        <v>134</v>
      </c>
      <c r="C18" t="s">
        <v>135</v>
      </c>
      <c r="D18" s="35" t="s">
        <v>209</v>
      </c>
      <c r="E18" t="s">
        <v>134</v>
      </c>
      <c r="F18" t="s">
        <v>83</v>
      </c>
      <c r="G18" s="35" t="s">
        <v>137</v>
      </c>
      <c r="H18" t="s">
        <v>138</v>
      </c>
      <c r="I18" t="s">
        <v>83</v>
      </c>
      <c r="J18" t="s">
        <v>155</v>
      </c>
      <c r="K18" s="87" t="s">
        <v>139</v>
      </c>
      <c r="L18" t="s">
        <v>140</v>
      </c>
      <c r="M18" t="s">
        <v>210</v>
      </c>
      <c r="N18" t="s">
        <v>211</v>
      </c>
      <c r="O18">
        <v>1000</v>
      </c>
      <c r="P18">
        <v>3000</v>
      </c>
      <c r="Q18" s="38">
        <f>SUMIF('SubAssemblies-Build-Ups'!$A$2:$A$255,Housing_Products___Project_Preparation__2[[#This Row],[Spalte12]],Tabelle4244[Dicke (mm)])</f>
        <v>417.5</v>
      </c>
      <c r="R18" t="s">
        <v>77</v>
      </c>
      <c r="S18" t="s">
        <v>77</v>
      </c>
      <c r="T18" t="s">
        <v>77</v>
      </c>
      <c r="U18" t="s">
        <v>83</v>
      </c>
      <c r="V18" t="s">
        <v>83</v>
      </c>
      <c r="W18" t="s">
        <v>137</v>
      </c>
      <c r="X18" t="s">
        <v>137</v>
      </c>
      <c r="Y18" t="s">
        <v>137</v>
      </c>
      <c r="Z18" s="88">
        <v>0.13100000000000001</v>
      </c>
      <c r="AA18" t="s">
        <v>143</v>
      </c>
      <c r="AB18" t="s">
        <v>137</v>
      </c>
      <c r="AC18">
        <v>2409</v>
      </c>
      <c r="AE18" s="85" t="s">
        <v>187</v>
      </c>
      <c r="AF18"/>
    </row>
    <row r="19" spans="1:32" ht="15" customHeight="1" x14ac:dyDescent="0.55000000000000004">
      <c r="A19" t="s">
        <v>134</v>
      </c>
      <c r="B19" t="s">
        <v>134</v>
      </c>
      <c r="C19" t="s">
        <v>135</v>
      </c>
      <c r="D19" s="35" t="s">
        <v>212</v>
      </c>
      <c r="E19" t="s">
        <v>134</v>
      </c>
      <c r="F19" t="s">
        <v>83</v>
      </c>
      <c r="G19" s="35" t="s">
        <v>137</v>
      </c>
      <c r="H19" t="s">
        <v>138</v>
      </c>
      <c r="I19" t="s">
        <v>83</v>
      </c>
      <c r="J19" t="s">
        <v>213</v>
      </c>
      <c r="K19" s="87" t="s">
        <v>139</v>
      </c>
      <c r="L19" t="s">
        <v>140</v>
      </c>
      <c r="M19" t="s">
        <v>214</v>
      </c>
      <c r="N19" t="s">
        <v>215</v>
      </c>
      <c r="O19">
        <v>1000</v>
      </c>
      <c r="P19">
        <v>3000</v>
      </c>
      <c r="Q19" s="38">
        <f>SUMIF('SubAssemblies-Build-Ups'!$A$2:$A$255,Housing_Products___Project_Preparation__2[[#This Row],[Spalte12]],Tabelle4244[Dicke (mm)])</f>
        <v>486.6</v>
      </c>
      <c r="R19" t="s">
        <v>77</v>
      </c>
      <c r="S19" t="s">
        <v>77</v>
      </c>
      <c r="T19" t="s">
        <v>77</v>
      </c>
      <c r="U19" t="s">
        <v>83</v>
      </c>
      <c r="V19" t="s">
        <v>83</v>
      </c>
      <c r="W19" t="s">
        <v>137</v>
      </c>
      <c r="X19" t="s">
        <v>137</v>
      </c>
      <c r="Y19" t="s">
        <v>137</v>
      </c>
      <c r="Z19" s="88">
        <v>0.126</v>
      </c>
      <c r="AA19" t="s">
        <v>147</v>
      </c>
      <c r="AB19" t="s">
        <v>137</v>
      </c>
      <c r="AC19">
        <v>2409</v>
      </c>
      <c r="AE19" s="85" t="s">
        <v>187</v>
      </c>
      <c r="AF19"/>
    </row>
    <row r="20" spans="1:32" ht="15" customHeight="1" x14ac:dyDescent="0.55000000000000004">
      <c r="A20" t="s">
        <v>134</v>
      </c>
      <c r="B20" t="s">
        <v>134</v>
      </c>
      <c r="C20" t="s">
        <v>135</v>
      </c>
      <c r="D20" s="35" t="s">
        <v>216</v>
      </c>
      <c r="E20" t="s">
        <v>134</v>
      </c>
      <c r="F20" t="s">
        <v>83</v>
      </c>
      <c r="G20" s="35" t="s">
        <v>137</v>
      </c>
      <c r="H20" t="s">
        <v>138</v>
      </c>
      <c r="I20" t="s">
        <v>83</v>
      </c>
      <c r="J20" t="s">
        <v>217</v>
      </c>
      <c r="K20" s="87" t="s">
        <v>139</v>
      </c>
      <c r="L20" t="s">
        <v>140</v>
      </c>
      <c r="M20" t="s">
        <v>218</v>
      </c>
      <c r="N20" t="s">
        <v>219</v>
      </c>
      <c r="O20">
        <v>1000</v>
      </c>
      <c r="P20">
        <v>3000</v>
      </c>
      <c r="Q20" s="38">
        <f>SUMIF('SubAssemblies-Build-Ups'!$A$2:$A$255,Housing_Products___Project_Preparation__2[[#This Row],[Spalte12]],Tabelle4244[Dicke (mm)])</f>
        <v>355</v>
      </c>
      <c r="R20" t="s">
        <v>77</v>
      </c>
      <c r="S20" t="s">
        <v>77</v>
      </c>
      <c r="T20" t="s">
        <v>77</v>
      </c>
      <c r="U20" t="s">
        <v>83</v>
      </c>
      <c r="V20" t="s">
        <v>77</v>
      </c>
      <c r="W20" t="s">
        <v>137</v>
      </c>
      <c r="X20" t="s">
        <v>137</v>
      </c>
      <c r="Y20" t="s">
        <v>137</v>
      </c>
      <c r="Z20" s="88"/>
      <c r="AA20" t="s">
        <v>143</v>
      </c>
      <c r="AB20" t="s">
        <v>137</v>
      </c>
      <c r="AC20">
        <v>2409</v>
      </c>
      <c r="AE20" s="85" t="s">
        <v>187</v>
      </c>
      <c r="AF20"/>
    </row>
    <row r="21" spans="1:32" ht="15" customHeight="1" x14ac:dyDescent="0.55000000000000004">
      <c r="A21" t="s">
        <v>134</v>
      </c>
      <c r="B21" t="s">
        <v>134</v>
      </c>
      <c r="C21" t="s">
        <v>135</v>
      </c>
      <c r="D21" s="35" t="s">
        <v>220</v>
      </c>
      <c r="E21" t="s">
        <v>134</v>
      </c>
      <c r="F21" t="s">
        <v>83</v>
      </c>
      <c r="G21" s="35" t="s">
        <v>137</v>
      </c>
      <c r="H21" t="s">
        <v>138</v>
      </c>
      <c r="I21" t="s">
        <v>83</v>
      </c>
      <c r="J21" t="s">
        <v>221</v>
      </c>
      <c r="K21" s="87" t="s">
        <v>139</v>
      </c>
      <c r="L21" t="s">
        <v>140</v>
      </c>
      <c r="M21" t="s">
        <v>222</v>
      </c>
      <c r="N21" t="s">
        <v>223</v>
      </c>
      <c r="O21">
        <v>1000</v>
      </c>
      <c r="P21">
        <v>3000</v>
      </c>
      <c r="Q21" s="38">
        <f>SUMIF('SubAssemblies-Build-Ups'!$A$2:$A$255,Housing_Products___Project_Preparation__2[[#This Row],[Spalte12]],Tabelle4244[Dicke (mm)])</f>
        <v>424.1</v>
      </c>
      <c r="R21" t="s">
        <v>77</v>
      </c>
      <c r="S21" t="s">
        <v>77</v>
      </c>
      <c r="T21" t="s">
        <v>77</v>
      </c>
      <c r="U21" t="s">
        <v>83</v>
      </c>
      <c r="V21" t="s">
        <v>77</v>
      </c>
      <c r="W21" t="s">
        <v>137</v>
      </c>
      <c r="X21" t="s">
        <v>137</v>
      </c>
      <c r="Y21" t="s">
        <v>137</v>
      </c>
      <c r="Z21" s="88"/>
      <c r="AA21" t="s">
        <v>147</v>
      </c>
      <c r="AB21" t="s">
        <v>137</v>
      </c>
      <c r="AC21">
        <v>2409</v>
      </c>
      <c r="AE21" s="85" t="s">
        <v>187</v>
      </c>
      <c r="AF21"/>
    </row>
    <row r="22" spans="1:32" ht="15" customHeight="1" x14ac:dyDescent="0.55000000000000004">
      <c r="A22" t="s">
        <v>134</v>
      </c>
      <c r="B22" t="s">
        <v>134</v>
      </c>
      <c r="C22" t="s">
        <v>135</v>
      </c>
      <c r="D22" s="35" t="s">
        <v>104</v>
      </c>
      <c r="E22" t="s">
        <v>134</v>
      </c>
      <c r="F22" t="s">
        <v>77</v>
      </c>
      <c r="G22" s="35" t="s">
        <v>175</v>
      </c>
      <c r="H22" t="s">
        <v>224</v>
      </c>
      <c r="I22" t="s">
        <v>83</v>
      </c>
      <c r="J22" t="s">
        <v>155</v>
      </c>
      <c r="K22" s="87">
        <v>73</v>
      </c>
      <c r="L22" t="s">
        <v>225</v>
      </c>
      <c r="M22" t="s">
        <v>226</v>
      </c>
      <c r="N22" t="s">
        <v>227</v>
      </c>
      <c r="O22">
        <v>1000</v>
      </c>
      <c r="P22">
        <v>1000</v>
      </c>
      <c r="Q22" s="38">
        <f>SUMIF('SubAssemblies-Build-Ups'!$A$2:$A$255,Housing_Products___Project_Preparation__2[[#This Row],[Spalte12]],Tabelle4244[Dicke (mm)])</f>
        <v>265</v>
      </c>
      <c r="R22" t="s">
        <v>83</v>
      </c>
      <c r="S22" t="s">
        <v>77</v>
      </c>
      <c r="T22" t="s">
        <v>83</v>
      </c>
      <c r="U22" t="s">
        <v>77</v>
      </c>
      <c r="V22" t="s">
        <v>77</v>
      </c>
      <c r="W22" t="s">
        <v>137</v>
      </c>
      <c r="X22" t="s">
        <v>137</v>
      </c>
      <c r="Y22" t="s">
        <v>137</v>
      </c>
      <c r="Z22" s="88" t="s">
        <v>184</v>
      </c>
      <c r="AA22" t="s">
        <v>228</v>
      </c>
      <c r="AB22" t="s">
        <v>137</v>
      </c>
      <c r="AC22">
        <v>2409</v>
      </c>
      <c r="AE22" s="65" t="s">
        <v>144</v>
      </c>
      <c r="AF22"/>
    </row>
    <row r="23" spans="1:32" ht="15" customHeight="1" x14ac:dyDescent="0.55000000000000004">
      <c r="A23" t="s">
        <v>134</v>
      </c>
      <c r="B23" t="s">
        <v>134</v>
      </c>
      <c r="C23" t="s">
        <v>135</v>
      </c>
      <c r="D23" s="35" t="s">
        <v>105</v>
      </c>
      <c r="E23" t="s">
        <v>134</v>
      </c>
      <c r="F23" t="s">
        <v>77</v>
      </c>
      <c r="G23" s="35" t="s">
        <v>175</v>
      </c>
      <c r="H23" t="s">
        <v>224</v>
      </c>
      <c r="I23" t="s">
        <v>77</v>
      </c>
      <c r="J23" t="s">
        <v>139</v>
      </c>
      <c r="K23" s="87" t="s">
        <v>139</v>
      </c>
      <c r="L23" t="s">
        <v>225</v>
      </c>
      <c r="M23" t="s">
        <v>229</v>
      </c>
      <c r="N23" t="s">
        <v>230</v>
      </c>
      <c r="O23">
        <v>1000</v>
      </c>
      <c r="P23">
        <v>1000</v>
      </c>
      <c r="Q23" s="38">
        <f>SUMIF('SubAssemblies-Build-Ups'!$A$2:$A$255,Housing_Products___Project_Preparation__2[[#This Row],[Spalte12]],Tabelle4244[Dicke (mm)])</f>
        <v>100</v>
      </c>
      <c r="R23" t="s">
        <v>83</v>
      </c>
      <c r="S23" t="s">
        <v>77</v>
      </c>
      <c r="T23" t="s">
        <v>83</v>
      </c>
      <c r="U23" t="s">
        <v>77</v>
      </c>
      <c r="V23" t="s">
        <v>77</v>
      </c>
      <c r="W23" t="s">
        <v>137</v>
      </c>
      <c r="X23" t="s">
        <v>137</v>
      </c>
      <c r="Y23" t="s">
        <v>137</v>
      </c>
      <c r="Z23" s="88" t="s">
        <v>184</v>
      </c>
      <c r="AA23" t="s">
        <v>231</v>
      </c>
      <c r="AB23" t="s">
        <v>137</v>
      </c>
      <c r="AC23">
        <v>2409</v>
      </c>
      <c r="AD23" t="s">
        <v>232</v>
      </c>
      <c r="AE23" s="65" t="s">
        <v>144</v>
      </c>
      <c r="AF23"/>
    </row>
    <row r="24" spans="1:32" ht="15" customHeight="1" x14ac:dyDescent="0.55000000000000004">
      <c r="A24" t="s">
        <v>134</v>
      </c>
      <c r="B24" t="s">
        <v>134</v>
      </c>
      <c r="C24" t="s">
        <v>135</v>
      </c>
      <c r="D24" s="35" t="s">
        <v>233</v>
      </c>
      <c r="E24" t="s">
        <v>134</v>
      </c>
      <c r="F24" t="s">
        <v>77</v>
      </c>
      <c r="G24" s="35" t="s">
        <v>181</v>
      </c>
      <c r="H24" t="s">
        <v>224</v>
      </c>
      <c r="I24" t="s">
        <v>83</v>
      </c>
      <c r="J24" t="s">
        <v>155</v>
      </c>
      <c r="K24" s="87">
        <v>68</v>
      </c>
      <c r="L24" t="s">
        <v>225</v>
      </c>
      <c r="M24" t="s">
        <v>234</v>
      </c>
      <c r="N24" t="s">
        <v>235</v>
      </c>
      <c r="O24">
        <v>1000</v>
      </c>
      <c r="P24">
        <v>1000</v>
      </c>
      <c r="Q24" s="38">
        <f>SUMIF('SubAssemblies-Build-Ups'!$A$2:$A$255,Housing_Products___Project_Preparation__2[[#This Row],[Spalte12]],Tabelle4244[Dicke (mm)])</f>
        <v>295.60000000000002</v>
      </c>
      <c r="R24" t="s">
        <v>83</v>
      </c>
      <c r="S24" t="s">
        <v>77</v>
      </c>
      <c r="T24" t="s">
        <v>83</v>
      </c>
      <c r="U24" t="s">
        <v>77</v>
      </c>
      <c r="V24" t="s">
        <v>83</v>
      </c>
      <c r="W24" t="s">
        <v>137</v>
      </c>
      <c r="X24" t="s">
        <v>137</v>
      </c>
      <c r="Y24" t="s">
        <v>137</v>
      </c>
      <c r="Z24" s="88" t="s">
        <v>184</v>
      </c>
      <c r="AA24" t="s">
        <v>236</v>
      </c>
      <c r="AB24" t="s">
        <v>137</v>
      </c>
      <c r="AC24">
        <v>2409</v>
      </c>
      <c r="AD24" t="s">
        <v>237</v>
      </c>
      <c r="AE24" s="65" t="s">
        <v>238</v>
      </c>
      <c r="AF24"/>
    </row>
    <row r="25" spans="1:32" ht="15" customHeight="1" x14ac:dyDescent="0.55000000000000004">
      <c r="A25" t="s">
        <v>134</v>
      </c>
      <c r="B25" t="s">
        <v>134</v>
      </c>
      <c r="C25" t="s">
        <v>135</v>
      </c>
      <c r="D25" s="35" t="s">
        <v>239</v>
      </c>
      <c r="E25" t="s">
        <v>134</v>
      </c>
      <c r="F25" t="s">
        <v>77</v>
      </c>
      <c r="G25" s="35" t="s">
        <v>181</v>
      </c>
      <c r="H25" t="s">
        <v>224</v>
      </c>
      <c r="I25" t="s">
        <v>83</v>
      </c>
      <c r="J25" t="s">
        <v>155</v>
      </c>
      <c r="K25" s="87">
        <v>68</v>
      </c>
      <c r="L25" t="s">
        <v>225</v>
      </c>
      <c r="M25" t="s">
        <v>240</v>
      </c>
      <c r="N25" t="s">
        <v>241</v>
      </c>
      <c r="O25">
        <v>1000</v>
      </c>
      <c r="P25">
        <v>1000</v>
      </c>
      <c r="Q25" s="38">
        <f>SUMIF('SubAssemblies-Build-Ups'!$A$2:$A$255,Housing_Products___Project_Preparation__2[[#This Row],[Spalte12]],Tabelle4244[Dicke (mm)])</f>
        <v>395.6</v>
      </c>
      <c r="R25" t="s">
        <v>83</v>
      </c>
      <c r="S25" t="s">
        <v>77</v>
      </c>
      <c r="T25" t="s">
        <v>83</v>
      </c>
      <c r="U25" t="s">
        <v>77</v>
      </c>
      <c r="V25" t="s">
        <v>83</v>
      </c>
      <c r="W25" t="s">
        <v>137</v>
      </c>
      <c r="X25" t="s">
        <v>137</v>
      </c>
      <c r="Y25" t="s">
        <v>137</v>
      </c>
      <c r="Z25" s="88" t="s">
        <v>184</v>
      </c>
      <c r="AA25" t="s">
        <v>236</v>
      </c>
      <c r="AB25" t="s">
        <v>137</v>
      </c>
      <c r="AC25">
        <v>2409</v>
      </c>
      <c r="AE25" s="65" t="s">
        <v>242</v>
      </c>
      <c r="AF25"/>
    </row>
    <row r="26" spans="1:32" ht="15" customHeight="1" x14ac:dyDescent="0.55000000000000004">
      <c r="A26" t="s">
        <v>134</v>
      </c>
      <c r="B26" t="s">
        <v>134</v>
      </c>
      <c r="C26" t="s">
        <v>135</v>
      </c>
      <c r="D26" s="35" t="s">
        <v>243</v>
      </c>
      <c r="E26" t="s">
        <v>134</v>
      </c>
      <c r="F26" t="s">
        <v>77</v>
      </c>
      <c r="G26" s="35" t="s">
        <v>181</v>
      </c>
      <c r="H26" t="s">
        <v>224</v>
      </c>
      <c r="I26" t="s">
        <v>83</v>
      </c>
      <c r="J26" t="s">
        <v>155</v>
      </c>
      <c r="K26" s="87">
        <v>68</v>
      </c>
      <c r="L26" t="s">
        <v>225</v>
      </c>
      <c r="M26" t="s">
        <v>244</v>
      </c>
      <c r="N26" t="s">
        <v>245</v>
      </c>
      <c r="O26">
        <v>1000</v>
      </c>
      <c r="P26">
        <v>1000</v>
      </c>
      <c r="Q26" s="38">
        <f>SUMIF('SubAssemblies-Build-Ups'!$A$2:$A$255,Housing_Products___Project_Preparation__2[[#This Row],[Spalte12]],Tabelle4244[Dicke (mm)])</f>
        <v>415.6</v>
      </c>
      <c r="R26" t="s">
        <v>83</v>
      </c>
      <c r="S26" t="s">
        <v>77</v>
      </c>
      <c r="T26" t="s">
        <v>83</v>
      </c>
      <c r="U26" t="s">
        <v>77</v>
      </c>
      <c r="V26" t="s">
        <v>83</v>
      </c>
      <c r="W26" t="s">
        <v>137</v>
      </c>
      <c r="X26" t="s">
        <v>137</v>
      </c>
      <c r="Y26" t="s">
        <v>137</v>
      </c>
      <c r="Z26" s="88" t="s">
        <v>184</v>
      </c>
      <c r="AA26" t="s">
        <v>236</v>
      </c>
      <c r="AB26" t="s">
        <v>137</v>
      </c>
      <c r="AC26">
        <v>2409</v>
      </c>
      <c r="AE26" s="65" t="s">
        <v>246</v>
      </c>
      <c r="AF26"/>
    </row>
    <row r="27" spans="1:32" ht="15" customHeight="1" x14ac:dyDescent="0.55000000000000004">
      <c r="A27" t="s">
        <v>134</v>
      </c>
      <c r="B27" t="s">
        <v>134</v>
      </c>
      <c r="C27" t="s">
        <v>135</v>
      </c>
      <c r="D27" s="35" t="s">
        <v>247</v>
      </c>
      <c r="E27" t="s">
        <v>134</v>
      </c>
      <c r="F27" t="s">
        <v>77</v>
      </c>
      <c r="G27" s="35" t="s">
        <v>175</v>
      </c>
      <c r="H27" t="s">
        <v>224</v>
      </c>
      <c r="I27" t="s">
        <v>83</v>
      </c>
      <c r="J27" t="s">
        <v>155</v>
      </c>
      <c r="K27" s="87" t="s">
        <v>137</v>
      </c>
      <c r="L27" t="s">
        <v>225</v>
      </c>
      <c r="M27" t="s">
        <v>248</v>
      </c>
      <c r="N27" t="s">
        <v>249</v>
      </c>
      <c r="O27">
        <v>1000</v>
      </c>
      <c r="P27">
        <v>1000</v>
      </c>
      <c r="Q27" s="38">
        <f>SUMIF('SubAssemblies-Build-Ups'!$A$2:$A$255,Housing_Products___Project_Preparation__2[[#This Row],[Spalte12]],Tabelle4244[Dicke (mm)])</f>
        <v>345</v>
      </c>
      <c r="R27" t="s">
        <v>83</v>
      </c>
      <c r="S27" t="s">
        <v>83</v>
      </c>
      <c r="T27" t="s">
        <v>83</v>
      </c>
      <c r="U27" t="s">
        <v>77</v>
      </c>
      <c r="V27" t="s">
        <v>83</v>
      </c>
      <c r="W27" t="s">
        <v>137</v>
      </c>
      <c r="X27" t="s">
        <v>137</v>
      </c>
      <c r="Y27" t="s">
        <v>137</v>
      </c>
      <c r="Z27" s="88">
        <v>0.17699999999999999</v>
      </c>
      <c r="AA27" t="s">
        <v>236</v>
      </c>
      <c r="AB27" t="s">
        <v>137</v>
      </c>
      <c r="AC27">
        <v>2409</v>
      </c>
      <c r="AE27" s="65" t="s">
        <v>250</v>
      </c>
      <c r="AF27"/>
    </row>
    <row r="28" spans="1:32" ht="15" customHeight="1" x14ac:dyDescent="0.55000000000000004">
      <c r="A28" t="s">
        <v>134</v>
      </c>
      <c r="B28" t="s">
        <v>134</v>
      </c>
      <c r="C28" t="s">
        <v>135</v>
      </c>
      <c r="D28" s="35" t="s">
        <v>251</v>
      </c>
      <c r="E28" t="s">
        <v>134</v>
      </c>
      <c r="F28" t="s">
        <v>77</v>
      </c>
      <c r="G28" s="35" t="s">
        <v>181</v>
      </c>
      <c r="H28" t="s">
        <v>224</v>
      </c>
      <c r="I28" t="s">
        <v>83</v>
      </c>
      <c r="J28" t="s">
        <v>155</v>
      </c>
      <c r="K28" s="87">
        <v>58</v>
      </c>
      <c r="L28" t="s">
        <v>225</v>
      </c>
      <c r="M28" t="s">
        <v>252</v>
      </c>
      <c r="N28" t="s">
        <v>253</v>
      </c>
      <c r="O28">
        <v>1000</v>
      </c>
      <c r="P28">
        <v>1000</v>
      </c>
      <c r="Q28" s="38">
        <f>SUMIF('SubAssemblies-Build-Ups'!$A$2:$A$255,Housing_Products___Project_Preparation__2[[#This Row],[Spalte12]],Tabelle4244[Dicke (mm)])</f>
        <v>345.1</v>
      </c>
      <c r="R28" t="s">
        <v>83</v>
      </c>
      <c r="S28" t="s">
        <v>77</v>
      </c>
      <c r="T28" t="s">
        <v>83</v>
      </c>
      <c r="U28" t="s">
        <v>77</v>
      </c>
      <c r="V28" t="s">
        <v>77</v>
      </c>
      <c r="W28" t="s">
        <v>137</v>
      </c>
      <c r="X28" t="s">
        <v>137</v>
      </c>
      <c r="Y28" t="s">
        <v>137</v>
      </c>
      <c r="Z28" s="88">
        <v>0.124</v>
      </c>
      <c r="AA28" t="s">
        <v>236</v>
      </c>
      <c r="AB28" t="s">
        <v>137</v>
      </c>
      <c r="AC28">
        <v>2409</v>
      </c>
      <c r="AE28" s="65" t="s">
        <v>254</v>
      </c>
      <c r="AF28"/>
    </row>
    <row r="29" spans="1:32" ht="15" customHeight="1" x14ac:dyDescent="0.55000000000000004">
      <c r="A29" t="s">
        <v>134</v>
      </c>
      <c r="B29" t="s">
        <v>134</v>
      </c>
      <c r="C29" t="s">
        <v>135</v>
      </c>
      <c r="D29" s="35" t="s">
        <v>255</v>
      </c>
      <c r="E29" t="s">
        <v>134</v>
      </c>
      <c r="F29" t="s">
        <v>77</v>
      </c>
      <c r="G29" s="35" t="s">
        <v>175</v>
      </c>
      <c r="H29" t="s">
        <v>224</v>
      </c>
      <c r="I29" t="s">
        <v>83</v>
      </c>
      <c r="J29" t="s">
        <v>155</v>
      </c>
      <c r="K29" s="87">
        <v>73</v>
      </c>
      <c r="L29" t="s">
        <v>225</v>
      </c>
      <c r="M29" t="s">
        <v>256</v>
      </c>
      <c r="N29" t="s">
        <v>257</v>
      </c>
      <c r="O29">
        <v>1000</v>
      </c>
      <c r="P29">
        <v>1000</v>
      </c>
      <c r="Q29" s="38">
        <f>SUMIF('SubAssemblies-Build-Ups'!$A$2:$A$255,Housing_Products___Project_Preparation__2[[#This Row],[Spalte12]],Tabelle4244[Dicke (mm)])</f>
        <v>425</v>
      </c>
      <c r="R29" t="s">
        <v>83</v>
      </c>
      <c r="S29" t="s">
        <v>77</v>
      </c>
      <c r="T29" t="s">
        <v>83</v>
      </c>
      <c r="U29" t="s">
        <v>77</v>
      </c>
      <c r="V29" t="s">
        <v>77</v>
      </c>
      <c r="W29" t="s">
        <v>137</v>
      </c>
      <c r="X29" t="s">
        <v>137</v>
      </c>
      <c r="Y29" t="s">
        <v>137</v>
      </c>
      <c r="Z29" s="88" t="s">
        <v>184</v>
      </c>
      <c r="AA29" t="s">
        <v>236</v>
      </c>
      <c r="AB29" t="s">
        <v>137</v>
      </c>
      <c r="AC29">
        <v>2409</v>
      </c>
      <c r="AE29" s="65" t="s">
        <v>258</v>
      </c>
      <c r="AF29"/>
    </row>
    <row r="30" spans="1:32" ht="15" customHeight="1" x14ac:dyDescent="0.55000000000000004">
      <c r="A30" t="s">
        <v>134</v>
      </c>
      <c r="B30" t="s">
        <v>134</v>
      </c>
      <c r="C30" t="s">
        <v>135</v>
      </c>
      <c r="D30" s="35" t="s">
        <v>259</v>
      </c>
      <c r="E30" t="s">
        <v>134</v>
      </c>
      <c r="F30" t="s">
        <v>83</v>
      </c>
      <c r="G30" s="35" t="s">
        <v>175</v>
      </c>
      <c r="H30" t="s">
        <v>224</v>
      </c>
      <c r="I30" t="s">
        <v>83</v>
      </c>
      <c r="J30" t="s">
        <v>155</v>
      </c>
      <c r="K30" s="87" t="s">
        <v>137</v>
      </c>
      <c r="L30" t="s">
        <v>225</v>
      </c>
      <c r="M30" t="s">
        <v>260</v>
      </c>
      <c r="N30" t="s">
        <v>261</v>
      </c>
      <c r="O30">
        <v>1000</v>
      </c>
      <c r="P30">
        <v>1000</v>
      </c>
      <c r="Q30" s="38">
        <f>SUMIF('SubAssemblies-Build-Ups'!$A$2:$A$255,Housing_Products___Project_Preparation__2[[#This Row],[Spalte12]],Tabelle4244[Dicke (mm)])</f>
        <v>400</v>
      </c>
      <c r="R30" t="s">
        <v>83</v>
      </c>
      <c r="S30" t="s">
        <v>83</v>
      </c>
      <c r="T30" t="s">
        <v>83</v>
      </c>
      <c r="U30" t="s">
        <v>77</v>
      </c>
      <c r="V30" t="s">
        <v>83</v>
      </c>
      <c r="W30" t="s">
        <v>137</v>
      </c>
      <c r="X30" t="s">
        <v>137</v>
      </c>
      <c r="Y30" t="s">
        <v>137</v>
      </c>
      <c r="Z30" s="88">
        <v>0.13</v>
      </c>
      <c r="AA30" t="s">
        <v>262</v>
      </c>
      <c r="AB30" t="s">
        <v>137</v>
      </c>
      <c r="AC30">
        <v>2409</v>
      </c>
      <c r="AE30" s="65" t="s">
        <v>263</v>
      </c>
      <c r="AF30"/>
    </row>
    <row r="31" spans="1:32" ht="15" customHeight="1" x14ac:dyDescent="0.55000000000000004">
      <c r="A31" t="s">
        <v>134</v>
      </c>
      <c r="B31" t="s">
        <v>134</v>
      </c>
      <c r="C31" t="s">
        <v>135</v>
      </c>
      <c r="D31" s="35" t="s">
        <v>264</v>
      </c>
      <c r="E31" t="s">
        <v>134</v>
      </c>
      <c r="F31" t="s">
        <v>77</v>
      </c>
      <c r="G31" s="35" t="s">
        <v>181</v>
      </c>
      <c r="H31" t="s">
        <v>224</v>
      </c>
      <c r="I31" t="s">
        <v>83</v>
      </c>
      <c r="J31" t="s">
        <v>155</v>
      </c>
      <c r="K31" s="87">
        <v>68</v>
      </c>
      <c r="L31" t="s">
        <v>225</v>
      </c>
      <c r="M31" t="s">
        <v>265</v>
      </c>
      <c r="N31" t="s">
        <v>266</v>
      </c>
      <c r="O31">
        <v>1000</v>
      </c>
      <c r="P31">
        <v>1000</v>
      </c>
      <c r="Q31" s="38">
        <f>SUMIF('SubAssemblies-Build-Ups'!$A$2:$A$255,Housing_Products___Project_Preparation__2[[#This Row],[Spalte12]],Tabelle4244[Dicke (mm)])</f>
        <v>470.6</v>
      </c>
      <c r="R31" t="s">
        <v>83</v>
      </c>
      <c r="S31" t="s">
        <v>83</v>
      </c>
      <c r="T31" t="s">
        <v>83</v>
      </c>
      <c r="U31" t="s">
        <v>77</v>
      </c>
      <c r="V31" t="s">
        <v>77</v>
      </c>
      <c r="W31" t="s">
        <v>137</v>
      </c>
      <c r="X31" t="s">
        <v>137</v>
      </c>
      <c r="Y31" t="s">
        <v>137</v>
      </c>
      <c r="Z31" s="88" t="s">
        <v>184</v>
      </c>
      <c r="AA31" t="s">
        <v>236</v>
      </c>
      <c r="AB31" t="s">
        <v>137</v>
      </c>
      <c r="AC31">
        <v>2409</v>
      </c>
      <c r="AE31" s="65" t="s">
        <v>267</v>
      </c>
      <c r="AF31"/>
    </row>
    <row r="32" spans="1:32" ht="15" customHeight="1" x14ac:dyDescent="0.55000000000000004">
      <c r="A32" t="s">
        <v>134</v>
      </c>
      <c r="B32" t="s">
        <v>134</v>
      </c>
      <c r="C32" t="s">
        <v>135</v>
      </c>
      <c r="D32" s="35" t="s">
        <v>268</v>
      </c>
      <c r="E32" t="s">
        <v>134</v>
      </c>
      <c r="F32" t="s">
        <v>77</v>
      </c>
      <c r="G32" s="35" t="s">
        <v>181</v>
      </c>
      <c r="H32" t="s">
        <v>224</v>
      </c>
      <c r="I32" t="s">
        <v>83</v>
      </c>
      <c r="J32" t="s">
        <v>155</v>
      </c>
      <c r="K32" s="87" t="s">
        <v>269</v>
      </c>
      <c r="L32" t="s">
        <v>225</v>
      </c>
      <c r="M32" t="s">
        <v>270</v>
      </c>
      <c r="N32" t="s">
        <v>271</v>
      </c>
      <c r="O32">
        <v>1000</v>
      </c>
      <c r="P32">
        <v>1000</v>
      </c>
      <c r="Q32" s="38">
        <f>SUMIF('SubAssemblies-Build-Ups'!$A$2:$A$255,Housing_Products___Project_Preparation__2[[#This Row],[Spalte12]],Tabelle4244[Dicke (mm)])</f>
        <v>570.6</v>
      </c>
      <c r="R32" t="s">
        <v>83</v>
      </c>
      <c r="S32" t="s">
        <v>83</v>
      </c>
      <c r="T32" t="s">
        <v>83</v>
      </c>
      <c r="U32" t="s">
        <v>77</v>
      </c>
      <c r="V32" t="s">
        <v>77</v>
      </c>
      <c r="W32" t="s">
        <v>137</v>
      </c>
      <c r="X32" t="s">
        <v>137</v>
      </c>
      <c r="Y32" t="s">
        <v>137</v>
      </c>
      <c r="Z32" s="88" t="s">
        <v>184</v>
      </c>
      <c r="AA32" t="s">
        <v>236</v>
      </c>
      <c r="AB32" t="s">
        <v>137</v>
      </c>
      <c r="AC32">
        <v>2409</v>
      </c>
      <c r="AE32" s="65" t="s">
        <v>272</v>
      </c>
      <c r="AF32"/>
    </row>
    <row r="33" spans="1:32" ht="15" customHeight="1" x14ac:dyDescent="0.55000000000000004">
      <c r="A33" t="s">
        <v>134</v>
      </c>
      <c r="B33" t="s">
        <v>134</v>
      </c>
      <c r="C33" t="s">
        <v>135</v>
      </c>
      <c r="D33" s="35" t="s">
        <v>273</v>
      </c>
      <c r="E33" t="s">
        <v>134</v>
      </c>
      <c r="F33" t="s">
        <v>77</v>
      </c>
      <c r="G33" s="35" t="s">
        <v>181</v>
      </c>
      <c r="H33" t="s">
        <v>224</v>
      </c>
      <c r="I33" t="s">
        <v>83</v>
      </c>
      <c r="J33" t="s">
        <v>155</v>
      </c>
      <c r="K33" s="87">
        <v>68</v>
      </c>
      <c r="L33" t="s">
        <v>225</v>
      </c>
      <c r="M33" t="s">
        <v>274</v>
      </c>
      <c r="N33" t="s">
        <v>275</v>
      </c>
      <c r="O33">
        <v>1000</v>
      </c>
      <c r="P33">
        <v>1000</v>
      </c>
      <c r="Q33" s="38">
        <f>SUMIF('SubAssemblies-Build-Ups'!$A$2:$A$255,Housing_Products___Project_Preparation__2[[#This Row],[Spalte12]],Tabelle4244[Dicke (mm)])</f>
        <v>575.6</v>
      </c>
      <c r="R33" t="s">
        <v>83</v>
      </c>
      <c r="S33" t="s">
        <v>83</v>
      </c>
      <c r="T33" t="s">
        <v>83</v>
      </c>
      <c r="U33" t="s">
        <v>77</v>
      </c>
      <c r="V33" t="s">
        <v>77</v>
      </c>
      <c r="W33" t="s">
        <v>137</v>
      </c>
      <c r="X33" t="s">
        <v>137</v>
      </c>
      <c r="Y33" t="s">
        <v>137</v>
      </c>
      <c r="Z33" s="88" t="s">
        <v>184</v>
      </c>
      <c r="AA33" t="s">
        <v>236</v>
      </c>
      <c r="AB33" t="s">
        <v>137</v>
      </c>
      <c r="AC33">
        <v>2409</v>
      </c>
      <c r="AE33" s="65" t="s">
        <v>276</v>
      </c>
      <c r="AF33"/>
    </row>
    <row r="34" spans="1:32" ht="15" customHeight="1" x14ac:dyDescent="0.55000000000000004">
      <c r="A34" t="s">
        <v>134</v>
      </c>
      <c r="B34" t="s">
        <v>134</v>
      </c>
      <c r="C34" t="s">
        <v>135</v>
      </c>
      <c r="D34" s="35" t="s">
        <v>277</v>
      </c>
      <c r="E34" t="s">
        <v>134</v>
      </c>
      <c r="F34" t="s">
        <v>83</v>
      </c>
      <c r="G34" s="35" t="s">
        <v>181</v>
      </c>
      <c r="H34" t="s">
        <v>224</v>
      </c>
      <c r="I34" t="s">
        <v>83</v>
      </c>
      <c r="J34" t="s">
        <v>155</v>
      </c>
      <c r="K34" s="87" t="s">
        <v>137</v>
      </c>
      <c r="L34" t="s">
        <v>225</v>
      </c>
      <c r="M34" t="s">
        <v>278</v>
      </c>
      <c r="N34" t="s">
        <v>279</v>
      </c>
      <c r="O34">
        <v>1000</v>
      </c>
      <c r="P34">
        <v>1000</v>
      </c>
      <c r="Q34" s="38">
        <f>SUMIF('SubAssemblies-Build-Ups'!$A$2:$A$255,Housing_Products___Project_Preparation__2[[#This Row],[Spalte12]],Tabelle4244[Dicke (mm)])</f>
        <v>460</v>
      </c>
      <c r="R34" t="s">
        <v>83</v>
      </c>
      <c r="S34" t="s">
        <v>83</v>
      </c>
      <c r="T34" t="s">
        <v>83</v>
      </c>
      <c r="U34" t="s">
        <v>77</v>
      </c>
      <c r="V34" t="s">
        <v>77</v>
      </c>
      <c r="W34" t="s">
        <v>137</v>
      </c>
      <c r="X34" t="s">
        <v>137</v>
      </c>
      <c r="Y34" t="s">
        <v>137</v>
      </c>
      <c r="Z34" s="88">
        <v>0.125</v>
      </c>
      <c r="AA34" t="s">
        <v>262</v>
      </c>
      <c r="AB34" t="s">
        <v>137</v>
      </c>
      <c r="AC34">
        <v>2409</v>
      </c>
      <c r="AE34" s="65" t="s">
        <v>280</v>
      </c>
      <c r="AF34"/>
    </row>
    <row r="35" spans="1:32" ht="15" customHeight="1" x14ac:dyDescent="0.55000000000000004">
      <c r="A35" t="s">
        <v>134</v>
      </c>
      <c r="B35" t="s">
        <v>134</v>
      </c>
      <c r="C35" t="s">
        <v>135</v>
      </c>
      <c r="D35" s="35" t="s">
        <v>281</v>
      </c>
      <c r="E35" t="s">
        <v>134</v>
      </c>
      <c r="F35" t="s">
        <v>83</v>
      </c>
      <c r="G35" s="35" t="s">
        <v>181</v>
      </c>
      <c r="H35" t="s">
        <v>224</v>
      </c>
      <c r="I35" t="s">
        <v>83</v>
      </c>
      <c r="J35" t="s">
        <v>155</v>
      </c>
      <c r="K35" s="87" t="s">
        <v>137</v>
      </c>
      <c r="L35" t="s">
        <v>225</v>
      </c>
      <c r="M35" t="s">
        <v>282</v>
      </c>
      <c r="N35" t="s">
        <v>283</v>
      </c>
      <c r="O35">
        <v>1000</v>
      </c>
      <c r="P35">
        <v>1000</v>
      </c>
      <c r="Q35" s="38">
        <f>SUMIF('SubAssemblies-Build-Ups'!$A$2:$A$255,Housing_Products___Project_Preparation__2[[#This Row],[Spalte12]],Tabelle4244[Dicke (mm)])</f>
        <v>560</v>
      </c>
      <c r="R35" t="s">
        <v>83</v>
      </c>
      <c r="S35" t="s">
        <v>83</v>
      </c>
      <c r="T35" t="s">
        <v>83</v>
      </c>
      <c r="U35" t="s">
        <v>77</v>
      </c>
      <c r="V35" t="s">
        <v>77</v>
      </c>
      <c r="W35" t="s">
        <v>137</v>
      </c>
      <c r="X35" t="s">
        <v>137</v>
      </c>
      <c r="Y35" t="s">
        <v>137</v>
      </c>
      <c r="Z35" s="88">
        <v>0.114</v>
      </c>
      <c r="AA35" t="s">
        <v>262</v>
      </c>
      <c r="AB35" t="s">
        <v>137</v>
      </c>
      <c r="AC35">
        <v>2409</v>
      </c>
      <c r="AE35" s="65" t="s">
        <v>284</v>
      </c>
      <c r="AF35"/>
    </row>
    <row r="36" spans="1:32" ht="15" customHeight="1" x14ac:dyDescent="0.55000000000000004">
      <c r="A36" t="s">
        <v>134</v>
      </c>
      <c r="B36" t="s">
        <v>134</v>
      </c>
      <c r="C36" t="s">
        <v>135</v>
      </c>
      <c r="D36" s="35" t="s">
        <v>285</v>
      </c>
      <c r="E36" t="s">
        <v>134</v>
      </c>
      <c r="F36" t="s">
        <v>83</v>
      </c>
      <c r="G36" s="35" t="s">
        <v>181</v>
      </c>
      <c r="H36" t="s">
        <v>224</v>
      </c>
      <c r="I36" t="s">
        <v>83</v>
      </c>
      <c r="J36" t="s">
        <v>155</v>
      </c>
      <c r="K36" s="87" t="s">
        <v>137</v>
      </c>
      <c r="L36" t="s">
        <v>225</v>
      </c>
      <c r="M36" t="s">
        <v>286</v>
      </c>
      <c r="N36" t="s">
        <v>287</v>
      </c>
      <c r="O36">
        <v>1000</v>
      </c>
      <c r="P36">
        <v>1000</v>
      </c>
      <c r="Q36" s="38">
        <f>SUMIF('SubAssemblies-Build-Ups'!$A$2:$A$255,Housing_Products___Project_Preparation__2[[#This Row],[Spalte12]],Tabelle4244[Dicke (mm)])</f>
        <v>580</v>
      </c>
      <c r="R36" t="s">
        <v>83</v>
      </c>
      <c r="S36" t="s">
        <v>83</v>
      </c>
      <c r="T36" t="s">
        <v>83</v>
      </c>
      <c r="U36" t="s">
        <v>77</v>
      </c>
      <c r="V36" t="s">
        <v>77</v>
      </c>
      <c r="W36" t="s">
        <v>137</v>
      </c>
      <c r="X36" t="s">
        <v>137</v>
      </c>
      <c r="Y36" t="s">
        <v>137</v>
      </c>
      <c r="Z36" s="88">
        <v>0.112</v>
      </c>
      <c r="AA36" t="s">
        <v>262</v>
      </c>
      <c r="AB36" t="s">
        <v>137</v>
      </c>
      <c r="AC36">
        <v>2409</v>
      </c>
      <c r="AE36" s="65" t="s">
        <v>288</v>
      </c>
      <c r="AF36"/>
    </row>
    <row r="37" spans="1:32" ht="15" customHeight="1" x14ac:dyDescent="0.55000000000000004">
      <c r="A37" t="s">
        <v>134</v>
      </c>
      <c r="B37" t="s">
        <v>134</v>
      </c>
      <c r="C37" t="s">
        <v>135</v>
      </c>
      <c r="D37" s="35" t="s">
        <v>289</v>
      </c>
      <c r="E37" t="s">
        <v>134</v>
      </c>
      <c r="F37" t="s">
        <v>83</v>
      </c>
      <c r="G37" s="35" t="s">
        <v>175</v>
      </c>
      <c r="H37" t="s">
        <v>290</v>
      </c>
      <c r="I37" t="s">
        <v>83</v>
      </c>
      <c r="J37" t="s">
        <v>139</v>
      </c>
      <c r="K37" s="87" t="s">
        <v>137</v>
      </c>
      <c r="L37" t="s">
        <v>225</v>
      </c>
      <c r="M37" t="s">
        <v>291</v>
      </c>
      <c r="N37" t="s">
        <v>292</v>
      </c>
      <c r="O37">
        <v>1000</v>
      </c>
      <c r="P37">
        <v>1000</v>
      </c>
      <c r="Q37" s="38">
        <f>SUMIF('SubAssemblies-Build-Ups'!$A$2:$A$255,Housing_Products___Project_Preparation__2[[#This Row],[Spalte12]],Tabelle4244[Dicke (mm)])</f>
        <v>567</v>
      </c>
      <c r="R37" t="s">
        <v>83</v>
      </c>
      <c r="S37" t="s">
        <v>83</v>
      </c>
      <c r="T37" t="s">
        <v>77</v>
      </c>
      <c r="U37" t="s">
        <v>77</v>
      </c>
      <c r="V37" t="s">
        <v>83</v>
      </c>
      <c r="W37" t="s">
        <v>137</v>
      </c>
      <c r="X37" t="s">
        <v>137</v>
      </c>
      <c r="Y37" t="s">
        <v>137</v>
      </c>
      <c r="Z37" s="88">
        <v>0.11600000000000001</v>
      </c>
      <c r="AA37" t="s">
        <v>293</v>
      </c>
      <c r="AB37" t="s">
        <v>137</v>
      </c>
      <c r="AC37">
        <v>2409</v>
      </c>
      <c r="AE37" s="65" t="s">
        <v>294</v>
      </c>
      <c r="AF37"/>
    </row>
    <row r="38" spans="1:32" ht="15" customHeight="1" x14ac:dyDescent="0.55000000000000004">
      <c r="A38" t="s">
        <v>134</v>
      </c>
      <c r="B38" t="s">
        <v>134</v>
      </c>
      <c r="C38" t="s">
        <v>135</v>
      </c>
      <c r="D38" s="35" t="s">
        <v>295</v>
      </c>
      <c r="E38" t="s">
        <v>134</v>
      </c>
      <c r="F38" t="s">
        <v>83</v>
      </c>
      <c r="G38" s="35" t="s">
        <v>181</v>
      </c>
      <c r="H38" t="s">
        <v>290</v>
      </c>
      <c r="I38" t="s">
        <v>83</v>
      </c>
      <c r="J38" t="s">
        <v>139</v>
      </c>
      <c r="K38" s="87" t="s">
        <v>137</v>
      </c>
      <c r="L38" t="s">
        <v>225</v>
      </c>
      <c r="M38" t="s">
        <v>296</v>
      </c>
      <c r="N38" t="s">
        <v>297</v>
      </c>
      <c r="O38">
        <v>1000</v>
      </c>
      <c r="P38">
        <v>1000</v>
      </c>
      <c r="Q38" s="38">
        <f>SUMIF('SubAssemblies-Build-Ups'!$A$2:$A$255,Housing_Products___Project_Preparation__2[[#This Row],[Spalte12]],Tabelle4244[Dicke (mm)])</f>
        <v>587</v>
      </c>
      <c r="R38" t="s">
        <v>83</v>
      </c>
      <c r="S38" t="s">
        <v>83</v>
      </c>
      <c r="T38" t="s">
        <v>77</v>
      </c>
      <c r="U38" t="s">
        <v>77</v>
      </c>
      <c r="V38" t="s">
        <v>77</v>
      </c>
      <c r="W38" t="s">
        <v>137</v>
      </c>
      <c r="X38" t="s">
        <v>137</v>
      </c>
      <c r="Y38" t="s">
        <v>137</v>
      </c>
      <c r="Z38" s="88">
        <v>0.11600000000000001</v>
      </c>
      <c r="AA38" t="s">
        <v>293</v>
      </c>
      <c r="AB38" t="s">
        <v>137</v>
      </c>
      <c r="AC38">
        <v>2409</v>
      </c>
      <c r="AE38" s="65" t="s">
        <v>298</v>
      </c>
      <c r="AF38"/>
    </row>
    <row r="39" spans="1:32" ht="15" customHeight="1" x14ac:dyDescent="0.55000000000000004">
      <c r="A39" t="s">
        <v>134</v>
      </c>
      <c r="B39" t="s">
        <v>134</v>
      </c>
      <c r="C39" t="s">
        <v>135</v>
      </c>
      <c r="D39" s="35" t="s">
        <v>299</v>
      </c>
      <c r="E39" t="s">
        <v>134</v>
      </c>
      <c r="F39" t="s">
        <v>83</v>
      </c>
      <c r="G39" s="35" t="s">
        <v>181</v>
      </c>
      <c r="H39" t="s">
        <v>290</v>
      </c>
      <c r="I39" t="s">
        <v>83</v>
      </c>
      <c r="J39" t="s">
        <v>139</v>
      </c>
      <c r="K39" s="87" t="s">
        <v>137</v>
      </c>
      <c r="L39" t="s">
        <v>225</v>
      </c>
      <c r="M39" t="s">
        <v>300</v>
      </c>
      <c r="N39" t="s">
        <v>301</v>
      </c>
      <c r="O39">
        <v>1000</v>
      </c>
      <c r="P39">
        <v>1000</v>
      </c>
      <c r="Q39" s="38">
        <f>SUMIF('SubAssemblies-Build-Ups'!$A$2:$A$255,Housing_Products___Project_Preparation__2[[#This Row],[Spalte12]],Tabelle4244[Dicke (mm)])</f>
        <v>667</v>
      </c>
      <c r="R39" t="s">
        <v>83</v>
      </c>
      <c r="S39" t="s">
        <v>83</v>
      </c>
      <c r="T39" t="s">
        <v>77</v>
      </c>
      <c r="U39" t="s">
        <v>77</v>
      </c>
      <c r="V39" t="s">
        <v>77</v>
      </c>
      <c r="W39" t="s">
        <v>137</v>
      </c>
      <c r="X39" t="s">
        <v>137</v>
      </c>
      <c r="Y39" t="s">
        <v>137</v>
      </c>
      <c r="Z39" s="88">
        <v>0.106</v>
      </c>
      <c r="AA39" t="s">
        <v>293</v>
      </c>
      <c r="AB39" t="s">
        <v>137</v>
      </c>
      <c r="AC39">
        <v>2409</v>
      </c>
      <c r="AE39" s="65" t="s">
        <v>302</v>
      </c>
      <c r="AF39"/>
    </row>
    <row r="40" spans="1:32" ht="15" customHeight="1" x14ac:dyDescent="0.55000000000000004">
      <c r="A40" t="s">
        <v>134</v>
      </c>
      <c r="B40" t="s">
        <v>134</v>
      </c>
      <c r="C40" t="s">
        <v>135</v>
      </c>
      <c r="D40" s="35" t="s">
        <v>303</v>
      </c>
      <c r="E40" t="s">
        <v>134</v>
      </c>
      <c r="F40" t="s">
        <v>83</v>
      </c>
      <c r="G40" s="35" t="s">
        <v>181</v>
      </c>
      <c r="H40" t="s">
        <v>290</v>
      </c>
      <c r="I40" t="s">
        <v>83</v>
      </c>
      <c r="J40" t="s">
        <v>139</v>
      </c>
      <c r="K40" s="87" t="s">
        <v>137</v>
      </c>
      <c r="L40" t="s">
        <v>225</v>
      </c>
      <c r="M40" t="s">
        <v>304</v>
      </c>
      <c r="N40" t="s">
        <v>305</v>
      </c>
      <c r="O40">
        <v>1000</v>
      </c>
      <c r="P40">
        <v>1000</v>
      </c>
      <c r="Q40" s="38">
        <f>SUMIF('SubAssemblies-Build-Ups'!$A$2:$A$255,Housing_Products___Project_Preparation__2[[#This Row],[Spalte12]],Tabelle4244[Dicke (mm)])</f>
        <v>687</v>
      </c>
      <c r="R40" t="s">
        <v>83</v>
      </c>
      <c r="S40" t="s">
        <v>83</v>
      </c>
      <c r="T40" t="s">
        <v>77</v>
      </c>
      <c r="U40" t="s">
        <v>77</v>
      </c>
      <c r="V40" t="s">
        <v>77</v>
      </c>
      <c r="W40" t="s">
        <v>137</v>
      </c>
      <c r="X40" t="s">
        <v>137</v>
      </c>
      <c r="Y40" t="s">
        <v>137</v>
      </c>
      <c r="Z40" s="88">
        <v>0.104</v>
      </c>
      <c r="AA40" t="s">
        <v>293</v>
      </c>
      <c r="AB40" t="s">
        <v>137</v>
      </c>
      <c r="AC40">
        <v>2409</v>
      </c>
      <c r="AE40" s="65" t="s">
        <v>306</v>
      </c>
      <c r="AF40"/>
    </row>
    <row r="41" spans="1:32" ht="15" customHeight="1" x14ac:dyDescent="0.55000000000000004">
      <c r="A41" t="s">
        <v>134</v>
      </c>
      <c r="B41" t="s">
        <v>134</v>
      </c>
      <c r="C41" t="s">
        <v>135</v>
      </c>
      <c r="D41" s="35" t="s">
        <v>307</v>
      </c>
      <c r="E41" t="s">
        <v>134</v>
      </c>
      <c r="F41" t="s">
        <v>77</v>
      </c>
      <c r="G41" s="35" t="s">
        <v>181</v>
      </c>
      <c r="H41" t="s">
        <v>224</v>
      </c>
      <c r="I41" t="s">
        <v>83</v>
      </c>
      <c r="J41" t="s">
        <v>155</v>
      </c>
      <c r="K41" s="87">
        <v>68</v>
      </c>
      <c r="L41" t="s">
        <v>225</v>
      </c>
      <c r="M41" t="s">
        <v>308</v>
      </c>
      <c r="N41" t="s">
        <v>309</v>
      </c>
      <c r="O41">
        <v>1000</v>
      </c>
      <c r="P41">
        <v>1000</v>
      </c>
      <c r="Q41" s="38">
        <f>SUMIF('SubAssemblies-Build-Ups'!$A$2:$A$255,Housing_Products___Project_Preparation__2[[#This Row],[Spalte12]],Tabelle4244[Dicke (mm)])</f>
        <v>315.60000000000002</v>
      </c>
      <c r="R41" t="s">
        <v>83</v>
      </c>
      <c r="S41" t="s">
        <v>77</v>
      </c>
      <c r="T41" t="s">
        <v>83</v>
      </c>
      <c r="U41" t="s">
        <v>77</v>
      </c>
      <c r="V41" t="s">
        <v>83</v>
      </c>
      <c r="W41" t="s">
        <v>137</v>
      </c>
      <c r="X41" t="s">
        <v>137</v>
      </c>
      <c r="Y41" t="s">
        <v>137</v>
      </c>
      <c r="Z41" s="88" t="s">
        <v>184</v>
      </c>
      <c r="AA41" t="s">
        <v>236</v>
      </c>
      <c r="AB41" t="s">
        <v>137</v>
      </c>
      <c r="AC41">
        <v>2409</v>
      </c>
      <c r="AD41" t="s">
        <v>237</v>
      </c>
      <c r="AE41" s="65" t="s">
        <v>310</v>
      </c>
      <c r="AF41"/>
    </row>
    <row r="42" spans="1:32" ht="15" customHeight="1" x14ac:dyDescent="0.55000000000000004">
      <c r="A42" t="s">
        <v>134</v>
      </c>
      <c r="B42" t="s">
        <v>134</v>
      </c>
      <c r="C42" t="s">
        <v>135</v>
      </c>
      <c r="D42" s="35" t="s">
        <v>311</v>
      </c>
      <c r="E42" t="s">
        <v>134</v>
      </c>
      <c r="F42" t="s">
        <v>77</v>
      </c>
      <c r="G42" s="35" t="s">
        <v>181</v>
      </c>
      <c r="H42" t="s">
        <v>312</v>
      </c>
      <c r="I42" t="s">
        <v>83</v>
      </c>
      <c r="J42" t="s">
        <v>313</v>
      </c>
      <c r="K42" s="87" t="s">
        <v>139</v>
      </c>
      <c r="L42" t="s">
        <v>314</v>
      </c>
      <c r="M42" t="s">
        <v>315</v>
      </c>
      <c r="N42" t="s">
        <v>316</v>
      </c>
      <c r="O42">
        <v>260</v>
      </c>
      <c r="P42">
        <v>3000</v>
      </c>
      <c r="Q42" s="38">
        <v>260</v>
      </c>
      <c r="R42" t="s">
        <v>83</v>
      </c>
      <c r="S42" t="s">
        <v>77</v>
      </c>
      <c r="T42" t="s">
        <v>77</v>
      </c>
      <c r="U42" t="s">
        <v>77</v>
      </c>
      <c r="V42" t="s">
        <v>77</v>
      </c>
      <c r="W42" t="s">
        <v>137</v>
      </c>
      <c r="X42" t="s">
        <v>137</v>
      </c>
      <c r="Y42" t="s">
        <v>137</v>
      </c>
      <c r="Z42" s="88" t="s">
        <v>184</v>
      </c>
      <c r="AA42" t="s">
        <v>231</v>
      </c>
      <c r="AB42" t="s">
        <v>137</v>
      </c>
      <c r="AC42">
        <v>2409</v>
      </c>
      <c r="AE42" s="85" t="s">
        <v>671</v>
      </c>
      <c r="AF42"/>
    </row>
    <row r="43" spans="1:32" ht="15" customHeight="1" x14ac:dyDescent="0.55000000000000004">
      <c r="A43" t="s">
        <v>134</v>
      </c>
      <c r="B43" t="s">
        <v>134</v>
      </c>
      <c r="C43" t="s">
        <v>135</v>
      </c>
      <c r="D43" s="35" t="s">
        <v>109</v>
      </c>
      <c r="E43" t="s">
        <v>134</v>
      </c>
      <c r="F43" t="s">
        <v>77</v>
      </c>
      <c r="G43" s="35" t="s">
        <v>175</v>
      </c>
      <c r="H43" t="s">
        <v>317</v>
      </c>
      <c r="I43" t="s">
        <v>83</v>
      </c>
      <c r="J43" t="s">
        <v>313</v>
      </c>
      <c r="K43" s="87" t="s">
        <v>139</v>
      </c>
      <c r="L43" t="s">
        <v>314</v>
      </c>
      <c r="M43" t="s">
        <v>318</v>
      </c>
      <c r="N43" t="s">
        <v>319</v>
      </c>
      <c r="O43">
        <v>260</v>
      </c>
      <c r="P43">
        <v>3000</v>
      </c>
      <c r="Q43" s="38">
        <v>360</v>
      </c>
      <c r="R43" t="s">
        <v>83</v>
      </c>
      <c r="S43" t="s">
        <v>77</v>
      </c>
      <c r="T43" t="s">
        <v>77</v>
      </c>
      <c r="U43" t="s">
        <v>77</v>
      </c>
      <c r="V43" t="s">
        <v>77</v>
      </c>
      <c r="W43" t="s">
        <v>137</v>
      </c>
      <c r="X43" t="s">
        <v>137</v>
      </c>
      <c r="Y43" t="s">
        <v>137</v>
      </c>
      <c r="Z43" s="88" t="s">
        <v>184</v>
      </c>
      <c r="AA43" t="s">
        <v>231</v>
      </c>
      <c r="AB43" t="s">
        <v>137</v>
      </c>
      <c r="AC43">
        <v>2409</v>
      </c>
      <c r="AE43" s="85" t="s">
        <v>671</v>
      </c>
      <c r="AF43"/>
    </row>
    <row r="44" spans="1:32" ht="15" customHeight="1" x14ac:dyDescent="0.55000000000000004">
      <c r="A44" t="s">
        <v>134</v>
      </c>
      <c r="B44" t="s">
        <v>134</v>
      </c>
      <c r="C44" t="s">
        <v>135</v>
      </c>
      <c r="D44" s="35" t="s">
        <v>320</v>
      </c>
      <c r="E44" t="s">
        <v>134</v>
      </c>
      <c r="F44" t="s">
        <v>77</v>
      </c>
      <c r="G44" s="35" t="s">
        <v>181</v>
      </c>
      <c r="H44" t="s">
        <v>312</v>
      </c>
      <c r="I44" t="s">
        <v>83</v>
      </c>
      <c r="J44" t="s">
        <v>313</v>
      </c>
      <c r="K44" s="87" t="s">
        <v>139</v>
      </c>
      <c r="L44" t="s">
        <v>314</v>
      </c>
      <c r="M44" t="s">
        <v>321</v>
      </c>
      <c r="N44" t="s">
        <v>322</v>
      </c>
      <c r="O44">
        <v>260</v>
      </c>
      <c r="P44">
        <v>3000</v>
      </c>
      <c r="Q44" s="38">
        <v>360</v>
      </c>
      <c r="R44" t="s">
        <v>83</v>
      </c>
      <c r="S44" t="s">
        <v>77</v>
      </c>
      <c r="T44" t="s">
        <v>77</v>
      </c>
      <c r="U44" t="s">
        <v>77</v>
      </c>
      <c r="V44" t="s">
        <v>77</v>
      </c>
      <c r="W44" t="s">
        <v>137</v>
      </c>
      <c r="X44" t="s">
        <v>137</v>
      </c>
      <c r="Y44" t="s">
        <v>137</v>
      </c>
      <c r="Z44" s="88" t="s">
        <v>184</v>
      </c>
      <c r="AA44" t="s">
        <v>231</v>
      </c>
      <c r="AB44" t="s">
        <v>137</v>
      </c>
      <c r="AC44">
        <v>2409</v>
      </c>
      <c r="AE44" s="85" t="s">
        <v>671</v>
      </c>
      <c r="AF44"/>
    </row>
    <row r="45" spans="1:32" ht="15" customHeight="1" x14ac:dyDescent="0.55000000000000004">
      <c r="A45" t="s">
        <v>134</v>
      </c>
      <c r="B45" t="s">
        <v>134</v>
      </c>
      <c r="C45" t="s">
        <v>135</v>
      </c>
      <c r="D45" s="35" t="s">
        <v>110</v>
      </c>
      <c r="E45" t="s">
        <v>134</v>
      </c>
      <c r="F45" t="s">
        <v>77</v>
      </c>
      <c r="G45" s="35" t="s">
        <v>175</v>
      </c>
      <c r="H45" t="s">
        <v>323</v>
      </c>
      <c r="I45" t="s">
        <v>83</v>
      </c>
      <c r="J45" t="s">
        <v>313</v>
      </c>
      <c r="K45" s="87" t="s">
        <v>139</v>
      </c>
      <c r="L45" t="s">
        <v>314</v>
      </c>
      <c r="M45" t="s">
        <v>324</v>
      </c>
      <c r="N45" t="s">
        <v>325</v>
      </c>
      <c r="O45">
        <v>280</v>
      </c>
      <c r="P45">
        <v>3000</v>
      </c>
      <c r="Q45" s="38">
        <v>580</v>
      </c>
      <c r="R45" t="s">
        <v>83</v>
      </c>
      <c r="S45" t="s">
        <v>77</v>
      </c>
      <c r="T45" t="s">
        <v>77</v>
      </c>
      <c r="U45" t="s">
        <v>77</v>
      </c>
      <c r="V45" t="s">
        <v>77</v>
      </c>
      <c r="W45" t="s">
        <v>137</v>
      </c>
      <c r="X45" t="s">
        <v>137</v>
      </c>
      <c r="Y45" t="s">
        <v>137</v>
      </c>
      <c r="Z45" s="88" t="s">
        <v>184</v>
      </c>
      <c r="AA45" t="s">
        <v>231</v>
      </c>
      <c r="AB45" t="s">
        <v>137</v>
      </c>
      <c r="AC45">
        <v>2409</v>
      </c>
      <c r="AE45" s="85" t="s">
        <v>671</v>
      </c>
      <c r="AF45"/>
    </row>
    <row r="46" spans="1:32" ht="15" customHeight="1" x14ac:dyDescent="0.55000000000000004">
      <c r="A46" t="s">
        <v>134</v>
      </c>
      <c r="B46" t="s">
        <v>134</v>
      </c>
      <c r="C46" t="s">
        <v>135</v>
      </c>
      <c r="D46" s="35" t="s">
        <v>106</v>
      </c>
      <c r="E46" t="s">
        <v>134</v>
      </c>
      <c r="F46" t="s">
        <v>77</v>
      </c>
      <c r="G46" s="35" t="s">
        <v>181</v>
      </c>
      <c r="H46" t="s">
        <v>224</v>
      </c>
      <c r="I46" t="s">
        <v>83</v>
      </c>
      <c r="J46" t="s">
        <v>313</v>
      </c>
      <c r="K46" s="87" t="s">
        <v>139</v>
      </c>
      <c r="L46" t="s">
        <v>326</v>
      </c>
      <c r="M46" t="s">
        <v>327</v>
      </c>
      <c r="N46" t="s">
        <v>328</v>
      </c>
      <c r="O46">
        <v>260</v>
      </c>
      <c r="P46">
        <v>7100</v>
      </c>
      <c r="Q46" s="38">
        <v>220</v>
      </c>
      <c r="R46" t="s">
        <v>83</v>
      </c>
      <c r="S46" t="s">
        <v>77</v>
      </c>
      <c r="T46" t="s">
        <v>77</v>
      </c>
      <c r="U46" t="s">
        <v>77</v>
      </c>
      <c r="V46" t="s">
        <v>77</v>
      </c>
      <c r="W46" t="s">
        <v>137</v>
      </c>
      <c r="X46" t="s">
        <v>137</v>
      </c>
      <c r="Y46" t="s">
        <v>137</v>
      </c>
      <c r="Z46" s="88" t="s">
        <v>184</v>
      </c>
      <c r="AA46" t="s">
        <v>231</v>
      </c>
      <c r="AB46" t="s">
        <v>137</v>
      </c>
      <c r="AC46">
        <v>2409</v>
      </c>
      <c r="AE46" s="85" t="s">
        <v>670</v>
      </c>
      <c r="AF46"/>
    </row>
    <row r="47" spans="1:32" ht="14.4" x14ac:dyDescent="0.55000000000000004">
      <c r="A47" t="s">
        <v>134</v>
      </c>
      <c r="B47" t="s">
        <v>134</v>
      </c>
      <c r="C47" t="s">
        <v>135</v>
      </c>
      <c r="D47" s="35" t="s">
        <v>107</v>
      </c>
      <c r="E47" t="s">
        <v>134</v>
      </c>
      <c r="F47" t="s">
        <v>77</v>
      </c>
      <c r="G47" s="35" t="s">
        <v>175</v>
      </c>
      <c r="H47" t="s">
        <v>224</v>
      </c>
      <c r="I47" t="s">
        <v>83</v>
      </c>
      <c r="J47" t="s">
        <v>313</v>
      </c>
      <c r="K47" s="87" t="s">
        <v>139</v>
      </c>
      <c r="L47" t="s">
        <v>326</v>
      </c>
      <c r="M47" t="s">
        <v>329</v>
      </c>
      <c r="N47" t="s">
        <v>330</v>
      </c>
      <c r="O47">
        <v>260</v>
      </c>
      <c r="P47">
        <v>7100</v>
      </c>
      <c r="Q47" s="38">
        <v>320</v>
      </c>
      <c r="R47" t="s">
        <v>83</v>
      </c>
      <c r="S47" t="s">
        <v>77</v>
      </c>
      <c r="T47" t="s">
        <v>77</v>
      </c>
      <c r="U47" t="s">
        <v>77</v>
      </c>
      <c r="V47" t="s">
        <v>77</v>
      </c>
      <c r="W47" t="s">
        <v>137</v>
      </c>
      <c r="X47" t="s">
        <v>137</v>
      </c>
      <c r="Y47" t="s">
        <v>137</v>
      </c>
      <c r="Z47" s="88" t="s">
        <v>184</v>
      </c>
      <c r="AA47" t="s">
        <v>231</v>
      </c>
      <c r="AB47" t="s">
        <v>137</v>
      </c>
      <c r="AC47">
        <v>2409</v>
      </c>
      <c r="AE47" s="85" t="s">
        <v>670</v>
      </c>
      <c r="AF47"/>
    </row>
    <row r="48" spans="1:32" ht="14.4" x14ac:dyDescent="0.55000000000000004">
      <c r="A48" t="s">
        <v>134</v>
      </c>
      <c r="B48" t="s">
        <v>134</v>
      </c>
      <c r="C48" t="s">
        <v>135</v>
      </c>
      <c r="D48" s="35" t="s">
        <v>108</v>
      </c>
      <c r="E48" t="s">
        <v>134</v>
      </c>
      <c r="F48" t="s">
        <v>77</v>
      </c>
      <c r="G48" s="35" t="s">
        <v>175</v>
      </c>
      <c r="H48" t="s">
        <v>224</v>
      </c>
      <c r="I48" t="s">
        <v>83</v>
      </c>
      <c r="J48" t="s">
        <v>313</v>
      </c>
      <c r="K48" s="87" t="s">
        <v>139</v>
      </c>
      <c r="L48" t="s">
        <v>326</v>
      </c>
      <c r="M48" t="s">
        <v>331</v>
      </c>
      <c r="N48" t="s">
        <v>332</v>
      </c>
      <c r="O48">
        <v>260</v>
      </c>
      <c r="P48">
        <v>7100</v>
      </c>
      <c r="Q48" s="38">
        <v>320</v>
      </c>
      <c r="R48" t="s">
        <v>83</v>
      </c>
      <c r="S48" t="s">
        <v>77</v>
      </c>
      <c r="T48" t="s">
        <v>77</v>
      </c>
      <c r="U48" t="s">
        <v>77</v>
      </c>
      <c r="V48" t="s">
        <v>77</v>
      </c>
      <c r="W48" t="s">
        <v>137</v>
      </c>
      <c r="X48" t="s">
        <v>137</v>
      </c>
      <c r="Y48" t="s">
        <v>137</v>
      </c>
      <c r="Z48" s="88" t="s">
        <v>184</v>
      </c>
      <c r="AA48" t="s">
        <v>231</v>
      </c>
      <c r="AB48" t="s">
        <v>137</v>
      </c>
      <c r="AC48">
        <v>2409</v>
      </c>
      <c r="AE48" s="85" t="s">
        <v>670</v>
      </c>
      <c r="AF48"/>
    </row>
    <row r="49" spans="1:32" ht="14.4" x14ac:dyDescent="0.55000000000000004">
      <c r="A49" t="s">
        <v>134</v>
      </c>
      <c r="B49" t="s">
        <v>134</v>
      </c>
      <c r="C49" t="s">
        <v>135</v>
      </c>
      <c r="D49" s="35" t="s">
        <v>333</v>
      </c>
      <c r="E49" t="s">
        <v>134</v>
      </c>
      <c r="F49" t="s">
        <v>77</v>
      </c>
      <c r="G49" s="35" t="s">
        <v>175</v>
      </c>
      <c r="H49" t="s">
        <v>334</v>
      </c>
      <c r="I49" t="s">
        <v>83</v>
      </c>
      <c r="J49" t="s">
        <v>139</v>
      </c>
      <c r="K49" s="87" t="s">
        <v>139</v>
      </c>
      <c r="L49" t="s">
        <v>326</v>
      </c>
      <c r="M49" t="s">
        <v>335</v>
      </c>
      <c r="N49" t="s">
        <v>336</v>
      </c>
      <c r="O49">
        <v>90</v>
      </c>
      <c r="P49">
        <v>7100</v>
      </c>
      <c r="Q49" s="38">
        <v>140</v>
      </c>
      <c r="R49" s="86" t="s">
        <v>83</v>
      </c>
      <c r="S49" s="86" t="s">
        <v>77</v>
      </c>
      <c r="T49" s="86" t="s">
        <v>77</v>
      </c>
      <c r="U49" s="86" t="s">
        <v>77</v>
      </c>
      <c r="V49" s="86" t="s">
        <v>77</v>
      </c>
      <c r="W49" t="s">
        <v>137</v>
      </c>
      <c r="X49" t="s">
        <v>137</v>
      </c>
      <c r="Y49" t="s">
        <v>137</v>
      </c>
      <c r="Z49" s="89" t="s">
        <v>184</v>
      </c>
      <c r="AA49" s="35" t="s">
        <v>231</v>
      </c>
      <c r="AB49" t="s">
        <v>137</v>
      </c>
      <c r="AC49">
        <v>2409</v>
      </c>
      <c r="AD49" s="35"/>
      <c r="AE49" s="77" t="s">
        <v>670</v>
      </c>
      <c r="AF49"/>
    </row>
    <row r="50" spans="1:32" ht="15" customHeight="1" x14ac:dyDescent="0.55000000000000004">
      <c r="A50" t="s">
        <v>134</v>
      </c>
      <c r="B50" t="s">
        <v>134</v>
      </c>
      <c r="C50" t="s">
        <v>197</v>
      </c>
      <c r="D50" t="s">
        <v>123</v>
      </c>
      <c r="E50" t="s">
        <v>134</v>
      </c>
      <c r="F50" t="s">
        <v>77</v>
      </c>
      <c r="G50" t="s">
        <v>175</v>
      </c>
      <c r="H50" t="s">
        <v>337</v>
      </c>
      <c r="I50" t="s">
        <v>77</v>
      </c>
      <c r="J50" t="s">
        <v>139</v>
      </c>
      <c r="K50" t="s">
        <v>139</v>
      </c>
      <c r="L50" t="s">
        <v>338</v>
      </c>
      <c r="M50" t="s">
        <v>339</v>
      </c>
      <c r="N50" t="s">
        <v>340</v>
      </c>
      <c r="O50">
        <v>2840</v>
      </c>
      <c r="P50">
        <v>2490</v>
      </c>
      <c r="Q50">
        <v>2090</v>
      </c>
      <c r="R50" t="s">
        <v>77</v>
      </c>
      <c r="S50" t="s">
        <v>83</v>
      </c>
      <c r="T50" t="s">
        <v>83</v>
      </c>
      <c r="U50" t="s">
        <v>83</v>
      </c>
      <c r="V50" t="s">
        <v>83</v>
      </c>
      <c r="W50" t="s">
        <v>137</v>
      </c>
      <c r="X50" t="s">
        <v>137</v>
      </c>
      <c r="Y50" t="s">
        <v>137</v>
      </c>
      <c r="Z50" t="s">
        <v>184</v>
      </c>
      <c r="AA50" t="s">
        <v>204</v>
      </c>
      <c r="AB50" t="s">
        <v>137</v>
      </c>
      <c r="AC50">
        <v>2409</v>
      </c>
      <c r="AE50" s="85" t="s">
        <v>187</v>
      </c>
    </row>
    <row r="51" spans="1:32" ht="15" customHeight="1" x14ac:dyDescent="0.55000000000000004">
      <c r="A51" t="s">
        <v>134</v>
      </c>
      <c r="B51" t="s">
        <v>134</v>
      </c>
      <c r="C51" t="s">
        <v>197</v>
      </c>
      <c r="D51" t="s">
        <v>124</v>
      </c>
      <c r="E51" t="s">
        <v>134</v>
      </c>
      <c r="F51" t="s">
        <v>77</v>
      </c>
      <c r="G51" t="s">
        <v>175</v>
      </c>
      <c r="H51" t="s">
        <v>337</v>
      </c>
      <c r="I51" t="s">
        <v>77</v>
      </c>
      <c r="J51" t="s">
        <v>139</v>
      </c>
      <c r="K51" t="s">
        <v>139</v>
      </c>
      <c r="L51" t="s">
        <v>338</v>
      </c>
      <c r="M51" t="s">
        <v>680</v>
      </c>
      <c r="N51" t="s">
        <v>341</v>
      </c>
      <c r="O51">
        <v>2190</v>
      </c>
      <c r="P51">
        <v>2490</v>
      </c>
      <c r="Q51">
        <v>1090</v>
      </c>
      <c r="R51" t="s">
        <v>77</v>
      </c>
      <c r="S51" t="s">
        <v>83</v>
      </c>
      <c r="T51" t="s">
        <v>83</v>
      </c>
      <c r="U51" t="s">
        <v>83</v>
      </c>
      <c r="V51" t="s">
        <v>83</v>
      </c>
      <c r="W51" t="s">
        <v>137</v>
      </c>
      <c r="X51" t="s">
        <v>137</v>
      </c>
      <c r="Y51" t="s">
        <v>137</v>
      </c>
      <c r="Z51" t="s">
        <v>184</v>
      </c>
      <c r="AA51" t="s">
        <v>204</v>
      </c>
      <c r="AB51" t="s">
        <v>137</v>
      </c>
      <c r="AC51">
        <v>2409</v>
      </c>
      <c r="AE51" s="85" t="s">
        <v>187</v>
      </c>
    </row>
    <row r="52" spans="1:32" ht="15" customHeight="1" x14ac:dyDescent="0.55000000000000004">
      <c r="A52" t="s">
        <v>134</v>
      </c>
      <c r="B52" t="s">
        <v>134</v>
      </c>
      <c r="C52" t="s">
        <v>342</v>
      </c>
      <c r="D52" t="s">
        <v>122</v>
      </c>
      <c r="E52" t="s">
        <v>134</v>
      </c>
      <c r="F52" t="s">
        <v>83</v>
      </c>
      <c r="G52" t="s">
        <v>137</v>
      </c>
      <c r="H52" t="s">
        <v>343</v>
      </c>
      <c r="I52" t="s">
        <v>77</v>
      </c>
      <c r="J52" t="s">
        <v>139</v>
      </c>
      <c r="K52" t="s">
        <v>139</v>
      </c>
      <c r="L52" t="s">
        <v>103</v>
      </c>
      <c r="M52" t="s">
        <v>344</v>
      </c>
      <c r="N52" t="s">
        <v>345</v>
      </c>
      <c r="O52" s="34">
        <v>1200</v>
      </c>
      <c r="P52" s="34">
        <v>1300</v>
      </c>
      <c r="Q52" s="34">
        <v>150</v>
      </c>
      <c r="R52" t="s">
        <v>77</v>
      </c>
      <c r="S52" t="s">
        <v>77</v>
      </c>
      <c r="T52" t="s">
        <v>77</v>
      </c>
      <c r="U52" t="s">
        <v>77</v>
      </c>
      <c r="V52" t="s">
        <v>77</v>
      </c>
      <c r="W52" t="s">
        <v>137</v>
      </c>
      <c r="X52" t="s">
        <v>137</v>
      </c>
      <c r="Y52" t="s">
        <v>137</v>
      </c>
      <c r="Z52" t="s">
        <v>137</v>
      </c>
      <c r="AA52" t="s">
        <v>346</v>
      </c>
      <c r="AB52" t="s">
        <v>137</v>
      </c>
      <c r="AC52">
        <v>2409</v>
      </c>
      <c r="AE52" s="85" t="s">
        <v>187</v>
      </c>
    </row>
    <row r="53" spans="1:32" ht="15" customHeight="1" x14ac:dyDescent="0.55000000000000004">
      <c r="A53" t="s">
        <v>134</v>
      </c>
      <c r="B53" t="s">
        <v>134</v>
      </c>
      <c r="C53" t="s">
        <v>342</v>
      </c>
      <c r="D53" t="s">
        <v>121</v>
      </c>
      <c r="E53" t="s">
        <v>134</v>
      </c>
      <c r="F53" t="s">
        <v>83</v>
      </c>
      <c r="G53" t="s">
        <v>137</v>
      </c>
      <c r="H53" t="s">
        <v>347</v>
      </c>
      <c r="I53" t="s">
        <v>77</v>
      </c>
      <c r="J53" t="s">
        <v>139</v>
      </c>
      <c r="K53" t="s">
        <v>139</v>
      </c>
      <c r="L53" t="s">
        <v>348</v>
      </c>
      <c r="M53" t="s">
        <v>349</v>
      </c>
      <c r="N53" t="s">
        <v>350</v>
      </c>
      <c r="O53" s="34">
        <v>1000</v>
      </c>
      <c r="P53" s="34">
        <v>2300</v>
      </c>
      <c r="Q53" s="34">
        <v>150</v>
      </c>
      <c r="R53" t="s">
        <v>77</v>
      </c>
      <c r="S53" t="s">
        <v>77</v>
      </c>
      <c r="T53" t="s">
        <v>77</v>
      </c>
      <c r="U53" t="s">
        <v>77</v>
      </c>
      <c r="V53" t="s">
        <v>77</v>
      </c>
      <c r="W53" t="s">
        <v>137</v>
      </c>
      <c r="X53" t="s">
        <v>137</v>
      </c>
      <c r="Y53" t="s">
        <v>137</v>
      </c>
      <c r="Z53" t="s">
        <v>184</v>
      </c>
      <c r="AA53" t="s">
        <v>231</v>
      </c>
      <c r="AB53" s="88" t="s">
        <v>137</v>
      </c>
      <c r="AC53">
        <v>2409</v>
      </c>
      <c r="AE53" s="85" t="s">
        <v>187</v>
      </c>
    </row>
  </sheetData>
  <phoneticPr fontId="20" type="noConversion"/>
  <conditionalFormatting sqref="R2:V53">
    <cfRule type="cellIs" dxfId="211" priority="1" operator="equal">
      <formula>"?"</formula>
    </cfRule>
    <cfRule type="cellIs" dxfId="210" priority="2" operator="equal">
      <formula>"FALSE"</formula>
    </cfRule>
    <cfRule type="containsText" dxfId="209" priority="3" operator="containsText" text="TRUE">
      <formula>NOT(ISERROR(SEARCH("TRUE",R2)))</formula>
    </cfRule>
  </conditionalFormatting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84A3-F65A-478E-BBDB-4A1579CF1B5B}">
  <dimension ref="A1:L259"/>
  <sheetViews>
    <sheetView zoomScale="115" zoomScaleNormal="115" workbookViewId="0">
      <pane xSplit="2" ySplit="1" topLeftCell="F2" activePane="bottomRight" state="frozen"/>
      <selection pane="topRight" activeCell="E1" sqref="E1"/>
      <selection pane="bottomLeft" activeCell="A2" sqref="A2"/>
      <selection pane="bottomRight" activeCell="I2" sqref="I2"/>
    </sheetView>
  </sheetViews>
  <sheetFormatPr defaultColWidth="11.41796875" defaultRowHeight="14.4" x14ac:dyDescent="0.55000000000000004"/>
  <cols>
    <col min="1" max="1" width="23.15625" style="34" customWidth="1"/>
    <col min="2" max="2" width="39.734375" customWidth="1"/>
    <col min="3" max="3" width="15.83984375" customWidth="1"/>
    <col min="4" max="4" width="13.3125" customWidth="1"/>
    <col min="5" max="5" width="13.83984375" customWidth="1"/>
    <col min="6" max="6" width="14.15625" customWidth="1"/>
    <col min="7" max="7" width="24.26171875" bestFit="1" customWidth="1"/>
    <col min="8" max="8" width="13.83984375" customWidth="1"/>
    <col min="9" max="9" width="16.26171875" customWidth="1"/>
    <col min="10" max="10" width="13.83984375" customWidth="1"/>
  </cols>
  <sheetData>
    <row r="1" spans="1:12" x14ac:dyDescent="0.55000000000000004">
      <c r="A1" s="91" t="s">
        <v>65</v>
      </c>
      <c r="B1" s="131" t="s">
        <v>704</v>
      </c>
      <c r="C1" s="131" t="s">
        <v>701</v>
      </c>
      <c r="D1" s="131" t="s">
        <v>703</v>
      </c>
      <c r="E1" s="131" t="s">
        <v>702</v>
      </c>
      <c r="F1" s="131" t="s">
        <v>699</v>
      </c>
      <c r="G1" s="131" t="s">
        <v>700</v>
      </c>
      <c r="H1" s="131" t="s">
        <v>68</v>
      </c>
      <c r="I1" s="131" t="s">
        <v>696</v>
      </c>
      <c r="J1" s="131" t="s">
        <v>697</v>
      </c>
      <c r="K1" s="131" t="s">
        <v>698</v>
      </c>
      <c r="L1" s="25" t="s">
        <v>723</v>
      </c>
    </row>
    <row r="2" spans="1:12" x14ac:dyDescent="0.55000000000000004">
      <c r="A2" s="35" t="str">
        <f>Housing_Products___Project_Preparation__2[[#This Row],[Spalte12]]</f>
        <v>WAL_21_CNI_REN</v>
      </c>
      <c r="B2" s="35" t="s">
        <v>358</v>
      </c>
      <c r="C2" s="35">
        <f>VLOOKUP('SubAssemblies-Build-Ups'!$B2,Products[[Produkt Name]:[Gesamtkost]],2,FALSE)</f>
        <v>12.5</v>
      </c>
      <c r="D2" s="35">
        <f>VLOOKUP('SubAssemblies-Build-Ups'!$B2,Products[[Produkt Name]:[Gesamtkost]],3,FALSE)</f>
        <v>2500</v>
      </c>
      <c r="E2" s="35">
        <f>VLOOKUP('SubAssemblies-Build-Ups'!$B2,Products[[Produkt Name]:[Gesamtkost]],4,FALSE)</f>
        <v>1250</v>
      </c>
      <c r="F2" s="35" t="str">
        <f>VLOOKUP('SubAssemblies-Build-Ups'!$B2,Products[[Produkt Name]:[Gesamtkost]],5,FALSE)</f>
        <v>TRUE</v>
      </c>
      <c r="G2" s="35" t="str">
        <f>VLOOKUP('SubAssemblies-Build-Ups'!$B2,Products[[Produkt Name]:[Gesamtkost]],6,FALSE)</f>
        <v>Lead Manufacturing Partner</v>
      </c>
      <c r="H2" s="35" t="str">
        <f>VLOOKUP('SubAssemblies-Build-Ups'!$B2,Products[[Produkt Name]:[Gesamtkost]],7,FALSE)</f>
        <v>G03.02</v>
      </c>
      <c r="I2" s="35" t="str">
        <f>VLOOKUP('SubAssemblies-Build-Ups'!$B2,Products[[Produkt Name]:[Gesamtkost]],9,FALSE)</f>
        <v>tbd</v>
      </c>
      <c r="J2" s="35" t="str">
        <f>VLOOKUP('SubAssemblies-Build-Ups'!$B2,Products[[Produkt Name]:[Gesamtkost]],10,FALSE)</f>
        <v>tbd</v>
      </c>
      <c r="K2" s="35">
        <f>VLOOKUP('SubAssemblies-Build-Ups'!$B2,Products[[Produkt Name]:[Gesamtkost]],11,FALSE)</f>
        <v>5.2</v>
      </c>
    </row>
    <row r="3" spans="1:12" x14ac:dyDescent="0.55000000000000004">
      <c r="A3" s="35" t="s">
        <v>136</v>
      </c>
      <c r="B3" s="35" t="s">
        <v>359</v>
      </c>
      <c r="C3" s="35">
        <f>VLOOKUP('SubAssemblies-Build-Ups'!$B3,Products[[Produkt Name]:[Gesamtkost]],2,FALSE)</f>
        <v>50</v>
      </c>
      <c r="D3" s="35">
        <f>VLOOKUP('SubAssemblies-Build-Ups'!$B3,Products[[Produkt Name]:[Gesamtkost]],3,FALSE)</f>
        <v>2500</v>
      </c>
      <c r="E3" s="35">
        <f>VLOOKUP('SubAssemblies-Build-Ups'!$B3,Products[[Produkt Name]:[Gesamtkost]],4,FALSE)</f>
        <v>1250</v>
      </c>
      <c r="F3" s="35" t="str">
        <f>VLOOKUP('SubAssemblies-Build-Ups'!$B3,Products[[Produkt Name]:[Gesamtkost]],5,FALSE)</f>
        <v>TRUE</v>
      </c>
      <c r="G3" s="35" t="str">
        <f>VLOOKUP('SubAssemblies-Build-Ups'!$B3,Products[[Produkt Name]:[Gesamtkost]],6,FALSE)</f>
        <v>Lead Manufacturing Partner</v>
      </c>
      <c r="H3" s="35" t="str">
        <f>VLOOKUP('SubAssemblies-Build-Ups'!$B3,Products[[Produkt Name]:[Gesamtkost]],7,FALSE)</f>
        <v>G03.02</v>
      </c>
      <c r="I3" s="35" t="str">
        <f>VLOOKUP('SubAssemblies-Build-Ups'!$B3,Products[[Produkt Name]:[Gesamtkost]],9,FALSE)</f>
        <v>tbd</v>
      </c>
      <c r="J3" s="35" t="str">
        <f>VLOOKUP('SubAssemblies-Build-Ups'!$B3,Products[[Produkt Name]:[Gesamtkost]],10,FALSE)</f>
        <v>tbd</v>
      </c>
      <c r="K3" s="35" t="str">
        <f>VLOOKUP('SubAssemblies-Build-Ups'!$B3,Products[[Produkt Name]:[Gesamtkost]],11,FALSE)</f>
        <v>tbd</v>
      </c>
    </row>
    <row r="4" spans="1:12" x14ac:dyDescent="0.55000000000000004">
      <c r="A4" s="35" t="s">
        <v>136</v>
      </c>
      <c r="B4" s="35" t="s">
        <v>360</v>
      </c>
      <c r="C4" s="35">
        <f>VLOOKUP('SubAssemblies-Build-Ups'!$B4,Products[[Produkt Name]:[Gesamtkost]],2,FALSE)</f>
        <v>12.5</v>
      </c>
      <c r="D4" s="35">
        <f>VLOOKUP('SubAssemblies-Build-Ups'!$B4,Products[[Produkt Name]:[Gesamtkost]],3,FALSE)</f>
        <v>2500</v>
      </c>
      <c r="E4" s="35">
        <f>VLOOKUP('SubAssemblies-Build-Ups'!$B4,Products[[Produkt Name]:[Gesamtkost]],4,FALSE)</f>
        <v>1250</v>
      </c>
      <c r="F4" s="35" t="str">
        <f>VLOOKUP('SubAssemblies-Build-Ups'!$B4,Products[[Produkt Name]:[Gesamtkost]],5,FALSE)</f>
        <v>TRUE</v>
      </c>
      <c r="G4" s="35" t="str">
        <f>VLOOKUP('SubAssemblies-Build-Ups'!$B4,Products[[Produkt Name]:[Gesamtkost]],6,FALSE)</f>
        <v>Lead Manufacturing Partner</v>
      </c>
      <c r="H4" s="35" t="str">
        <f>VLOOKUP('SubAssemblies-Build-Ups'!$B4,Products[[Produkt Name]:[Gesamtkost]],7,FALSE)</f>
        <v>E02.04</v>
      </c>
      <c r="I4" s="35" t="str">
        <f>VLOOKUP('SubAssemblies-Build-Ups'!$B4,Products[[Produkt Name]:[Gesamtkost]],9,FALSE)</f>
        <v>tbd</v>
      </c>
      <c r="J4" s="35" t="str">
        <f>VLOOKUP('SubAssemblies-Build-Ups'!$B4,Products[[Produkt Name]:[Gesamtkost]],10,FALSE)</f>
        <v>tbd</v>
      </c>
      <c r="K4" s="35">
        <f>VLOOKUP('SubAssemblies-Build-Ups'!$B4,Products[[Produkt Name]:[Gesamtkost]],11,FALSE)</f>
        <v>12.3</v>
      </c>
    </row>
    <row r="5" spans="1:12" x14ac:dyDescent="0.55000000000000004">
      <c r="A5" s="35" t="s">
        <v>136</v>
      </c>
      <c r="B5" s="35" t="s">
        <v>361</v>
      </c>
      <c r="C5" s="35">
        <f>VLOOKUP('SubAssemblies-Build-Ups'!$B5,Products[[Produkt Name]:[Gesamtkost]],2,FALSE)</f>
        <v>15</v>
      </c>
      <c r="D5" s="35">
        <f>VLOOKUP('SubAssemblies-Build-Ups'!$B5,Products[[Produkt Name]:[Gesamtkost]],3,FALSE)</f>
        <v>2500</v>
      </c>
      <c r="E5" s="35">
        <f>VLOOKUP('SubAssemblies-Build-Ups'!$B5,Products[[Produkt Name]:[Gesamtkost]],4,FALSE)</f>
        <v>1250</v>
      </c>
      <c r="F5" s="35" t="str">
        <f>VLOOKUP('SubAssemblies-Build-Ups'!$B5,Products[[Produkt Name]:[Gesamtkost]],5,FALSE)</f>
        <v>TRUE</v>
      </c>
      <c r="G5" s="35" t="str">
        <f>VLOOKUP('SubAssemblies-Build-Ups'!$B5,Products[[Produkt Name]:[Gesamtkost]],6,FALSE)</f>
        <v>Lead Manufacturing Partner</v>
      </c>
      <c r="H5" s="35" t="str">
        <f>VLOOKUP('SubAssemblies-Build-Ups'!$B5,Products[[Produkt Name]:[Gesamtkost]],7,FALSE)</f>
        <v>E02.04</v>
      </c>
      <c r="I5" s="35" t="str">
        <f>VLOOKUP('SubAssemblies-Build-Ups'!$B5,Products[[Produkt Name]:[Gesamtkost]],9,FALSE)</f>
        <v>tbd</v>
      </c>
      <c r="J5" s="35" t="str">
        <f>VLOOKUP('SubAssemblies-Build-Ups'!$B5,Products[[Produkt Name]:[Gesamtkost]],10,FALSE)</f>
        <v>tbd</v>
      </c>
      <c r="K5" s="35">
        <f>VLOOKUP('SubAssemblies-Build-Ups'!$B5,Products[[Produkt Name]:[Gesamtkost]],11,FALSE)</f>
        <v>7.5</v>
      </c>
    </row>
    <row r="6" spans="1:12" x14ac:dyDescent="0.55000000000000004">
      <c r="A6" s="35" t="s">
        <v>136</v>
      </c>
      <c r="B6" s="35" t="s">
        <v>362</v>
      </c>
      <c r="C6" s="35">
        <f>VLOOKUP('SubAssemblies-Build-Ups'!$B6,Products[[Produkt Name]:[Gesamtkost]],2,FALSE)</f>
        <v>240</v>
      </c>
      <c r="D6" s="35">
        <f>VLOOKUP('SubAssemblies-Build-Ups'!$B6,Products[[Produkt Name]:[Gesamtkost]],3,FALSE)</f>
        <v>2500</v>
      </c>
      <c r="E6" s="35">
        <f>VLOOKUP('SubAssemblies-Build-Ups'!$B6,Products[[Produkt Name]:[Gesamtkost]],4,FALSE)</f>
        <v>1250</v>
      </c>
      <c r="F6" s="35" t="str">
        <f>VLOOKUP('SubAssemblies-Build-Ups'!$B6,Products[[Produkt Name]:[Gesamtkost]],5,FALSE)</f>
        <v>TRUE</v>
      </c>
      <c r="G6" s="35" t="str">
        <f>VLOOKUP('SubAssemblies-Build-Ups'!$B6,Products[[Produkt Name]:[Gesamtkost]],6,FALSE)</f>
        <v>Lead Manufacturing Partner</v>
      </c>
      <c r="H6" s="35" t="str">
        <f>VLOOKUP('SubAssemblies-Build-Ups'!$B6,Products[[Produkt Name]:[Gesamtkost]],7,FALSE)</f>
        <v>E02.04</v>
      </c>
      <c r="I6" s="35" t="str">
        <f>VLOOKUP('SubAssemblies-Build-Ups'!$B6,Products[[Produkt Name]:[Gesamtkost]],9,FALSE)</f>
        <v>tbd</v>
      </c>
      <c r="J6" s="35" t="str">
        <f>VLOOKUP('SubAssemblies-Build-Ups'!$B6,Products[[Produkt Name]:[Gesamtkost]],10,FALSE)</f>
        <v>tbd</v>
      </c>
      <c r="K6" s="35" t="str">
        <f>VLOOKUP('SubAssemblies-Build-Ups'!$B6,Products[[Produkt Name]:[Gesamtkost]],11,FALSE)</f>
        <v>tbd</v>
      </c>
    </row>
    <row r="7" spans="1:12" x14ac:dyDescent="0.55000000000000004">
      <c r="A7" s="35" t="s">
        <v>136</v>
      </c>
      <c r="B7" s="35" t="s">
        <v>363</v>
      </c>
      <c r="C7" s="35">
        <f>VLOOKUP('SubAssemblies-Build-Ups'!$B7,Products[[Produkt Name]:[Gesamtkost]],2,FALSE)</f>
        <v>60</v>
      </c>
      <c r="D7" s="35">
        <f>VLOOKUP('SubAssemblies-Build-Ups'!$B7,Products[[Produkt Name]:[Gesamtkost]],3,FALSE)</f>
        <v>2500</v>
      </c>
      <c r="E7" s="35">
        <f>VLOOKUP('SubAssemblies-Build-Ups'!$B7,Products[[Produkt Name]:[Gesamtkost]],4,FALSE)</f>
        <v>1250</v>
      </c>
      <c r="F7" s="35" t="str">
        <f>VLOOKUP('SubAssemblies-Build-Ups'!$B7,Products[[Produkt Name]:[Gesamtkost]],5,FALSE)</f>
        <v>TRUE</v>
      </c>
      <c r="G7" s="35" t="str">
        <f>VLOOKUP('SubAssemblies-Build-Ups'!$B7,Products[[Produkt Name]:[Gesamtkost]],6,FALSE)</f>
        <v>Lead Manufacturing Partner</v>
      </c>
      <c r="H7" s="35" t="str">
        <f>VLOOKUP('SubAssemblies-Build-Ups'!$B7,Products[[Produkt Name]:[Gesamtkost]],7,FALSE)</f>
        <v>E02.04</v>
      </c>
      <c r="I7" s="35" t="str">
        <f>VLOOKUP('SubAssemblies-Build-Ups'!$B7,Products[[Produkt Name]:[Gesamtkost]],9,FALSE)</f>
        <v>tbd</v>
      </c>
      <c r="J7" s="35" t="str">
        <f>VLOOKUP('SubAssemblies-Build-Ups'!$B7,Products[[Produkt Name]:[Gesamtkost]],10,FALSE)</f>
        <v>tbd</v>
      </c>
      <c r="K7" s="35" t="str">
        <f>VLOOKUP('SubAssemblies-Build-Ups'!$B7,Products[[Produkt Name]:[Gesamtkost]],11,FALSE)</f>
        <v>tbd</v>
      </c>
    </row>
    <row r="8" spans="1:12" x14ac:dyDescent="0.55000000000000004">
      <c r="A8" s="35" t="s">
        <v>136</v>
      </c>
      <c r="B8" s="35" t="s">
        <v>364</v>
      </c>
      <c r="C8" s="35">
        <f>VLOOKUP('SubAssemblies-Build-Ups'!$B8,Products[[Produkt Name]:[Gesamtkost]],2,FALSE)</f>
        <v>10</v>
      </c>
      <c r="D8" s="35">
        <f>VLOOKUP('SubAssemblies-Build-Ups'!$B8,Products[[Produkt Name]:[Gesamtkost]],3,FALSE)</f>
        <v>2500</v>
      </c>
      <c r="E8" s="35">
        <f>VLOOKUP('SubAssemblies-Build-Ups'!$B8,Products[[Produkt Name]:[Gesamtkost]],4,FALSE)</f>
        <v>1250</v>
      </c>
      <c r="F8" s="35" t="str">
        <f>VLOOKUP('SubAssemblies-Build-Ups'!$B8,Products[[Produkt Name]:[Gesamtkost]],5,FALSE)</f>
        <v>FALSE</v>
      </c>
      <c r="G8" s="35" t="str">
        <f>VLOOKUP('SubAssemblies-Build-Ups'!$B8,Products[[Produkt Name]:[Gesamtkost]],6,FALSE)</f>
        <v>Local Partner</v>
      </c>
      <c r="H8" s="35" t="str">
        <f>VLOOKUP('SubAssemblies-Build-Ups'!$B8,Products[[Produkt Name]:[Gesamtkost]],7,FALSE)</f>
        <v>E02.05</v>
      </c>
      <c r="I8" s="35" t="str">
        <f>VLOOKUP('SubAssemblies-Build-Ups'!$B8,Products[[Produkt Name]:[Gesamtkost]],9,FALSE)</f>
        <v>tbd</v>
      </c>
      <c r="J8" s="35" t="str">
        <f>VLOOKUP('SubAssemblies-Build-Ups'!$B8,Products[[Produkt Name]:[Gesamtkost]],10,FALSE)</f>
        <v>tbd</v>
      </c>
      <c r="K8" s="35" t="str">
        <f>VLOOKUP('SubAssemblies-Build-Ups'!$B8,Products[[Produkt Name]:[Gesamtkost]],11,FALSE)</f>
        <v>tbd</v>
      </c>
    </row>
    <row r="9" spans="1:12" x14ac:dyDescent="0.55000000000000004">
      <c r="A9" s="35" t="s">
        <v>136</v>
      </c>
      <c r="B9" s="35" t="s">
        <v>365</v>
      </c>
      <c r="C9" s="35">
        <f>VLOOKUP('SubAssemblies-Build-Ups'!$B9,Products[[Produkt Name]:[Gesamtkost]],2,FALSE)</f>
        <v>2</v>
      </c>
      <c r="D9" s="35">
        <f>VLOOKUP('SubAssemblies-Build-Ups'!$B9,Products[[Produkt Name]:[Gesamtkost]],3,FALSE)</f>
        <v>2500</v>
      </c>
      <c r="E9" s="35">
        <f>VLOOKUP('SubAssemblies-Build-Ups'!$B9,Products[[Produkt Name]:[Gesamtkost]],4,FALSE)</f>
        <v>1250</v>
      </c>
      <c r="F9" s="35" t="str">
        <f>VLOOKUP('SubAssemblies-Build-Ups'!$B9,Products[[Produkt Name]:[Gesamtkost]],5,FALSE)</f>
        <v>FALSE</v>
      </c>
      <c r="G9" s="35" t="str">
        <f>VLOOKUP('SubAssemblies-Build-Ups'!$B9,Products[[Produkt Name]:[Gesamtkost]],6,FALSE)</f>
        <v>Local Partner</v>
      </c>
      <c r="H9" s="35" t="str">
        <f>VLOOKUP('SubAssemblies-Build-Ups'!$B9,Products[[Produkt Name]:[Gesamtkost]],7,FALSE)</f>
        <v>E02.05</v>
      </c>
      <c r="I9" s="35" t="str">
        <f>VLOOKUP('SubAssemblies-Build-Ups'!$B9,Products[[Produkt Name]:[Gesamtkost]],9,FALSE)</f>
        <v>tbd</v>
      </c>
      <c r="J9" s="35" t="str">
        <f>VLOOKUP('SubAssemblies-Build-Ups'!$B9,Products[[Produkt Name]:[Gesamtkost]],10,FALSE)</f>
        <v>tbd</v>
      </c>
      <c r="K9" s="35" t="str">
        <f>VLOOKUP('SubAssemblies-Build-Ups'!$B9,Products[[Produkt Name]:[Gesamtkost]],11,FALSE)</f>
        <v>tbd</v>
      </c>
    </row>
    <row r="10" spans="1:12" x14ac:dyDescent="0.55000000000000004">
      <c r="A10" s="35" t="s">
        <v>111</v>
      </c>
      <c r="B10" s="35" t="s">
        <v>358</v>
      </c>
      <c r="C10" s="35">
        <f>VLOOKUP('SubAssemblies-Build-Ups'!$B10,Products[[Produkt Name]:[Gesamtkost]],2,FALSE)</f>
        <v>12.5</v>
      </c>
      <c r="D10" s="35">
        <f>VLOOKUP('SubAssemblies-Build-Ups'!$B10,Products[[Produkt Name]:[Gesamtkost]],3,FALSE)</f>
        <v>2500</v>
      </c>
      <c r="E10" s="35">
        <f>VLOOKUP('SubAssemblies-Build-Ups'!$B10,Products[[Produkt Name]:[Gesamtkost]],4,FALSE)</f>
        <v>1250</v>
      </c>
      <c r="F10" s="35" t="str">
        <f>VLOOKUP('SubAssemblies-Build-Ups'!$B10,Products[[Produkt Name]:[Gesamtkost]],5,FALSE)</f>
        <v>TRUE</v>
      </c>
      <c r="G10" s="35" t="str">
        <f>VLOOKUP('SubAssemblies-Build-Ups'!$B10,Products[[Produkt Name]:[Gesamtkost]],6,FALSE)</f>
        <v>Lead Manufacturing Partner</v>
      </c>
      <c r="H10" s="35" t="str">
        <f>VLOOKUP('SubAssemblies-Build-Ups'!$B10,Products[[Produkt Name]:[Gesamtkost]],7,FALSE)</f>
        <v>G03.02</v>
      </c>
      <c r="I10" s="35" t="str">
        <f>VLOOKUP('SubAssemblies-Build-Ups'!$B10,Products[[Produkt Name]:[Gesamtkost]],9,FALSE)</f>
        <v>tbd</v>
      </c>
      <c r="J10" s="35" t="str">
        <f>VLOOKUP('SubAssemblies-Build-Ups'!$B10,Products[[Produkt Name]:[Gesamtkost]],10,FALSE)</f>
        <v>tbd</v>
      </c>
      <c r="K10" s="35">
        <f>VLOOKUP('SubAssemblies-Build-Ups'!$B10,Products[[Produkt Name]:[Gesamtkost]],11,FALSE)</f>
        <v>5.2</v>
      </c>
    </row>
    <row r="11" spans="1:12" x14ac:dyDescent="0.55000000000000004">
      <c r="A11" s="35" t="s">
        <v>111</v>
      </c>
      <c r="B11" s="35" t="s">
        <v>359</v>
      </c>
      <c r="C11" s="35">
        <f>VLOOKUP('SubAssemblies-Build-Ups'!$B11,Products[[Produkt Name]:[Gesamtkost]],2,FALSE)</f>
        <v>50</v>
      </c>
      <c r="D11" s="35">
        <f>VLOOKUP('SubAssemblies-Build-Ups'!$B11,Products[[Produkt Name]:[Gesamtkost]],3,FALSE)</f>
        <v>2500</v>
      </c>
      <c r="E11" s="35">
        <f>VLOOKUP('SubAssemblies-Build-Ups'!$B11,Products[[Produkt Name]:[Gesamtkost]],4,FALSE)</f>
        <v>1250</v>
      </c>
      <c r="F11" s="35" t="str">
        <f>VLOOKUP('SubAssemblies-Build-Ups'!$B11,Products[[Produkt Name]:[Gesamtkost]],5,FALSE)</f>
        <v>TRUE</v>
      </c>
      <c r="G11" s="35" t="str">
        <f>VLOOKUP('SubAssemblies-Build-Ups'!$B11,Products[[Produkt Name]:[Gesamtkost]],6,FALSE)</f>
        <v>Lead Manufacturing Partner</v>
      </c>
      <c r="H11" s="35" t="str">
        <f>VLOOKUP('SubAssemblies-Build-Ups'!$B11,Products[[Produkt Name]:[Gesamtkost]],7,FALSE)</f>
        <v>G03.02</v>
      </c>
      <c r="I11" s="35" t="str">
        <f>VLOOKUP('SubAssemblies-Build-Ups'!$B11,Products[[Produkt Name]:[Gesamtkost]],9,FALSE)</f>
        <v>tbd</v>
      </c>
      <c r="J11" s="35" t="str">
        <f>VLOOKUP('SubAssemblies-Build-Ups'!$B11,Products[[Produkt Name]:[Gesamtkost]],10,FALSE)</f>
        <v>tbd</v>
      </c>
      <c r="K11" s="35" t="str">
        <f>VLOOKUP('SubAssemblies-Build-Ups'!$B11,Products[[Produkt Name]:[Gesamtkost]],11,FALSE)</f>
        <v>tbd</v>
      </c>
    </row>
    <row r="12" spans="1:12" x14ac:dyDescent="0.55000000000000004">
      <c r="A12" s="35" t="s">
        <v>111</v>
      </c>
      <c r="B12" s="35" t="s">
        <v>360</v>
      </c>
      <c r="C12" s="35">
        <f>VLOOKUP('SubAssemblies-Build-Ups'!$B12,Products[[Produkt Name]:[Gesamtkost]],2,FALSE)</f>
        <v>12.5</v>
      </c>
      <c r="D12" s="35">
        <f>VLOOKUP('SubAssemblies-Build-Ups'!$B12,Products[[Produkt Name]:[Gesamtkost]],3,FALSE)</f>
        <v>2500</v>
      </c>
      <c r="E12" s="35">
        <f>VLOOKUP('SubAssemblies-Build-Ups'!$B12,Products[[Produkt Name]:[Gesamtkost]],4,FALSE)</f>
        <v>1250</v>
      </c>
      <c r="F12" s="35" t="str">
        <f>VLOOKUP('SubAssemblies-Build-Ups'!$B12,Products[[Produkt Name]:[Gesamtkost]],5,FALSE)</f>
        <v>TRUE</v>
      </c>
      <c r="G12" s="35" t="str">
        <f>VLOOKUP('SubAssemblies-Build-Ups'!$B12,Products[[Produkt Name]:[Gesamtkost]],6,FALSE)</f>
        <v>Lead Manufacturing Partner</v>
      </c>
      <c r="H12" s="35" t="str">
        <f>VLOOKUP('SubAssemblies-Build-Ups'!$B12,Products[[Produkt Name]:[Gesamtkost]],7,FALSE)</f>
        <v>E02.04</v>
      </c>
      <c r="I12" s="35" t="str">
        <f>VLOOKUP('SubAssemblies-Build-Ups'!$B12,Products[[Produkt Name]:[Gesamtkost]],9,FALSE)</f>
        <v>tbd</v>
      </c>
      <c r="J12" s="35" t="str">
        <f>VLOOKUP('SubAssemblies-Build-Ups'!$B12,Products[[Produkt Name]:[Gesamtkost]],10,FALSE)</f>
        <v>tbd</v>
      </c>
      <c r="K12" s="35">
        <f>VLOOKUP('SubAssemblies-Build-Ups'!$B12,Products[[Produkt Name]:[Gesamtkost]],11,FALSE)</f>
        <v>12.3</v>
      </c>
    </row>
    <row r="13" spans="1:12" x14ac:dyDescent="0.55000000000000004">
      <c r="A13" s="35" t="s">
        <v>111</v>
      </c>
      <c r="B13" s="35" t="s">
        <v>361</v>
      </c>
      <c r="C13" s="35">
        <f>VLOOKUP('SubAssemblies-Build-Ups'!$B13,Products[[Produkt Name]:[Gesamtkost]],2,FALSE)</f>
        <v>15</v>
      </c>
      <c r="D13" s="35">
        <f>VLOOKUP('SubAssemblies-Build-Ups'!$B13,Products[[Produkt Name]:[Gesamtkost]],3,FALSE)</f>
        <v>2500</v>
      </c>
      <c r="E13" s="35">
        <f>VLOOKUP('SubAssemblies-Build-Ups'!$B13,Products[[Produkt Name]:[Gesamtkost]],4,FALSE)</f>
        <v>1250</v>
      </c>
      <c r="F13" s="35" t="str">
        <f>VLOOKUP('SubAssemblies-Build-Ups'!$B13,Products[[Produkt Name]:[Gesamtkost]],5,FALSE)</f>
        <v>TRUE</v>
      </c>
      <c r="G13" s="35" t="str">
        <f>VLOOKUP('SubAssemblies-Build-Ups'!$B13,Products[[Produkt Name]:[Gesamtkost]],6,FALSE)</f>
        <v>Lead Manufacturing Partner</v>
      </c>
      <c r="H13" s="35" t="str">
        <f>VLOOKUP('SubAssemblies-Build-Ups'!$B13,Products[[Produkt Name]:[Gesamtkost]],7,FALSE)</f>
        <v>E02.04</v>
      </c>
      <c r="I13" s="35" t="str">
        <f>VLOOKUP('SubAssemblies-Build-Ups'!$B13,Products[[Produkt Name]:[Gesamtkost]],9,FALSE)</f>
        <v>tbd</v>
      </c>
      <c r="J13" s="35" t="str">
        <f>VLOOKUP('SubAssemblies-Build-Ups'!$B13,Products[[Produkt Name]:[Gesamtkost]],10,FALSE)</f>
        <v>tbd</v>
      </c>
      <c r="K13" s="35">
        <f>VLOOKUP('SubAssemblies-Build-Ups'!$B13,Products[[Produkt Name]:[Gesamtkost]],11,FALSE)</f>
        <v>7.5</v>
      </c>
    </row>
    <row r="14" spans="1:12" x14ac:dyDescent="0.55000000000000004">
      <c r="A14" s="35" t="s">
        <v>111</v>
      </c>
      <c r="B14" s="35" t="s">
        <v>367</v>
      </c>
      <c r="C14" s="35">
        <f>VLOOKUP('SubAssemblies-Build-Ups'!$B14,Products[[Produkt Name]:[Gesamtkost]],2,FALSE)</f>
        <v>280</v>
      </c>
      <c r="D14" s="35">
        <f>VLOOKUP('SubAssemblies-Build-Ups'!$B14,Products[[Produkt Name]:[Gesamtkost]],3,FALSE)</f>
        <v>2500</v>
      </c>
      <c r="E14" s="35">
        <f>VLOOKUP('SubAssemblies-Build-Ups'!$B14,Products[[Produkt Name]:[Gesamtkost]],4,FALSE)</f>
        <v>1250</v>
      </c>
      <c r="F14" s="35" t="str">
        <f>VLOOKUP('SubAssemblies-Build-Ups'!$B14,Products[[Produkt Name]:[Gesamtkost]],5,FALSE)</f>
        <v>TRUE</v>
      </c>
      <c r="G14" s="35" t="str">
        <f>VLOOKUP('SubAssemblies-Build-Ups'!$B14,Products[[Produkt Name]:[Gesamtkost]],6,FALSE)</f>
        <v>Lead Manufacturing Partner</v>
      </c>
      <c r="H14" s="35" t="str">
        <f>VLOOKUP('SubAssemblies-Build-Ups'!$B14,Products[[Produkt Name]:[Gesamtkost]],7,FALSE)</f>
        <v>E02.04</v>
      </c>
      <c r="I14" s="35" t="str">
        <f>VLOOKUP('SubAssemblies-Build-Ups'!$B14,Products[[Produkt Name]:[Gesamtkost]],9,FALSE)</f>
        <v>tbd</v>
      </c>
      <c r="J14" s="35" t="str">
        <f>VLOOKUP('SubAssemblies-Build-Ups'!$B14,Products[[Produkt Name]:[Gesamtkost]],10,FALSE)</f>
        <v>tbd</v>
      </c>
      <c r="K14" s="35" t="str">
        <f>VLOOKUP('SubAssemblies-Build-Ups'!$B14,Products[[Produkt Name]:[Gesamtkost]],11,FALSE)</f>
        <v>tbd</v>
      </c>
    </row>
    <row r="15" spans="1:12" x14ac:dyDescent="0.55000000000000004">
      <c r="A15" s="35" t="s">
        <v>111</v>
      </c>
      <c r="B15" s="35" t="s">
        <v>368</v>
      </c>
      <c r="C15" s="35">
        <f>VLOOKUP('SubAssemblies-Build-Ups'!$B15,Products[[Produkt Name]:[Gesamtkost]],2,FALSE)</f>
        <v>12.5</v>
      </c>
      <c r="D15" s="35">
        <f>VLOOKUP('SubAssemblies-Build-Ups'!$B15,Products[[Produkt Name]:[Gesamtkost]],3,FALSE)</f>
        <v>2500</v>
      </c>
      <c r="E15" s="35">
        <f>VLOOKUP('SubAssemblies-Build-Ups'!$B15,Products[[Produkt Name]:[Gesamtkost]],4,FALSE)</f>
        <v>1250</v>
      </c>
      <c r="F15" s="35" t="str">
        <f>VLOOKUP('SubAssemblies-Build-Ups'!$B15,Products[[Produkt Name]:[Gesamtkost]],5,FALSE)</f>
        <v>TRUE</v>
      </c>
      <c r="G15" s="35" t="str">
        <f>VLOOKUP('SubAssemblies-Build-Ups'!$B15,Products[[Produkt Name]:[Gesamtkost]],6,FALSE)</f>
        <v>Lead Manufacturing Partner</v>
      </c>
      <c r="H15" s="35" t="str">
        <f>VLOOKUP('SubAssemblies-Build-Ups'!$B15,Products[[Produkt Name]:[Gesamtkost]],7,FALSE)</f>
        <v>E02.04</v>
      </c>
      <c r="I15" s="35" t="str">
        <f>VLOOKUP('SubAssemblies-Build-Ups'!$B15,Products[[Produkt Name]:[Gesamtkost]],9,FALSE)</f>
        <v>tbd</v>
      </c>
      <c r="J15" s="35" t="str">
        <f>VLOOKUP('SubAssemblies-Build-Ups'!$B15,Products[[Produkt Name]:[Gesamtkost]],10,FALSE)</f>
        <v>tbd</v>
      </c>
      <c r="K15" s="35" t="str">
        <f>VLOOKUP('SubAssemblies-Build-Ups'!$B15,Products[[Produkt Name]:[Gesamtkost]],11,FALSE)</f>
        <v>tbd</v>
      </c>
    </row>
    <row r="16" spans="1:12" x14ac:dyDescent="0.55000000000000004">
      <c r="A16" s="35" t="s">
        <v>111</v>
      </c>
      <c r="B16" s="35" t="s">
        <v>369</v>
      </c>
      <c r="C16" s="35">
        <f>VLOOKUP('SubAssemblies-Build-Ups'!$B16,Products[[Produkt Name]:[Gesamtkost]],2,FALSE)</f>
        <v>0.1</v>
      </c>
      <c r="D16" s="35">
        <f>VLOOKUP('SubAssemblies-Build-Ups'!$B16,Products[[Produkt Name]:[Gesamtkost]],3,FALSE)</f>
        <v>2500</v>
      </c>
      <c r="E16" s="35">
        <f>VLOOKUP('SubAssemblies-Build-Ups'!$B16,Products[[Produkt Name]:[Gesamtkost]],4,FALSE)</f>
        <v>1250</v>
      </c>
      <c r="F16" s="35" t="str">
        <f>VLOOKUP('SubAssemblies-Build-Ups'!$B16,Products[[Produkt Name]:[Gesamtkost]],5,FALSE)</f>
        <v>FALSE</v>
      </c>
      <c r="G16" s="35" t="str">
        <f>VLOOKUP('SubAssemblies-Build-Ups'!$B16,Products[[Produkt Name]:[Gesamtkost]],6,FALSE)</f>
        <v>Lead Manufacturing Partner</v>
      </c>
      <c r="H16" s="35" t="str">
        <f>VLOOKUP('SubAssemblies-Build-Ups'!$B16,Products[[Produkt Name]:[Gesamtkost]],7,FALSE)</f>
        <v>E02.04</v>
      </c>
      <c r="I16" s="35" t="str">
        <f>VLOOKUP('SubAssemblies-Build-Ups'!$B16,Products[[Produkt Name]:[Gesamtkost]],9,FALSE)</f>
        <v>tbd</v>
      </c>
      <c r="J16" s="35" t="str">
        <f>VLOOKUP('SubAssemblies-Build-Ups'!$B16,Products[[Produkt Name]:[Gesamtkost]],10,FALSE)</f>
        <v>tbd</v>
      </c>
      <c r="K16" s="35">
        <f>VLOOKUP('SubAssemblies-Build-Ups'!$B16,Products[[Produkt Name]:[Gesamtkost]],11,FALSE)</f>
        <v>7.5</v>
      </c>
    </row>
    <row r="17" spans="1:11" x14ac:dyDescent="0.55000000000000004">
      <c r="A17" s="35" t="s">
        <v>111</v>
      </c>
      <c r="B17" s="35" t="s">
        <v>370</v>
      </c>
      <c r="C17" s="35">
        <f>VLOOKUP('SubAssemblies-Build-Ups'!$B17,Products[[Produkt Name]:[Gesamtkost]],2,FALSE)</f>
        <v>40</v>
      </c>
      <c r="D17" s="35">
        <f>VLOOKUP('SubAssemblies-Build-Ups'!$B17,Products[[Produkt Name]:[Gesamtkost]],3,FALSE)</f>
        <v>2500</v>
      </c>
      <c r="E17" s="35">
        <f>VLOOKUP('SubAssemblies-Build-Ups'!$B17,Products[[Produkt Name]:[Gesamtkost]],4,FALSE)</f>
        <v>1250</v>
      </c>
      <c r="F17" s="35" t="str">
        <f>VLOOKUP('SubAssemblies-Build-Ups'!$B17,Products[[Produkt Name]:[Gesamtkost]],5,FALSE)</f>
        <v>FALSE</v>
      </c>
      <c r="G17" s="35" t="str">
        <f>VLOOKUP('SubAssemblies-Build-Ups'!$B17,Products[[Produkt Name]:[Gesamtkost]],6,FALSE)</f>
        <v>Lead Manufacturing Partner</v>
      </c>
      <c r="H17" s="35" t="str">
        <f>VLOOKUP('SubAssemblies-Build-Ups'!$B17,Products[[Produkt Name]:[Gesamtkost]],7,FALSE)</f>
        <v>E02.05</v>
      </c>
      <c r="I17" s="35" t="str">
        <f>VLOOKUP('SubAssemblies-Build-Ups'!$B17,Products[[Produkt Name]:[Gesamtkost]],9,FALSE)</f>
        <v>tbd</v>
      </c>
      <c r="J17" s="35" t="str">
        <f>VLOOKUP('SubAssemblies-Build-Ups'!$B17,Products[[Produkt Name]:[Gesamtkost]],10,FALSE)</f>
        <v>tbd</v>
      </c>
      <c r="K17" s="35" t="str">
        <f>VLOOKUP('SubAssemblies-Build-Ups'!$B17,Products[[Produkt Name]:[Gesamtkost]],11,FALSE)</f>
        <v>tbd</v>
      </c>
    </row>
    <row r="18" spans="1:11" x14ac:dyDescent="0.55000000000000004">
      <c r="A18" s="35" t="s">
        <v>111</v>
      </c>
      <c r="B18" s="35" t="s">
        <v>371</v>
      </c>
      <c r="C18" s="35">
        <f>VLOOKUP('SubAssemblies-Build-Ups'!$B18,Products[[Produkt Name]:[Gesamtkost]],2,FALSE)</f>
        <v>40</v>
      </c>
      <c r="D18" s="35">
        <f>VLOOKUP('SubAssemblies-Build-Ups'!$B18,Products[[Produkt Name]:[Gesamtkost]],3,FALSE)</f>
        <v>2500</v>
      </c>
      <c r="E18" s="35">
        <f>VLOOKUP('SubAssemblies-Build-Ups'!$B18,Products[[Produkt Name]:[Gesamtkost]],4,FALSE)</f>
        <v>1250</v>
      </c>
      <c r="F18" s="35" t="str">
        <f>VLOOKUP('SubAssemblies-Build-Ups'!$B18,Products[[Produkt Name]:[Gesamtkost]],5,FALSE)</f>
        <v>FALSE</v>
      </c>
      <c r="G18" s="35" t="str">
        <f>VLOOKUP('SubAssemblies-Build-Ups'!$B18,Products[[Produkt Name]:[Gesamtkost]],6,FALSE)</f>
        <v>Lead Manufacturing Partner</v>
      </c>
      <c r="H18" s="35" t="str">
        <f>VLOOKUP('SubAssemblies-Build-Ups'!$B18,Products[[Produkt Name]:[Gesamtkost]],7,FALSE)</f>
        <v>E02.05</v>
      </c>
      <c r="I18" s="35" t="str">
        <f>VLOOKUP('SubAssemblies-Build-Ups'!$B18,Products[[Produkt Name]:[Gesamtkost]],9,FALSE)</f>
        <v>tbd</v>
      </c>
      <c r="J18" s="35" t="str">
        <f>VLOOKUP('SubAssemblies-Build-Ups'!$B18,Products[[Produkt Name]:[Gesamtkost]],10,FALSE)</f>
        <v>tbd</v>
      </c>
      <c r="K18" s="35" t="str">
        <f>VLOOKUP('SubAssemblies-Build-Ups'!$B18,Products[[Produkt Name]:[Gesamtkost]],11,FALSE)</f>
        <v>tbd</v>
      </c>
    </row>
    <row r="19" spans="1:11" x14ac:dyDescent="0.55000000000000004">
      <c r="A19" s="35" t="s">
        <v>111</v>
      </c>
      <c r="B19" s="35" t="s">
        <v>372</v>
      </c>
      <c r="C19" s="35">
        <f>VLOOKUP('SubAssemblies-Build-Ups'!$B19,Products[[Produkt Name]:[Gesamtkost]],2,FALSE)</f>
        <v>3</v>
      </c>
      <c r="D19" s="35">
        <f>VLOOKUP('SubAssemblies-Build-Ups'!$B19,Products[[Produkt Name]:[Gesamtkost]],3,FALSE)</f>
        <v>2500</v>
      </c>
      <c r="E19" s="35">
        <f>VLOOKUP('SubAssemblies-Build-Ups'!$B19,Products[[Produkt Name]:[Gesamtkost]],4,FALSE)</f>
        <v>1250</v>
      </c>
      <c r="F19" s="35" t="str">
        <f>VLOOKUP('SubAssemblies-Build-Ups'!$B19,Products[[Produkt Name]:[Gesamtkost]],5,FALSE)</f>
        <v>TRUE</v>
      </c>
      <c r="G19" s="35" t="str">
        <f>VLOOKUP('SubAssemblies-Build-Ups'!$B19,Products[[Produkt Name]:[Gesamtkost]],6,FALSE)</f>
        <v>Lead Manufacturing Partner</v>
      </c>
      <c r="H19" s="35" t="str">
        <f>VLOOKUP('SubAssemblies-Build-Ups'!$B19,Products[[Produkt Name]:[Gesamtkost]],7,FALSE)</f>
        <v>G01.01</v>
      </c>
      <c r="I19" s="35" t="str">
        <f>VLOOKUP('SubAssemblies-Build-Ups'!$B19,Products[[Produkt Name]:[Gesamtkost]],9,FALSE)</f>
        <v>tbd</v>
      </c>
      <c r="J19" s="35" t="str">
        <f>VLOOKUP('SubAssemblies-Build-Ups'!$B19,Products[[Produkt Name]:[Gesamtkost]],10,FALSE)</f>
        <v>tbd</v>
      </c>
      <c r="K19" s="35">
        <f>VLOOKUP('SubAssemblies-Build-Ups'!$B19,Products[[Produkt Name]:[Gesamtkost]],11,FALSE)</f>
        <v>70.45</v>
      </c>
    </row>
    <row r="20" spans="1:11" s="35" customFormat="1" x14ac:dyDescent="0.55000000000000004">
      <c r="A20" s="35" t="s">
        <v>148</v>
      </c>
      <c r="B20" s="35" t="s">
        <v>358</v>
      </c>
      <c r="C20" s="35">
        <f>VLOOKUP('SubAssemblies-Build-Ups'!$B20,Products[[Produkt Name]:[Gesamtkost]],2,FALSE)</f>
        <v>12.5</v>
      </c>
      <c r="D20" s="35">
        <f>VLOOKUP('SubAssemblies-Build-Ups'!$B20,Products[[Produkt Name]:[Gesamtkost]],3,FALSE)</f>
        <v>2500</v>
      </c>
      <c r="E20" s="35">
        <f>VLOOKUP('SubAssemblies-Build-Ups'!$B20,Products[[Produkt Name]:[Gesamtkost]],4,FALSE)</f>
        <v>1250</v>
      </c>
      <c r="F20" s="35" t="str">
        <f>VLOOKUP('SubAssemblies-Build-Ups'!$B20,Products[[Produkt Name]:[Gesamtkost]],5,FALSE)</f>
        <v>TRUE</v>
      </c>
      <c r="G20" s="35" t="str">
        <f>VLOOKUP('SubAssemblies-Build-Ups'!$B20,Products[[Produkt Name]:[Gesamtkost]],6,FALSE)</f>
        <v>Lead Manufacturing Partner</v>
      </c>
      <c r="H20" s="35" t="str">
        <f>VLOOKUP('SubAssemblies-Build-Ups'!$B20,Products[[Produkt Name]:[Gesamtkost]],7,FALSE)</f>
        <v>G03.02</v>
      </c>
      <c r="I20" s="35" t="str">
        <f>VLOOKUP('SubAssemblies-Build-Ups'!$B20,Products[[Produkt Name]:[Gesamtkost]],9,FALSE)</f>
        <v>tbd</v>
      </c>
      <c r="J20" s="35" t="str">
        <f>VLOOKUP('SubAssemblies-Build-Ups'!$B20,Products[[Produkt Name]:[Gesamtkost]],10,FALSE)</f>
        <v>tbd</v>
      </c>
      <c r="K20" s="35">
        <f>VLOOKUP('SubAssemblies-Build-Ups'!$B20,Products[[Produkt Name]:[Gesamtkost]],11,FALSE)</f>
        <v>5.2</v>
      </c>
    </row>
    <row r="21" spans="1:11" s="35" customFormat="1" x14ac:dyDescent="0.55000000000000004">
      <c r="A21" s="35" t="s">
        <v>148</v>
      </c>
      <c r="B21" s="35" t="s">
        <v>361</v>
      </c>
      <c r="C21" s="35">
        <f>VLOOKUP('SubAssemblies-Build-Ups'!$B21,Products[[Produkt Name]:[Gesamtkost]],2,FALSE)</f>
        <v>15</v>
      </c>
      <c r="D21" s="35">
        <f>VLOOKUP('SubAssemblies-Build-Ups'!$B21,Products[[Produkt Name]:[Gesamtkost]],3,FALSE)</f>
        <v>2500</v>
      </c>
      <c r="E21" s="35">
        <f>VLOOKUP('SubAssemblies-Build-Ups'!$B21,Products[[Produkt Name]:[Gesamtkost]],4,FALSE)</f>
        <v>1250</v>
      </c>
      <c r="F21" s="35" t="str">
        <f>VLOOKUP('SubAssemblies-Build-Ups'!$B21,Products[[Produkt Name]:[Gesamtkost]],5,FALSE)</f>
        <v>TRUE</v>
      </c>
      <c r="G21" s="35" t="str">
        <f>VLOOKUP('SubAssemblies-Build-Ups'!$B21,Products[[Produkt Name]:[Gesamtkost]],6,FALSE)</f>
        <v>Lead Manufacturing Partner</v>
      </c>
      <c r="H21" s="35" t="str">
        <f>VLOOKUP('SubAssemblies-Build-Ups'!$B21,Products[[Produkt Name]:[Gesamtkost]],7,FALSE)</f>
        <v>E02.04</v>
      </c>
      <c r="I21" s="35" t="str">
        <f>VLOOKUP('SubAssemblies-Build-Ups'!$B21,Products[[Produkt Name]:[Gesamtkost]],9,FALSE)</f>
        <v>tbd</v>
      </c>
      <c r="J21" s="35" t="str">
        <f>VLOOKUP('SubAssemblies-Build-Ups'!$B21,Products[[Produkt Name]:[Gesamtkost]],10,FALSE)</f>
        <v>tbd</v>
      </c>
      <c r="K21" s="35">
        <f>VLOOKUP('SubAssemblies-Build-Ups'!$B21,Products[[Produkt Name]:[Gesamtkost]],11,FALSE)</f>
        <v>7.5</v>
      </c>
    </row>
    <row r="22" spans="1:11" s="35" customFormat="1" x14ac:dyDescent="0.55000000000000004">
      <c r="A22" s="35" t="s">
        <v>148</v>
      </c>
      <c r="B22" s="35" t="s">
        <v>362</v>
      </c>
      <c r="C22" s="35">
        <f>VLOOKUP('SubAssemblies-Build-Ups'!$B22,Products[[Produkt Name]:[Gesamtkost]],2,FALSE)</f>
        <v>240</v>
      </c>
      <c r="D22" s="35">
        <f>VLOOKUP('SubAssemblies-Build-Ups'!$B22,Products[[Produkt Name]:[Gesamtkost]],3,FALSE)</f>
        <v>2500</v>
      </c>
      <c r="E22" s="35">
        <f>VLOOKUP('SubAssemblies-Build-Ups'!$B22,Products[[Produkt Name]:[Gesamtkost]],4,FALSE)</f>
        <v>1250</v>
      </c>
      <c r="F22" s="35" t="str">
        <f>VLOOKUP('SubAssemblies-Build-Ups'!$B22,Products[[Produkt Name]:[Gesamtkost]],5,FALSE)</f>
        <v>TRUE</v>
      </c>
      <c r="G22" s="35" t="str">
        <f>VLOOKUP('SubAssemblies-Build-Ups'!$B22,Products[[Produkt Name]:[Gesamtkost]],6,FALSE)</f>
        <v>Lead Manufacturing Partner</v>
      </c>
      <c r="H22" s="35" t="str">
        <f>VLOOKUP('SubAssemblies-Build-Ups'!$B22,Products[[Produkt Name]:[Gesamtkost]],7,FALSE)</f>
        <v>E02.04</v>
      </c>
      <c r="I22" s="35" t="str">
        <f>VLOOKUP('SubAssemblies-Build-Ups'!$B22,Products[[Produkt Name]:[Gesamtkost]],9,FALSE)</f>
        <v>tbd</v>
      </c>
      <c r="J22" s="35" t="str">
        <f>VLOOKUP('SubAssemblies-Build-Ups'!$B22,Products[[Produkt Name]:[Gesamtkost]],10,FALSE)</f>
        <v>tbd</v>
      </c>
      <c r="K22" s="35" t="str">
        <f>VLOOKUP('SubAssemblies-Build-Ups'!$B22,Products[[Produkt Name]:[Gesamtkost]],11,FALSE)</f>
        <v>tbd</v>
      </c>
    </row>
    <row r="23" spans="1:11" s="35" customFormat="1" x14ac:dyDescent="0.55000000000000004">
      <c r="A23" s="35" t="s">
        <v>148</v>
      </c>
      <c r="B23" s="35" t="s">
        <v>363</v>
      </c>
      <c r="C23" s="35">
        <f>VLOOKUP('SubAssemblies-Build-Ups'!$B23,Products[[Produkt Name]:[Gesamtkost]],2,FALSE)</f>
        <v>60</v>
      </c>
      <c r="D23" s="35">
        <f>VLOOKUP('SubAssemblies-Build-Ups'!$B23,Products[[Produkt Name]:[Gesamtkost]],3,FALSE)</f>
        <v>2500</v>
      </c>
      <c r="E23" s="35">
        <f>VLOOKUP('SubAssemblies-Build-Ups'!$B23,Products[[Produkt Name]:[Gesamtkost]],4,FALSE)</f>
        <v>1250</v>
      </c>
      <c r="F23" s="35" t="str">
        <f>VLOOKUP('SubAssemblies-Build-Ups'!$B23,Products[[Produkt Name]:[Gesamtkost]],5,FALSE)</f>
        <v>TRUE</v>
      </c>
      <c r="G23" s="35" t="str">
        <f>VLOOKUP('SubAssemblies-Build-Ups'!$B23,Products[[Produkt Name]:[Gesamtkost]],6,FALSE)</f>
        <v>Lead Manufacturing Partner</v>
      </c>
      <c r="H23" s="35" t="str">
        <f>VLOOKUP('SubAssemblies-Build-Ups'!$B23,Products[[Produkt Name]:[Gesamtkost]],7,FALSE)</f>
        <v>E02.04</v>
      </c>
      <c r="I23" s="35" t="str">
        <f>VLOOKUP('SubAssemblies-Build-Ups'!$B23,Products[[Produkt Name]:[Gesamtkost]],9,FALSE)</f>
        <v>tbd</v>
      </c>
      <c r="J23" s="35" t="str">
        <f>VLOOKUP('SubAssemblies-Build-Ups'!$B23,Products[[Produkt Name]:[Gesamtkost]],10,FALSE)</f>
        <v>tbd</v>
      </c>
      <c r="K23" s="35" t="str">
        <f>VLOOKUP('SubAssemblies-Build-Ups'!$B23,Products[[Produkt Name]:[Gesamtkost]],11,FALSE)</f>
        <v>tbd</v>
      </c>
    </row>
    <row r="24" spans="1:11" s="35" customFormat="1" x14ac:dyDescent="0.55000000000000004">
      <c r="A24" s="35" t="s">
        <v>148</v>
      </c>
      <c r="B24" s="35" t="s">
        <v>364</v>
      </c>
      <c r="C24" s="35">
        <f>VLOOKUP('SubAssemblies-Build-Ups'!$B24,Products[[Produkt Name]:[Gesamtkost]],2,FALSE)</f>
        <v>10</v>
      </c>
      <c r="D24" s="35">
        <f>VLOOKUP('SubAssemblies-Build-Ups'!$B24,Products[[Produkt Name]:[Gesamtkost]],3,FALSE)</f>
        <v>2500</v>
      </c>
      <c r="E24" s="35">
        <f>VLOOKUP('SubAssemblies-Build-Ups'!$B24,Products[[Produkt Name]:[Gesamtkost]],4,FALSE)</f>
        <v>1250</v>
      </c>
      <c r="F24" s="35" t="str">
        <f>VLOOKUP('SubAssemblies-Build-Ups'!$B24,Products[[Produkt Name]:[Gesamtkost]],5,FALSE)</f>
        <v>FALSE</v>
      </c>
      <c r="G24" s="35" t="str">
        <f>VLOOKUP('SubAssemblies-Build-Ups'!$B24,Products[[Produkt Name]:[Gesamtkost]],6,FALSE)</f>
        <v>Local Partner</v>
      </c>
      <c r="H24" s="35" t="str">
        <f>VLOOKUP('SubAssemblies-Build-Ups'!$B24,Products[[Produkt Name]:[Gesamtkost]],7,FALSE)</f>
        <v>E02.05</v>
      </c>
      <c r="I24" s="35" t="str">
        <f>VLOOKUP('SubAssemblies-Build-Ups'!$B24,Products[[Produkt Name]:[Gesamtkost]],9,FALSE)</f>
        <v>tbd</v>
      </c>
      <c r="J24" s="35" t="str">
        <f>VLOOKUP('SubAssemblies-Build-Ups'!$B24,Products[[Produkt Name]:[Gesamtkost]],10,FALSE)</f>
        <v>tbd</v>
      </c>
      <c r="K24" s="35" t="str">
        <f>VLOOKUP('SubAssemblies-Build-Ups'!$B24,Products[[Produkt Name]:[Gesamtkost]],11,FALSE)</f>
        <v>tbd</v>
      </c>
    </row>
    <row r="25" spans="1:11" s="35" customFormat="1" x14ac:dyDescent="0.55000000000000004">
      <c r="A25" s="35" t="s">
        <v>148</v>
      </c>
      <c r="B25" s="35" t="s">
        <v>365</v>
      </c>
      <c r="C25" s="35">
        <f>VLOOKUP('SubAssemblies-Build-Ups'!$B25,Products[[Produkt Name]:[Gesamtkost]],2,FALSE)</f>
        <v>2</v>
      </c>
      <c r="D25" s="35">
        <f>VLOOKUP('SubAssemblies-Build-Ups'!$B25,Products[[Produkt Name]:[Gesamtkost]],3,FALSE)</f>
        <v>2500</v>
      </c>
      <c r="E25" s="35">
        <f>VLOOKUP('SubAssemblies-Build-Ups'!$B25,Products[[Produkt Name]:[Gesamtkost]],4,FALSE)</f>
        <v>1250</v>
      </c>
      <c r="F25" s="35" t="str">
        <f>VLOOKUP('SubAssemblies-Build-Ups'!$B25,Products[[Produkt Name]:[Gesamtkost]],5,FALSE)</f>
        <v>FALSE</v>
      </c>
      <c r="G25" s="35" t="str">
        <f>VLOOKUP('SubAssemblies-Build-Ups'!$B25,Products[[Produkt Name]:[Gesamtkost]],6,FALSE)</f>
        <v>Local Partner</v>
      </c>
      <c r="H25" s="35" t="str">
        <f>VLOOKUP('SubAssemblies-Build-Ups'!$B25,Products[[Produkt Name]:[Gesamtkost]],7,FALSE)</f>
        <v>E02.05</v>
      </c>
      <c r="I25" s="35" t="str">
        <f>VLOOKUP('SubAssemblies-Build-Ups'!$B25,Products[[Produkt Name]:[Gesamtkost]],9,FALSE)</f>
        <v>tbd</v>
      </c>
      <c r="J25" s="35" t="str">
        <f>VLOOKUP('SubAssemblies-Build-Ups'!$B25,Products[[Produkt Name]:[Gesamtkost]],10,FALSE)</f>
        <v>tbd</v>
      </c>
      <c r="K25" s="35" t="str">
        <f>VLOOKUP('SubAssemblies-Build-Ups'!$B25,Products[[Produkt Name]:[Gesamtkost]],11,FALSE)</f>
        <v>tbd</v>
      </c>
    </row>
    <row r="26" spans="1:11" s="35" customFormat="1" x14ac:dyDescent="0.55000000000000004">
      <c r="A26" s="35" t="s">
        <v>151</v>
      </c>
      <c r="B26" s="35" t="s">
        <v>360</v>
      </c>
      <c r="C26" s="35">
        <f>VLOOKUP('SubAssemblies-Build-Ups'!$B26,Products[[Produkt Name]:[Gesamtkost]],2,FALSE)</f>
        <v>12.5</v>
      </c>
      <c r="D26" s="35">
        <f>VLOOKUP('SubAssemblies-Build-Ups'!$B26,Products[[Produkt Name]:[Gesamtkost]],3,FALSE)</f>
        <v>2500</v>
      </c>
      <c r="E26" s="35">
        <f>VLOOKUP('SubAssemblies-Build-Ups'!$B26,Products[[Produkt Name]:[Gesamtkost]],4,FALSE)</f>
        <v>1250</v>
      </c>
      <c r="F26" s="35" t="str">
        <f>VLOOKUP('SubAssemblies-Build-Ups'!$B26,Products[[Produkt Name]:[Gesamtkost]],5,FALSE)</f>
        <v>TRUE</v>
      </c>
      <c r="G26" s="35" t="str">
        <f>VLOOKUP('SubAssemblies-Build-Ups'!$B26,Products[[Produkt Name]:[Gesamtkost]],6,FALSE)</f>
        <v>Lead Manufacturing Partner</v>
      </c>
      <c r="H26" s="35" t="str">
        <f>VLOOKUP('SubAssemblies-Build-Ups'!$B26,Products[[Produkt Name]:[Gesamtkost]],7,FALSE)</f>
        <v>E02.04</v>
      </c>
      <c r="I26" s="35" t="str">
        <f>VLOOKUP('SubAssemblies-Build-Ups'!$B26,Products[[Produkt Name]:[Gesamtkost]],9,FALSE)</f>
        <v>tbd</v>
      </c>
      <c r="J26" s="35" t="str">
        <f>VLOOKUP('SubAssemblies-Build-Ups'!$B26,Products[[Produkt Name]:[Gesamtkost]],10,FALSE)</f>
        <v>tbd</v>
      </c>
      <c r="K26" s="35">
        <f>VLOOKUP('SubAssemblies-Build-Ups'!$B26,Products[[Produkt Name]:[Gesamtkost]],11,FALSE)</f>
        <v>12.3</v>
      </c>
    </row>
    <row r="27" spans="1:11" s="35" customFormat="1" x14ac:dyDescent="0.55000000000000004">
      <c r="A27" s="35" t="s">
        <v>151</v>
      </c>
      <c r="B27" s="35" t="s">
        <v>361</v>
      </c>
      <c r="C27" s="35">
        <f>VLOOKUP('SubAssemblies-Build-Ups'!$B27,Products[[Produkt Name]:[Gesamtkost]],2,FALSE)</f>
        <v>15</v>
      </c>
      <c r="D27" s="35">
        <f>VLOOKUP('SubAssemblies-Build-Ups'!$B27,Products[[Produkt Name]:[Gesamtkost]],3,FALSE)</f>
        <v>2500</v>
      </c>
      <c r="E27" s="35">
        <f>VLOOKUP('SubAssemblies-Build-Ups'!$B27,Products[[Produkt Name]:[Gesamtkost]],4,FALSE)</f>
        <v>1250</v>
      </c>
      <c r="F27" s="35" t="str">
        <f>VLOOKUP('SubAssemblies-Build-Ups'!$B27,Products[[Produkt Name]:[Gesamtkost]],5,FALSE)</f>
        <v>TRUE</v>
      </c>
      <c r="G27" s="35" t="str">
        <f>VLOOKUP('SubAssemblies-Build-Ups'!$B27,Products[[Produkt Name]:[Gesamtkost]],6,FALSE)</f>
        <v>Lead Manufacturing Partner</v>
      </c>
      <c r="H27" s="35" t="str">
        <f>VLOOKUP('SubAssemblies-Build-Ups'!$B27,Products[[Produkt Name]:[Gesamtkost]],7,FALSE)</f>
        <v>E02.04</v>
      </c>
      <c r="I27" s="35" t="str">
        <f>VLOOKUP('SubAssemblies-Build-Ups'!$B27,Products[[Produkt Name]:[Gesamtkost]],9,FALSE)</f>
        <v>tbd</v>
      </c>
      <c r="J27" s="35" t="str">
        <f>VLOOKUP('SubAssemblies-Build-Ups'!$B27,Products[[Produkt Name]:[Gesamtkost]],10,FALSE)</f>
        <v>tbd</v>
      </c>
      <c r="K27" s="35">
        <f>VLOOKUP('SubAssemblies-Build-Ups'!$B27,Products[[Produkt Name]:[Gesamtkost]],11,FALSE)</f>
        <v>7.5</v>
      </c>
    </row>
    <row r="28" spans="1:11" s="35" customFormat="1" x14ac:dyDescent="0.55000000000000004">
      <c r="A28" s="35" t="s">
        <v>151</v>
      </c>
      <c r="B28" s="35" t="s">
        <v>367</v>
      </c>
      <c r="C28" s="35">
        <f>VLOOKUP('SubAssemblies-Build-Ups'!$B28,Products[[Produkt Name]:[Gesamtkost]],2,FALSE)</f>
        <v>280</v>
      </c>
      <c r="D28" s="35">
        <f>VLOOKUP('SubAssemblies-Build-Ups'!$B28,Products[[Produkt Name]:[Gesamtkost]],3,FALSE)</f>
        <v>2500</v>
      </c>
      <c r="E28" s="35">
        <f>VLOOKUP('SubAssemblies-Build-Ups'!$B28,Products[[Produkt Name]:[Gesamtkost]],4,FALSE)</f>
        <v>1250</v>
      </c>
      <c r="F28" s="35" t="str">
        <f>VLOOKUP('SubAssemblies-Build-Ups'!$B28,Products[[Produkt Name]:[Gesamtkost]],5,FALSE)</f>
        <v>TRUE</v>
      </c>
      <c r="G28" s="35" t="str">
        <f>VLOOKUP('SubAssemblies-Build-Ups'!$B28,Products[[Produkt Name]:[Gesamtkost]],6,FALSE)</f>
        <v>Lead Manufacturing Partner</v>
      </c>
      <c r="H28" s="35" t="str">
        <f>VLOOKUP('SubAssemblies-Build-Ups'!$B28,Products[[Produkt Name]:[Gesamtkost]],7,FALSE)</f>
        <v>E02.04</v>
      </c>
      <c r="I28" s="35" t="str">
        <f>VLOOKUP('SubAssemblies-Build-Ups'!$B28,Products[[Produkt Name]:[Gesamtkost]],9,FALSE)</f>
        <v>tbd</v>
      </c>
      <c r="J28" s="35" t="str">
        <f>VLOOKUP('SubAssemblies-Build-Ups'!$B28,Products[[Produkt Name]:[Gesamtkost]],10,FALSE)</f>
        <v>tbd</v>
      </c>
      <c r="K28" s="35" t="str">
        <f>VLOOKUP('SubAssemblies-Build-Ups'!$B28,Products[[Produkt Name]:[Gesamtkost]],11,FALSE)</f>
        <v>tbd</v>
      </c>
    </row>
    <row r="29" spans="1:11" s="35" customFormat="1" x14ac:dyDescent="0.55000000000000004">
      <c r="A29" s="35" t="s">
        <v>151</v>
      </c>
      <c r="B29" s="35" t="s">
        <v>368</v>
      </c>
      <c r="C29" s="35">
        <f>VLOOKUP('SubAssemblies-Build-Ups'!$B29,Products[[Produkt Name]:[Gesamtkost]],2,FALSE)</f>
        <v>12.5</v>
      </c>
      <c r="D29" s="35">
        <f>VLOOKUP('SubAssemblies-Build-Ups'!$B29,Products[[Produkt Name]:[Gesamtkost]],3,FALSE)</f>
        <v>2500</v>
      </c>
      <c r="E29" s="35">
        <f>VLOOKUP('SubAssemblies-Build-Ups'!$B29,Products[[Produkt Name]:[Gesamtkost]],4,FALSE)</f>
        <v>1250</v>
      </c>
      <c r="F29" s="35" t="str">
        <f>VLOOKUP('SubAssemblies-Build-Ups'!$B29,Products[[Produkt Name]:[Gesamtkost]],5,FALSE)</f>
        <v>TRUE</v>
      </c>
      <c r="G29" s="35" t="str">
        <f>VLOOKUP('SubAssemblies-Build-Ups'!$B29,Products[[Produkt Name]:[Gesamtkost]],6,FALSE)</f>
        <v>Lead Manufacturing Partner</v>
      </c>
      <c r="H29" s="35" t="str">
        <f>VLOOKUP('SubAssemblies-Build-Ups'!$B29,Products[[Produkt Name]:[Gesamtkost]],7,FALSE)</f>
        <v>E02.04</v>
      </c>
      <c r="I29" s="35" t="str">
        <f>VLOOKUP('SubAssemblies-Build-Ups'!$B29,Products[[Produkt Name]:[Gesamtkost]],9,FALSE)</f>
        <v>tbd</v>
      </c>
      <c r="J29" s="35" t="str">
        <f>VLOOKUP('SubAssemblies-Build-Ups'!$B29,Products[[Produkt Name]:[Gesamtkost]],10,FALSE)</f>
        <v>tbd</v>
      </c>
      <c r="K29" s="35" t="str">
        <f>VLOOKUP('SubAssemblies-Build-Ups'!$B29,Products[[Produkt Name]:[Gesamtkost]],11,FALSE)</f>
        <v>tbd</v>
      </c>
    </row>
    <row r="30" spans="1:11" s="35" customFormat="1" x14ac:dyDescent="0.55000000000000004">
      <c r="A30" s="35" t="s">
        <v>151</v>
      </c>
      <c r="B30" s="35" t="s">
        <v>369</v>
      </c>
      <c r="C30" s="35">
        <f>VLOOKUP('SubAssemblies-Build-Ups'!$B30,Products[[Produkt Name]:[Gesamtkost]],2,FALSE)</f>
        <v>0.1</v>
      </c>
      <c r="D30" s="35">
        <f>VLOOKUP('SubAssemblies-Build-Ups'!$B30,Products[[Produkt Name]:[Gesamtkost]],3,FALSE)</f>
        <v>2500</v>
      </c>
      <c r="E30" s="35">
        <f>VLOOKUP('SubAssemblies-Build-Ups'!$B30,Products[[Produkt Name]:[Gesamtkost]],4,FALSE)</f>
        <v>1250</v>
      </c>
      <c r="F30" s="35" t="str">
        <f>VLOOKUP('SubAssemblies-Build-Ups'!$B30,Products[[Produkt Name]:[Gesamtkost]],5,FALSE)</f>
        <v>FALSE</v>
      </c>
      <c r="G30" s="35" t="str">
        <f>VLOOKUP('SubAssemblies-Build-Ups'!$B30,Products[[Produkt Name]:[Gesamtkost]],6,FALSE)</f>
        <v>Lead Manufacturing Partner</v>
      </c>
      <c r="H30" s="35" t="str">
        <f>VLOOKUP('SubAssemblies-Build-Ups'!$B30,Products[[Produkt Name]:[Gesamtkost]],7,FALSE)</f>
        <v>E02.04</v>
      </c>
      <c r="I30" s="35" t="str">
        <f>VLOOKUP('SubAssemblies-Build-Ups'!$B30,Products[[Produkt Name]:[Gesamtkost]],9,FALSE)</f>
        <v>tbd</v>
      </c>
      <c r="J30" s="35" t="str">
        <f>VLOOKUP('SubAssemblies-Build-Ups'!$B30,Products[[Produkt Name]:[Gesamtkost]],10,FALSE)</f>
        <v>tbd</v>
      </c>
      <c r="K30" s="35">
        <f>VLOOKUP('SubAssemblies-Build-Ups'!$B30,Products[[Produkt Name]:[Gesamtkost]],11,FALSE)</f>
        <v>7.5</v>
      </c>
    </row>
    <row r="31" spans="1:11" s="35" customFormat="1" x14ac:dyDescent="0.55000000000000004">
      <c r="A31" s="35" t="s">
        <v>151</v>
      </c>
      <c r="B31" s="35" t="s">
        <v>370</v>
      </c>
      <c r="C31" s="35">
        <f>VLOOKUP('SubAssemblies-Build-Ups'!$B31,Products[[Produkt Name]:[Gesamtkost]],2,FALSE)</f>
        <v>40</v>
      </c>
      <c r="D31" s="35">
        <f>VLOOKUP('SubAssemblies-Build-Ups'!$B31,Products[[Produkt Name]:[Gesamtkost]],3,FALSE)</f>
        <v>2500</v>
      </c>
      <c r="E31" s="35">
        <f>VLOOKUP('SubAssemblies-Build-Ups'!$B31,Products[[Produkt Name]:[Gesamtkost]],4,FALSE)</f>
        <v>1250</v>
      </c>
      <c r="F31" s="35" t="str">
        <f>VLOOKUP('SubAssemblies-Build-Ups'!$B31,Products[[Produkt Name]:[Gesamtkost]],5,FALSE)</f>
        <v>FALSE</v>
      </c>
      <c r="G31" s="35" t="str">
        <f>VLOOKUP('SubAssemblies-Build-Ups'!$B31,Products[[Produkt Name]:[Gesamtkost]],6,FALSE)</f>
        <v>Lead Manufacturing Partner</v>
      </c>
      <c r="H31" s="35" t="str">
        <f>VLOOKUP('SubAssemblies-Build-Ups'!$B31,Products[[Produkt Name]:[Gesamtkost]],7,FALSE)</f>
        <v>E02.05</v>
      </c>
      <c r="I31" s="35" t="str">
        <f>VLOOKUP('SubAssemblies-Build-Ups'!$B31,Products[[Produkt Name]:[Gesamtkost]],9,FALSE)</f>
        <v>tbd</v>
      </c>
      <c r="J31" s="35" t="str">
        <f>VLOOKUP('SubAssemblies-Build-Ups'!$B31,Products[[Produkt Name]:[Gesamtkost]],10,FALSE)</f>
        <v>tbd</v>
      </c>
      <c r="K31" s="35" t="str">
        <f>VLOOKUP('SubAssemblies-Build-Ups'!$B31,Products[[Produkt Name]:[Gesamtkost]],11,FALSE)</f>
        <v>tbd</v>
      </c>
    </row>
    <row r="32" spans="1:11" s="35" customFormat="1" x14ac:dyDescent="0.55000000000000004">
      <c r="A32" s="35" t="s">
        <v>151</v>
      </c>
      <c r="B32" s="35" t="s">
        <v>371</v>
      </c>
      <c r="C32" s="35">
        <f>VLOOKUP('SubAssemblies-Build-Ups'!$B32,Products[[Produkt Name]:[Gesamtkost]],2,FALSE)</f>
        <v>40</v>
      </c>
      <c r="D32" s="35">
        <f>VLOOKUP('SubAssemblies-Build-Ups'!$B32,Products[[Produkt Name]:[Gesamtkost]],3,FALSE)</f>
        <v>2500</v>
      </c>
      <c r="E32" s="35">
        <f>VLOOKUP('SubAssemblies-Build-Ups'!$B32,Products[[Produkt Name]:[Gesamtkost]],4,FALSE)</f>
        <v>1250</v>
      </c>
      <c r="F32" s="35" t="str">
        <f>VLOOKUP('SubAssemblies-Build-Ups'!$B32,Products[[Produkt Name]:[Gesamtkost]],5,FALSE)</f>
        <v>FALSE</v>
      </c>
      <c r="G32" s="35" t="str">
        <f>VLOOKUP('SubAssemblies-Build-Ups'!$B32,Products[[Produkt Name]:[Gesamtkost]],6,FALSE)</f>
        <v>Lead Manufacturing Partner</v>
      </c>
      <c r="H32" s="35" t="str">
        <f>VLOOKUP('SubAssemblies-Build-Ups'!$B32,Products[[Produkt Name]:[Gesamtkost]],7,FALSE)</f>
        <v>E02.05</v>
      </c>
      <c r="I32" s="35" t="str">
        <f>VLOOKUP('SubAssemblies-Build-Ups'!$B32,Products[[Produkt Name]:[Gesamtkost]],9,FALSE)</f>
        <v>tbd</v>
      </c>
      <c r="J32" s="35" t="str">
        <f>VLOOKUP('SubAssemblies-Build-Ups'!$B32,Products[[Produkt Name]:[Gesamtkost]],10,FALSE)</f>
        <v>tbd</v>
      </c>
      <c r="K32" s="35" t="str">
        <f>VLOOKUP('SubAssemblies-Build-Ups'!$B32,Products[[Produkt Name]:[Gesamtkost]],11,FALSE)</f>
        <v>tbd</v>
      </c>
    </row>
    <row r="33" spans="1:11" s="35" customFormat="1" x14ac:dyDescent="0.55000000000000004">
      <c r="A33" s="35" t="s">
        <v>151</v>
      </c>
      <c r="B33" s="35" t="s">
        <v>372</v>
      </c>
      <c r="C33" s="35">
        <f>VLOOKUP('SubAssemblies-Build-Ups'!$B33,Products[[Produkt Name]:[Gesamtkost]],2,FALSE)</f>
        <v>3</v>
      </c>
      <c r="D33" s="35">
        <f>VLOOKUP('SubAssemblies-Build-Ups'!$B33,Products[[Produkt Name]:[Gesamtkost]],3,FALSE)</f>
        <v>2500</v>
      </c>
      <c r="E33" s="35">
        <f>VLOOKUP('SubAssemblies-Build-Ups'!$B33,Products[[Produkt Name]:[Gesamtkost]],4,FALSE)</f>
        <v>1250</v>
      </c>
      <c r="F33" s="35" t="str">
        <f>VLOOKUP('SubAssemblies-Build-Ups'!$B33,Products[[Produkt Name]:[Gesamtkost]],5,FALSE)</f>
        <v>TRUE</v>
      </c>
      <c r="G33" s="35" t="str">
        <f>VLOOKUP('SubAssemblies-Build-Ups'!$B33,Products[[Produkt Name]:[Gesamtkost]],6,FALSE)</f>
        <v>Lead Manufacturing Partner</v>
      </c>
      <c r="H33" s="35" t="str">
        <f>VLOOKUP('SubAssemblies-Build-Ups'!$B33,Products[[Produkt Name]:[Gesamtkost]],7,FALSE)</f>
        <v>G01.01</v>
      </c>
      <c r="I33" s="35" t="str">
        <f>VLOOKUP('SubAssemblies-Build-Ups'!$B33,Products[[Produkt Name]:[Gesamtkost]],9,FALSE)</f>
        <v>tbd</v>
      </c>
      <c r="J33" s="35" t="str">
        <f>VLOOKUP('SubAssemblies-Build-Ups'!$B33,Products[[Produkt Name]:[Gesamtkost]],10,FALSE)</f>
        <v>tbd</v>
      </c>
      <c r="K33" s="35">
        <f>VLOOKUP('SubAssemblies-Build-Ups'!$B33,Products[[Produkt Name]:[Gesamtkost]],11,FALSE)</f>
        <v>70.45</v>
      </c>
    </row>
    <row r="34" spans="1:11" s="35" customFormat="1" x14ac:dyDescent="0.55000000000000004">
      <c r="A34" s="35" t="s">
        <v>113</v>
      </c>
      <c r="B34" s="35" t="s">
        <v>373</v>
      </c>
      <c r="C34" s="35">
        <f>VLOOKUP('SubAssemblies-Build-Ups'!$B34,Products[[Produkt Name]:[Gesamtkost]],2,FALSE)</f>
        <v>15</v>
      </c>
      <c r="D34" s="35">
        <f>VLOOKUP('SubAssemblies-Build-Ups'!$B34,Products[[Produkt Name]:[Gesamtkost]],3,FALSE)</f>
        <v>2500</v>
      </c>
      <c r="E34" s="35">
        <f>VLOOKUP('SubAssemblies-Build-Ups'!$B34,Products[[Produkt Name]:[Gesamtkost]],4,FALSE)</f>
        <v>1250</v>
      </c>
      <c r="F34" s="35" t="str">
        <f>VLOOKUP('SubAssemblies-Build-Ups'!$B34,Products[[Produkt Name]:[Gesamtkost]],5,FALSE)</f>
        <v>TRUE</v>
      </c>
      <c r="G34" s="35" t="str">
        <f>VLOOKUP('SubAssemblies-Build-Ups'!$B34,Products[[Produkt Name]:[Gesamtkost]],6,FALSE)</f>
        <v>Lead Manufacturing Partner</v>
      </c>
      <c r="H34" s="35" t="str">
        <f>VLOOKUP('SubAssemblies-Build-Ups'!$B34,Products[[Produkt Name]:[Gesamtkost]],7,FALSE)</f>
        <v>G01.01</v>
      </c>
      <c r="I34" s="35" t="str">
        <f>VLOOKUP('SubAssemblies-Build-Ups'!$B34,Products[[Produkt Name]:[Gesamtkost]],9,FALSE)</f>
        <v>tbd</v>
      </c>
      <c r="J34" s="35" t="str">
        <f>VLOOKUP('SubAssemblies-Build-Ups'!$B34,Products[[Produkt Name]:[Gesamtkost]],10,FALSE)</f>
        <v>tbd</v>
      </c>
      <c r="K34" s="35" t="str">
        <f>VLOOKUP('SubAssemblies-Build-Ups'!$B34,Products[[Produkt Name]:[Gesamtkost]],11,FALSE)</f>
        <v>tbd</v>
      </c>
    </row>
    <row r="35" spans="1:11" s="35" customFormat="1" x14ac:dyDescent="0.55000000000000004">
      <c r="A35" s="35" t="s">
        <v>113</v>
      </c>
      <c r="B35" s="35" t="s">
        <v>373</v>
      </c>
      <c r="C35" s="35">
        <f>VLOOKUP('SubAssemblies-Build-Ups'!$B35,Products[[Produkt Name]:[Gesamtkost]],2,FALSE)</f>
        <v>15</v>
      </c>
      <c r="D35" s="35">
        <f>VLOOKUP('SubAssemblies-Build-Ups'!$B35,Products[[Produkt Name]:[Gesamtkost]],3,FALSE)</f>
        <v>2500</v>
      </c>
      <c r="E35" s="35">
        <f>VLOOKUP('SubAssemblies-Build-Ups'!$B35,Products[[Produkt Name]:[Gesamtkost]],4,FALSE)</f>
        <v>1250</v>
      </c>
      <c r="F35" s="35" t="str">
        <f>VLOOKUP('SubAssemblies-Build-Ups'!$B35,Products[[Produkt Name]:[Gesamtkost]],5,FALSE)</f>
        <v>TRUE</v>
      </c>
      <c r="G35" s="35" t="str">
        <f>VLOOKUP('SubAssemblies-Build-Ups'!$B35,Products[[Produkt Name]:[Gesamtkost]],6,FALSE)</f>
        <v>Lead Manufacturing Partner</v>
      </c>
      <c r="H35" s="35" t="str">
        <f>VLOOKUP('SubAssemblies-Build-Ups'!$B35,Products[[Produkt Name]:[Gesamtkost]],7,FALSE)</f>
        <v>G01.01</v>
      </c>
      <c r="I35" s="35" t="str">
        <f>VLOOKUP('SubAssemblies-Build-Ups'!$B35,Products[[Produkt Name]:[Gesamtkost]],9,FALSE)</f>
        <v>tbd</v>
      </c>
      <c r="J35" s="35" t="str">
        <f>VLOOKUP('SubAssemblies-Build-Ups'!$B35,Products[[Produkt Name]:[Gesamtkost]],10,FALSE)</f>
        <v>tbd</v>
      </c>
      <c r="K35" s="35" t="str">
        <f>VLOOKUP('SubAssemblies-Build-Ups'!$B35,Products[[Produkt Name]:[Gesamtkost]],11,FALSE)</f>
        <v>tbd</v>
      </c>
    </row>
    <row r="36" spans="1:11" s="35" customFormat="1" x14ac:dyDescent="0.55000000000000004">
      <c r="A36" s="35" t="s">
        <v>113</v>
      </c>
      <c r="B36" s="35" t="s">
        <v>374</v>
      </c>
      <c r="C36" s="35">
        <f>VLOOKUP('SubAssemblies-Build-Ups'!$B36,Products[[Produkt Name]:[Gesamtkost]],2,FALSE)</f>
        <v>100</v>
      </c>
      <c r="D36" s="35">
        <f>VLOOKUP('SubAssemblies-Build-Ups'!$B36,Products[[Produkt Name]:[Gesamtkost]],3,FALSE)</f>
        <v>2500</v>
      </c>
      <c r="E36" s="35">
        <f>VLOOKUP('SubAssemblies-Build-Ups'!$B36,Products[[Produkt Name]:[Gesamtkost]],4,FALSE)</f>
        <v>1250</v>
      </c>
      <c r="F36" s="35" t="str">
        <f>VLOOKUP('SubAssemblies-Build-Ups'!$B36,Products[[Produkt Name]:[Gesamtkost]],5,FALSE)</f>
        <v>TRUE</v>
      </c>
      <c r="G36" s="35" t="str">
        <f>VLOOKUP('SubAssemblies-Build-Ups'!$B36,Products[[Produkt Name]:[Gesamtkost]],6,FALSE)</f>
        <v>Lead Manufacturing Partner</v>
      </c>
      <c r="H36" s="35" t="str">
        <f>VLOOKUP('SubAssemblies-Build-Ups'!$B36,Products[[Produkt Name]:[Gesamtkost]],7,FALSE)</f>
        <v>G01.01</v>
      </c>
      <c r="I36" s="35" t="str">
        <f>VLOOKUP('SubAssemblies-Build-Ups'!$B36,Products[[Produkt Name]:[Gesamtkost]],9,FALSE)</f>
        <v>tbd</v>
      </c>
      <c r="J36" s="35" t="str">
        <f>VLOOKUP('SubAssemblies-Build-Ups'!$B36,Products[[Produkt Name]:[Gesamtkost]],10,FALSE)</f>
        <v>tbd</v>
      </c>
      <c r="K36" s="35" t="str">
        <f>VLOOKUP('SubAssemblies-Build-Ups'!$B36,Products[[Produkt Name]:[Gesamtkost]],11,FALSE)</f>
        <v>tbd</v>
      </c>
    </row>
    <row r="37" spans="1:11" s="35" customFormat="1" x14ac:dyDescent="0.55000000000000004">
      <c r="A37" s="35" t="s">
        <v>113</v>
      </c>
      <c r="B37" s="35" t="s">
        <v>375</v>
      </c>
      <c r="C37" s="35">
        <f>VLOOKUP('SubAssemblies-Build-Ups'!$B37,Products[[Produkt Name]:[Gesamtkost]],2,FALSE)</f>
        <v>0.1</v>
      </c>
      <c r="D37" s="35">
        <f>VLOOKUP('SubAssemblies-Build-Ups'!$B37,Products[[Produkt Name]:[Gesamtkost]],3,FALSE)</f>
        <v>2500</v>
      </c>
      <c r="E37" s="35">
        <f>VLOOKUP('SubAssemblies-Build-Ups'!$B37,Products[[Produkt Name]:[Gesamtkost]],4,FALSE)</f>
        <v>1250</v>
      </c>
      <c r="F37" s="35" t="str">
        <f>VLOOKUP('SubAssemblies-Build-Ups'!$B37,Products[[Produkt Name]:[Gesamtkost]],5,FALSE)</f>
        <v>FALSE</v>
      </c>
      <c r="G37" s="35" t="str">
        <f>VLOOKUP('SubAssemblies-Build-Ups'!$B37,Products[[Produkt Name]:[Gesamtkost]],6,FALSE)</f>
        <v>Lead Manufacturing Partner</v>
      </c>
      <c r="H37" s="35" t="str">
        <f>VLOOKUP('SubAssemblies-Build-Ups'!$B37,Products[[Produkt Name]:[Gesamtkost]],7,FALSE)</f>
        <v>G01.01</v>
      </c>
      <c r="I37" s="35" t="str">
        <f>VLOOKUP('SubAssemblies-Build-Ups'!$B37,Products[[Produkt Name]:[Gesamtkost]],9,FALSE)</f>
        <v>tbd</v>
      </c>
      <c r="J37" s="35" t="str">
        <f>VLOOKUP('SubAssemblies-Build-Ups'!$B37,Products[[Produkt Name]:[Gesamtkost]],10,FALSE)</f>
        <v>tbd</v>
      </c>
      <c r="K37" s="35" t="str">
        <f>VLOOKUP('SubAssemblies-Build-Ups'!$B37,Products[[Produkt Name]:[Gesamtkost]],11,FALSE)</f>
        <v>tbd</v>
      </c>
    </row>
    <row r="38" spans="1:11" s="35" customFormat="1" x14ac:dyDescent="0.55000000000000004">
      <c r="A38" s="35" t="s">
        <v>113</v>
      </c>
      <c r="B38" s="35" t="s">
        <v>376</v>
      </c>
      <c r="C38" s="35">
        <f>VLOOKUP('SubAssemblies-Build-Ups'!$B38,Products[[Produkt Name]:[Gesamtkost]],2,FALSE)</f>
        <v>20</v>
      </c>
      <c r="D38" s="35">
        <f>VLOOKUP('SubAssemblies-Build-Ups'!$B38,Products[[Produkt Name]:[Gesamtkost]],3,FALSE)</f>
        <v>2500</v>
      </c>
      <c r="E38" s="35">
        <f>VLOOKUP('SubAssemblies-Build-Ups'!$B38,Products[[Produkt Name]:[Gesamtkost]],4,FALSE)</f>
        <v>1250</v>
      </c>
      <c r="F38" s="35" t="str">
        <f>VLOOKUP('SubAssemblies-Build-Ups'!$B38,Products[[Produkt Name]:[Gesamtkost]],5,FALSE)</f>
        <v>FALSE</v>
      </c>
      <c r="G38" s="35" t="str">
        <f>VLOOKUP('SubAssemblies-Build-Ups'!$B38,Products[[Produkt Name]:[Gesamtkost]],6,FALSE)</f>
        <v>Lead Manufacturing Partner</v>
      </c>
      <c r="H38" s="35" t="str">
        <f>VLOOKUP('SubAssemblies-Build-Ups'!$B38,Products[[Produkt Name]:[Gesamtkost]],7,FALSE)</f>
        <v>G01.01</v>
      </c>
      <c r="I38" s="35" t="str">
        <f>VLOOKUP('SubAssemblies-Build-Ups'!$B38,Products[[Produkt Name]:[Gesamtkost]],9,FALSE)</f>
        <v>tbd</v>
      </c>
      <c r="J38" s="35" t="str">
        <f>VLOOKUP('SubAssemblies-Build-Ups'!$B38,Products[[Produkt Name]:[Gesamtkost]],10,FALSE)</f>
        <v>tbd</v>
      </c>
      <c r="K38" s="35" t="str">
        <f>VLOOKUP('SubAssemblies-Build-Ups'!$B38,Products[[Produkt Name]:[Gesamtkost]],11,FALSE)</f>
        <v>tbd</v>
      </c>
    </row>
    <row r="39" spans="1:11" s="35" customFormat="1" x14ac:dyDescent="0.55000000000000004">
      <c r="A39" s="35" t="s">
        <v>113</v>
      </c>
      <c r="B39" s="35" t="s">
        <v>375</v>
      </c>
      <c r="C39" s="35">
        <f>VLOOKUP('SubAssemblies-Build-Ups'!$B39,Products[[Produkt Name]:[Gesamtkost]],2,FALSE)</f>
        <v>0.1</v>
      </c>
      <c r="D39" s="35">
        <f>VLOOKUP('SubAssemblies-Build-Ups'!$B39,Products[[Produkt Name]:[Gesamtkost]],3,FALSE)</f>
        <v>2500</v>
      </c>
      <c r="E39" s="35">
        <f>VLOOKUP('SubAssemblies-Build-Ups'!$B39,Products[[Produkt Name]:[Gesamtkost]],4,FALSE)</f>
        <v>1250</v>
      </c>
      <c r="F39" s="35" t="str">
        <f>VLOOKUP('SubAssemblies-Build-Ups'!$B39,Products[[Produkt Name]:[Gesamtkost]],5,FALSE)</f>
        <v>FALSE</v>
      </c>
      <c r="G39" s="35" t="str">
        <f>VLOOKUP('SubAssemblies-Build-Ups'!$B39,Products[[Produkt Name]:[Gesamtkost]],6,FALSE)</f>
        <v>Lead Manufacturing Partner</v>
      </c>
      <c r="H39" s="35" t="str">
        <f>VLOOKUP('SubAssemblies-Build-Ups'!$B39,Products[[Produkt Name]:[Gesamtkost]],7,FALSE)</f>
        <v>G01.01</v>
      </c>
      <c r="I39" s="35" t="str">
        <f>VLOOKUP('SubAssemblies-Build-Ups'!$B39,Products[[Produkt Name]:[Gesamtkost]],9,FALSE)</f>
        <v>tbd</v>
      </c>
      <c r="J39" s="35" t="str">
        <f>VLOOKUP('SubAssemblies-Build-Ups'!$B39,Products[[Produkt Name]:[Gesamtkost]],10,FALSE)</f>
        <v>tbd</v>
      </c>
      <c r="K39" s="35" t="str">
        <f>VLOOKUP('SubAssemblies-Build-Ups'!$B39,Products[[Produkt Name]:[Gesamtkost]],11,FALSE)</f>
        <v>tbd</v>
      </c>
    </row>
    <row r="40" spans="1:11" s="35" customFormat="1" x14ac:dyDescent="0.55000000000000004">
      <c r="A40" s="35" t="s">
        <v>113</v>
      </c>
      <c r="B40" s="35" t="s">
        <v>374</v>
      </c>
      <c r="C40" s="35">
        <f>VLOOKUP('SubAssemblies-Build-Ups'!$B40,Products[[Produkt Name]:[Gesamtkost]],2,FALSE)</f>
        <v>100</v>
      </c>
      <c r="D40" s="35">
        <f>VLOOKUP('SubAssemblies-Build-Ups'!$B40,Products[[Produkt Name]:[Gesamtkost]],3,FALSE)</f>
        <v>2500</v>
      </c>
      <c r="E40" s="35">
        <f>VLOOKUP('SubAssemblies-Build-Ups'!$B40,Products[[Produkt Name]:[Gesamtkost]],4,FALSE)</f>
        <v>1250</v>
      </c>
      <c r="F40" s="35" t="str">
        <f>VLOOKUP('SubAssemblies-Build-Ups'!$B40,Products[[Produkt Name]:[Gesamtkost]],5,FALSE)</f>
        <v>TRUE</v>
      </c>
      <c r="G40" s="35" t="str">
        <f>VLOOKUP('SubAssemblies-Build-Ups'!$B40,Products[[Produkt Name]:[Gesamtkost]],6,FALSE)</f>
        <v>Lead Manufacturing Partner</v>
      </c>
      <c r="H40" s="35" t="str">
        <f>VLOOKUP('SubAssemblies-Build-Ups'!$B40,Products[[Produkt Name]:[Gesamtkost]],7,FALSE)</f>
        <v>G01.01</v>
      </c>
      <c r="I40" s="35" t="str">
        <f>VLOOKUP('SubAssemblies-Build-Ups'!$B40,Products[[Produkt Name]:[Gesamtkost]],9,FALSE)</f>
        <v>tbd</v>
      </c>
      <c r="J40" s="35" t="str">
        <f>VLOOKUP('SubAssemblies-Build-Ups'!$B40,Products[[Produkt Name]:[Gesamtkost]],10,FALSE)</f>
        <v>tbd</v>
      </c>
      <c r="K40" s="35" t="str">
        <f>VLOOKUP('SubAssemblies-Build-Ups'!$B40,Products[[Produkt Name]:[Gesamtkost]],11,FALSE)</f>
        <v>tbd</v>
      </c>
    </row>
    <row r="41" spans="1:11" s="35" customFormat="1" x14ac:dyDescent="0.55000000000000004">
      <c r="A41" s="35" t="s">
        <v>113</v>
      </c>
      <c r="B41" s="35" t="s">
        <v>373</v>
      </c>
      <c r="C41" s="35">
        <f>VLOOKUP('SubAssemblies-Build-Ups'!$B41,Products[[Produkt Name]:[Gesamtkost]],2,FALSE)</f>
        <v>15</v>
      </c>
      <c r="D41" s="35">
        <f>VLOOKUP('SubAssemblies-Build-Ups'!$B41,Products[[Produkt Name]:[Gesamtkost]],3,FALSE)</f>
        <v>2500</v>
      </c>
      <c r="E41" s="35">
        <f>VLOOKUP('SubAssemblies-Build-Ups'!$B41,Products[[Produkt Name]:[Gesamtkost]],4,FALSE)</f>
        <v>1250</v>
      </c>
      <c r="F41" s="35" t="str">
        <f>VLOOKUP('SubAssemblies-Build-Ups'!$B41,Products[[Produkt Name]:[Gesamtkost]],5,FALSE)</f>
        <v>TRUE</v>
      </c>
      <c r="G41" s="35" t="str">
        <f>VLOOKUP('SubAssemblies-Build-Ups'!$B41,Products[[Produkt Name]:[Gesamtkost]],6,FALSE)</f>
        <v>Lead Manufacturing Partner</v>
      </c>
      <c r="H41" s="35" t="str">
        <f>VLOOKUP('SubAssemblies-Build-Ups'!$B41,Products[[Produkt Name]:[Gesamtkost]],7,FALSE)</f>
        <v>G01.01</v>
      </c>
      <c r="I41" s="35" t="str">
        <f>VLOOKUP('SubAssemblies-Build-Ups'!$B41,Products[[Produkt Name]:[Gesamtkost]],9,FALSE)</f>
        <v>tbd</v>
      </c>
      <c r="J41" s="35" t="str">
        <f>VLOOKUP('SubAssemblies-Build-Ups'!$B41,Products[[Produkt Name]:[Gesamtkost]],10,FALSE)</f>
        <v>tbd</v>
      </c>
      <c r="K41" s="35" t="str">
        <f>VLOOKUP('SubAssemblies-Build-Ups'!$B41,Products[[Produkt Name]:[Gesamtkost]],11,FALSE)</f>
        <v>tbd</v>
      </c>
    </row>
    <row r="42" spans="1:11" s="35" customFormat="1" x14ac:dyDescent="0.55000000000000004">
      <c r="A42" s="35" t="s">
        <v>113</v>
      </c>
      <c r="B42" s="35" t="s">
        <v>373</v>
      </c>
      <c r="C42" s="35">
        <f>VLOOKUP('SubAssemblies-Build-Ups'!$B42,Products[[Produkt Name]:[Gesamtkost]],2,FALSE)</f>
        <v>15</v>
      </c>
      <c r="D42" s="35">
        <f>VLOOKUP('SubAssemblies-Build-Ups'!$B42,Products[[Produkt Name]:[Gesamtkost]],3,FALSE)</f>
        <v>2500</v>
      </c>
      <c r="E42" s="35">
        <f>VLOOKUP('SubAssemblies-Build-Ups'!$B42,Products[[Produkt Name]:[Gesamtkost]],4,FALSE)</f>
        <v>1250</v>
      </c>
      <c r="F42" s="35" t="str">
        <f>VLOOKUP('SubAssemblies-Build-Ups'!$B42,Products[[Produkt Name]:[Gesamtkost]],5,FALSE)</f>
        <v>TRUE</v>
      </c>
      <c r="G42" s="35" t="str">
        <f>VLOOKUP('SubAssemblies-Build-Ups'!$B42,Products[[Produkt Name]:[Gesamtkost]],6,FALSE)</f>
        <v>Lead Manufacturing Partner</v>
      </c>
      <c r="H42" s="35" t="str">
        <f>VLOOKUP('SubAssemblies-Build-Ups'!$B42,Products[[Produkt Name]:[Gesamtkost]],7,FALSE)</f>
        <v>G01.01</v>
      </c>
      <c r="I42" s="35" t="str">
        <f>VLOOKUP('SubAssemblies-Build-Ups'!$B42,Products[[Produkt Name]:[Gesamtkost]],9,FALSE)</f>
        <v>tbd</v>
      </c>
      <c r="J42" s="35" t="str">
        <f>VLOOKUP('SubAssemblies-Build-Ups'!$B42,Products[[Produkt Name]:[Gesamtkost]],10,FALSE)</f>
        <v>tbd</v>
      </c>
      <c r="K42" s="35" t="str">
        <f>VLOOKUP('SubAssemblies-Build-Ups'!$B42,Products[[Produkt Name]:[Gesamtkost]],11,FALSE)</f>
        <v>tbd</v>
      </c>
    </row>
    <row r="43" spans="1:11" s="35" customFormat="1" x14ac:dyDescent="0.55000000000000004">
      <c r="A43" s="35" t="s">
        <v>160</v>
      </c>
      <c r="B43" s="35" t="s">
        <v>373</v>
      </c>
      <c r="C43" s="35">
        <f>VLOOKUP('SubAssemblies-Build-Ups'!$B43,Products[[Produkt Name]:[Gesamtkost]],2,FALSE)</f>
        <v>15</v>
      </c>
      <c r="D43" s="35">
        <f>VLOOKUP('SubAssemblies-Build-Ups'!$B43,Products[[Produkt Name]:[Gesamtkost]],3,FALSE)</f>
        <v>2500</v>
      </c>
      <c r="E43" s="35">
        <f>VLOOKUP('SubAssemblies-Build-Ups'!$B43,Products[[Produkt Name]:[Gesamtkost]],4,FALSE)</f>
        <v>1250</v>
      </c>
      <c r="F43" s="35" t="str">
        <f>VLOOKUP('SubAssemblies-Build-Ups'!$B43,Products[[Produkt Name]:[Gesamtkost]],5,FALSE)</f>
        <v>TRUE</v>
      </c>
      <c r="G43" s="35" t="str">
        <f>VLOOKUP('SubAssemblies-Build-Ups'!$B43,Products[[Produkt Name]:[Gesamtkost]],6,FALSE)</f>
        <v>Lead Manufacturing Partner</v>
      </c>
      <c r="H43" s="35" t="str">
        <f>VLOOKUP('SubAssemblies-Build-Ups'!$B43,Products[[Produkt Name]:[Gesamtkost]],7,FALSE)</f>
        <v>G01.01</v>
      </c>
      <c r="I43" s="35" t="str">
        <f>VLOOKUP('SubAssemblies-Build-Ups'!$B43,Products[[Produkt Name]:[Gesamtkost]],9,FALSE)</f>
        <v>tbd</v>
      </c>
      <c r="J43" s="35" t="str">
        <f>VLOOKUP('SubAssemblies-Build-Ups'!$B43,Products[[Produkt Name]:[Gesamtkost]],10,FALSE)</f>
        <v>tbd</v>
      </c>
      <c r="K43" s="35" t="str">
        <f>VLOOKUP('SubAssemblies-Build-Ups'!$B43,Products[[Produkt Name]:[Gesamtkost]],11,FALSE)</f>
        <v>tbd</v>
      </c>
    </row>
    <row r="44" spans="1:11" s="35" customFormat="1" x14ac:dyDescent="0.55000000000000004">
      <c r="A44" s="35" t="s">
        <v>160</v>
      </c>
      <c r="B44" s="35" t="s">
        <v>373</v>
      </c>
      <c r="C44" s="35">
        <f>VLOOKUP('SubAssemblies-Build-Ups'!$B44,Products[[Produkt Name]:[Gesamtkost]],2,FALSE)</f>
        <v>15</v>
      </c>
      <c r="D44" s="35">
        <f>VLOOKUP('SubAssemblies-Build-Ups'!$B44,Products[[Produkt Name]:[Gesamtkost]],3,FALSE)</f>
        <v>2500</v>
      </c>
      <c r="E44" s="35">
        <f>VLOOKUP('SubAssemblies-Build-Ups'!$B44,Products[[Produkt Name]:[Gesamtkost]],4,FALSE)</f>
        <v>1250</v>
      </c>
      <c r="F44" s="35" t="str">
        <f>VLOOKUP('SubAssemblies-Build-Ups'!$B44,Products[[Produkt Name]:[Gesamtkost]],5,FALSE)</f>
        <v>TRUE</v>
      </c>
      <c r="G44" s="35" t="str">
        <f>VLOOKUP('SubAssemblies-Build-Ups'!$B44,Products[[Produkt Name]:[Gesamtkost]],6,FALSE)</f>
        <v>Lead Manufacturing Partner</v>
      </c>
      <c r="H44" s="35" t="str">
        <f>VLOOKUP('SubAssemblies-Build-Ups'!$B44,Products[[Produkt Name]:[Gesamtkost]],7,FALSE)</f>
        <v>G01.01</v>
      </c>
      <c r="I44" s="35" t="str">
        <f>VLOOKUP('SubAssemblies-Build-Ups'!$B44,Products[[Produkt Name]:[Gesamtkost]],9,FALSE)</f>
        <v>tbd</v>
      </c>
      <c r="J44" s="35" t="str">
        <f>VLOOKUP('SubAssemblies-Build-Ups'!$B44,Products[[Produkt Name]:[Gesamtkost]],10,FALSE)</f>
        <v>tbd</v>
      </c>
      <c r="K44" s="35" t="str">
        <f>VLOOKUP('SubAssemblies-Build-Ups'!$B44,Products[[Produkt Name]:[Gesamtkost]],11,FALSE)</f>
        <v>tbd</v>
      </c>
    </row>
    <row r="45" spans="1:11" s="35" customFormat="1" x14ac:dyDescent="0.55000000000000004">
      <c r="A45" s="35" t="s">
        <v>160</v>
      </c>
      <c r="B45" s="35" t="s">
        <v>377</v>
      </c>
      <c r="C45" s="35">
        <f>VLOOKUP('SubAssemblies-Build-Ups'!$B45,Products[[Produkt Name]:[Gesamtkost]],2,FALSE)</f>
        <v>120</v>
      </c>
      <c r="D45" s="35">
        <f>VLOOKUP('SubAssemblies-Build-Ups'!$B45,Products[[Produkt Name]:[Gesamtkost]],3,FALSE)</f>
        <v>2500</v>
      </c>
      <c r="E45" s="35">
        <f>VLOOKUP('SubAssemblies-Build-Ups'!$B45,Products[[Produkt Name]:[Gesamtkost]],4,FALSE)</f>
        <v>1250</v>
      </c>
      <c r="F45" s="35" t="str">
        <f>VLOOKUP('SubAssemblies-Build-Ups'!$B45,Products[[Produkt Name]:[Gesamtkost]],5,FALSE)</f>
        <v>TRUE</v>
      </c>
      <c r="G45" s="35" t="str">
        <f>VLOOKUP('SubAssemblies-Build-Ups'!$B45,Products[[Produkt Name]:[Gesamtkost]],6,FALSE)</f>
        <v>Lead Manufacturing Partner</v>
      </c>
      <c r="H45" s="35" t="str">
        <f>VLOOKUP('SubAssemblies-Build-Ups'!$B45,Products[[Produkt Name]:[Gesamtkost]],7,FALSE)</f>
        <v>C02.02</v>
      </c>
      <c r="I45" s="35" t="str">
        <f>VLOOKUP('SubAssemblies-Build-Ups'!$B45,Products[[Produkt Name]:[Gesamtkost]],9,FALSE)</f>
        <v>tbd</v>
      </c>
      <c r="J45" s="35" t="str">
        <f>VLOOKUP('SubAssemblies-Build-Ups'!$B45,Products[[Produkt Name]:[Gesamtkost]],10,FALSE)</f>
        <v>tbd</v>
      </c>
      <c r="K45" s="35" t="str">
        <f>VLOOKUP('SubAssemblies-Build-Ups'!$B45,Products[[Produkt Name]:[Gesamtkost]],11,FALSE)</f>
        <v>tbd</v>
      </c>
    </row>
    <row r="46" spans="1:11" x14ac:dyDescent="0.55000000000000004">
      <c r="A46" s="35" t="s">
        <v>160</v>
      </c>
      <c r="B46" s="35" t="s">
        <v>375</v>
      </c>
      <c r="C46" s="35">
        <f>VLOOKUP('SubAssemblies-Build-Ups'!$B46,Products[[Produkt Name]:[Gesamtkost]],2,FALSE)</f>
        <v>0.1</v>
      </c>
      <c r="D46" s="35">
        <f>VLOOKUP('SubAssemblies-Build-Ups'!$B46,Products[[Produkt Name]:[Gesamtkost]],3,FALSE)</f>
        <v>2500</v>
      </c>
      <c r="E46" s="35">
        <f>VLOOKUP('SubAssemblies-Build-Ups'!$B46,Products[[Produkt Name]:[Gesamtkost]],4,FALSE)</f>
        <v>1250</v>
      </c>
      <c r="F46" s="35" t="str">
        <f>VLOOKUP('SubAssemblies-Build-Ups'!$B46,Products[[Produkt Name]:[Gesamtkost]],5,FALSE)</f>
        <v>FALSE</v>
      </c>
      <c r="G46" s="35" t="str">
        <f>VLOOKUP('SubAssemblies-Build-Ups'!$B46,Products[[Produkt Name]:[Gesamtkost]],6,FALSE)</f>
        <v>Lead Manufacturing Partner</v>
      </c>
      <c r="H46" s="35" t="str">
        <f>VLOOKUP('SubAssemblies-Build-Ups'!$B46,Products[[Produkt Name]:[Gesamtkost]],7,FALSE)</f>
        <v>G01.01</v>
      </c>
      <c r="I46" s="35" t="str">
        <f>VLOOKUP('SubAssemblies-Build-Ups'!$B46,Products[[Produkt Name]:[Gesamtkost]],9,FALSE)</f>
        <v>tbd</v>
      </c>
      <c r="J46" s="35" t="str">
        <f>VLOOKUP('SubAssemblies-Build-Ups'!$B46,Products[[Produkt Name]:[Gesamtkost]],10,FALSE)</f>
        <v>tbd</v>
      </c>
      <c r="K46" s="35" t="str">
        <f>VLOOKUP('SubAssemblies-Build-Ups'!$B46,Products[[Produkt Name]:[Gesamtkost]],11,FALSE)</f>
        <v>tbd</v>
      </c>
    </row>
    <row r="47" spans="1:11" x14ac:dyDescent="0.55000000000000004">
      <c r="A47" s="35" t="s">
        <v>160</v>
      </c>
      <c r="B47" s="35" t="s">
        <v>376</v>
      </c>
      <c r="C47" s="35">
        <f>VLOOKUP('SubAssemblies-Build-Ups'!$B47,Products[[Produkt Name]:[Gesamtkost]],2,FALSE)</f>
        <v>20</v>
      </c>
      <c r="D47" s="35">
        <f>VLOOKUP('SubAssemblies-Build-Ups'!$B47,Products[[Produkt Name]:[Gesamtkost]],3,FALSE)</f>
        <v>2500</v>
      </c>
      <c r="E47" s="35">
        <f>VLOOKUP('SubAssemblies-Build-Ups'!$B47,Products[[Produkt Name]:[Gesamtkost]],4,FALSE)</f>
        <v>1250</v>
      </c>
      <c r="F47" s="35" t="str">
        <f>VLOOKUP('SubAssemblies-Build-Ups'!$B47,Products[[Produkt Name]:[Gesamtkost]],5,FALSE)</f>
        <v>FALSE</v>
      </c>
      <c r="G47" s="35" t="str">
        <f>VLOOKUP('SubAssemblies-Build-Ups'!$B47,Products[[Produkt Name]:[Gesamtkost]],6,FALSE)</f>
        <v>Lead Manufacturing Partner</v>
      </c>
      <c r="H47" s="35" t="str">
        <f>VLOOKUP('SubAssemblies-Build-Ups'!$B47,Products[[Produkt Name]:[Gesamtkost]],7,FALSE)</f>
        <v>G01.01</v>
      </c>
      <c r="I47" s="35" t="str">
        <f>VLOOKUP('SubAssemblies-Build-Ups'!$B47,Products[[Produkt Name]:[Gesamtkost]],9,FALSE)</f>
        <v>tbd</v>
      </c>
      <c r="J47" s="35" t="str">
        <f>VLOOKUP('SubAssemblies-Build-Ups'!$B47,Products[[Produkt Name]:[Gesamtkost]],10,FALSE)</f>
        <v>tbd</v>
      </c>
      <c r="K47" s="35" t="str">
        <f>VLOOKUP('SubAssemblies-Build-Ups'!$B47,Products[[Produkt Name]:[Gesamtkost]],11,FALSE)</f>
        <v>tbd</v>
      </c>
    </row>
    <row r="48" spans="1:11" x14ac:dyDescent="0.55000000000000004">
      <c r="A48" s="35" t="s">
        <v>160</v>
      </c>
      <c r="B48" s="35" t="s">
        <v>375</v>
      </c>
      <c r="C48" s="35">
        <f>VLOOKUP('SubAssemblies-Build-Ups'!$B48,Products[[Produkt Name]:[Gesamtkost]],2,FALSE)</f>
        <v>0.1</v>
      </c>
      <c r="D48" s="35">
        <f>VLOOKUP('SubAssemblies-Build-Ups'!$B48,Products[[Produkt Name]:[Gesamtkost]],3,FALSE)</f>
        <v>2500</v>
      </c>
      <c r="E48" s="35">
        <f>VLOOKUP('SubAssemblies-Build-Ups'!$B48,Products[[Produkt Name]:[Gesamtkost]],4,FALSE)</f>
        <v>1250</v>
      </c>
      <c r="F48" s="35" t="str">
        <f>VLOOKUP('SubAssemblies-Build-Ups'!$B48,Products[[Produkt Name]:[Gesamtkost]],5,FALSE)</f>
        <v>FALSE</v>
      </c>
      <c r="G48" s="35" t="str">
        <f>VLOOKUP('SubAssemblies-Build-Ups'!$B48,Products[[Produkt Name]:[Gesamtkost]],6,FALSE)</f>
        <v>Lead Manufacturing Partner</v>
      </c>
      <c r="H48" s="35" t="str">
        <f>VLOOKUP('SubAssemblies-Build-Ups'!$B48,Products[[Produkt Name]:[Gesamtkost]],7,FALSE)</f>
        <v>G01.01</v>
      </c>
      <c r="I48" s="35" t="str">
        <f>VLOOKUP('SubAssemblies-Build-Ups'!$B48,Products[[Produkt Name]:[Gesamtkost]],9,FALSE)</f>
        <v>tbd</v>
      </c>
      <c r="J48" s="35" t="str">
        <f>VLOOKUP('SubAssemblies-Build-Ups'!$B48,Products[[Produkt Name]:[Gesamtkost]],10,FALSE)</f>
        <v>tbd</v>
      </c>
      <c r="K48" s="35" t="str">
        <f>VLOOKUP('SubAssemblies-Build-Ups'!$B48,Products[[Produkt Name]:[Gesamtkost]],11,FALSE)</f>
        <v>tbd</v>
      </c>
    </row>
    <row r="49" spans="1:11" x14ac:dyDescent="0.55000000000000004">
      <c r="A49" s="35" t="s">
        <v>160</v>
      </c>
      <c r="B49" s="35" t="s">
        <v>377</v>
      </c>
      <c r="C49" s="35">
        <f>VLOOKUP('SubAssemblies-Build-Ups'!$B49,Products[[Produkt Name]:[Gesamtkost]],2,FALSE)</f>
        <v>120</v>
      </c>
      <c r="D49" s="35">
        <f>VLOOKUP('SubAssemblies-Build-Ups'!$B49,Products[[Produkt Name]:[Gesamtkost]],3,FALSE)</f>
        <v>2500</v>
      </c>
      <c r="E49" s="35">
        <f>VLOOKUP('SubAssemblies-Build-Ups'!$B49,Products[[Produkt Name]:[Gesamtkost]],4,FALSE)</f>
        <v>1250</v>
      </c>
      <c r="F49" s="35" t="str">
        <f>VLOOKUP('SubAssemblies-Build-Ups'!$B49,Products[[Produkt Name]:[Gesamtkost]],5,FALSE)</f>
        <v>TRUE</v>
      </c>
      <c r="G49" s="35" t="str">
        <f>VLOOKUP('SubAssemblies-Build-Ups'!$B49,Products[[Produkt Name]:[Gesamtkost]],6,FALSE)</f>
        <v>Lead Manufacturing Partner</v>
      </c>
      <c r="H49" s="35" t="str">
        <f>VLOOKUP('SubAssemblies-Build-Ups'!$B49,Products[[Produkt Name]:[Gesamtkost]],7,FALSE)</f>
        <v>C02.02</v>
      </c>
      <c r="I49" s="35" t="str">
        <f>VLOOKUP('SubAssemblies-Build-Ups'!$B49,Products[[Produkt Name]:[Gesamtkost]],9,FALSE)</f>
        <v>tbd</v>
      </c>
      <c r="J49" s="35" t="str">
        <f>VLOOKUP('SubAssemblies-Build-Ups'!$B49,Products[[Produkt Name]:[Gesamtkost]],10,FALSE)</f>
        <v>tbd</v>
      </c>
      <c r="K49" s="35" t="str">
        <f>VLOOKUP('SubAssemblies-Build-Ups'!$B49,Products[[Produkt Name]:[Gesamtkost]],11,FALSE)</f>
        <v>tbd</v>
      </c>
    </row>
    <row r="50" spans="1:11" x14ac:dyDescent="0.55000000000000004">
      <c r="A50" s="35" t="s">
        <v>160</v>
      </c>
      <c r="B50" s="35" t="s">
        <v>373</v>
      </c>
      <c r="C50" s="35">
        <f>VLOOKUP('SubAssemblies-Build-Ups'!$B50,Products[[Produkt Name]:[Gesamtkost]],2,FALSE)</f>
        <v>15</v>
      </c>
      <c r="D50" s="35">
        <f>VLOOKUP('SubAssemblies-Build-Ups'!$B50,Products[[Produkt Name]:[Gesamtkost]],3,FALSE)</f>
        <v>2500</v>
      </c>
      <c r="E50" s="35">
        <f>VLOOKUP('SubAssemblies-Build-Ups'!$B50,Products[[Produkt Name]:[Gesamtkost]],4,FALSE)</f>
        <v>1250</v>
      </c>
      <c r="F50" s="35" t="str">
        <f>VLOOKUP('SubAssemblies-Build-Ups'!$B50,Products[[Produkt Name]:[Gesamtkost]],5,FALSE)</f>
        <v>TRUE</v>
      </c>
      <c r="G50" s="35" t="str">
        <f>VLOOKUP('SubAssemblies-Build-Ups'!$B50,Products[[Produkt Name]:[Gesamtkost]],6,FALSE)</f>
        <v>Lead Manufacturing Partner</v>
      </c>
      <c r="H50" s="35" t="str">
        <f>VLOOKUP('SubAssemblies-Build-Ups'!$B50,Products[[Produkt Name]:[Gesamtkost]],7,FALSE)</f>
        <v>G01.01</v>
      </c>
      <c r="I50" s="35" t="str">
        <f>VLOOKUP('SubAssemblies-Build-Ups'!$B50,Products[[Produkt Name]:[Gesamtkost]],9,FALSE)</f>
        <v>tbd</v>
      </c>
      <c r="J50" s="35" t="str">
        <f>VLOOKUP('SubAssemblies-Build-Ups'!$B50,Products[[Produkt Name]:[Gesamtkost]],10,FALSE)</f>
        <v>tbd</v>
      </c>
      <c r="K50" s="35" t="str">
        <f>VLOOKUP('SubAssemblies-Build-Ups'!$B50,Products[[Produkt Name]:[Gesamtkost]],11,FALSE)</f>
        <v>tbd</v>
      </c>
    </row>
    <row r="51" spans="1:11" x14ac:dyDescent="0.55000000000000004">
      <c r="A51" s="35" t="s">
        <v>160</v>
      </c>
      <c r="B51" s="35" t="s">
        <v>373</v>
      </c>
      <c r="C51" s="35">
        <f>VLOOKUP('SubAssemblies-Build-Ups'!$B51,Products[[Produkt Name]:[Gesamtkost]],2,FALSE)</f>
        <v>15</v>
      </c>
      <c r="D51" s="35">
        <f>VLOOKUP('SubAssemblies-Build-Ups'!$B51,Products[[Produkt Name]:[Gesamtkost]],3,FALSE)</f>
        <v>2500</v>
      </c>
      <c r="E51" s="35">
        <f>VLOOKUP('SubAssemblies-Build-Ups'!$B51,Products[[Produkt Name]:[Gesamtkost]],4,FALSE)</f>
        <v>1250</v>
      </c>
      <c r="F51" s="35" t="str">
        <f>VLOOKUP('SubAssemblies-Build-Ups'!$B51,Products[[Produkt Name]:[Gesamtkost]],5,FALSE)</f>
        <v>TRUE</v>
      </c>
      <c r="G51" s="35" t="str">
        <f>VLOOKUP('SubAssemblies-Build-Ups'!$B51,Products[[Produkt Name]:[Gesamtkost]],6,FALSE)</f>
        <v>Lead Manufacturing Partner</v>
      </c>
      <c r="H51" s="35" t="str">
        <f>VLOOKUP('SubAssemblies-Build-Ups'!$B51,Products[[Produkt Name]:[Gesamtkost]],7,FALSE)</f>
        <v>G01.01</v>
      </c>
      <c r="I51" s="35" t="str">
        <f>VLOOKUP('SubAssemblies-Build-Ups'!$B51,Products[[Produkt Name]:[Gesamtkost]],9,FALSE)</f>
        <v>tbd</v>
      </c>
      <c r="J51" s="35" t="str">
        <f>VLOOKUP('SubAssemblies-Build-Ups'!$B51,Products[[Produkt Name]:[Gesamtkost]],10,FALSE)</f>
        <v>tbd</v>
      </c>
      <c r="K51" s="35" t="str">
        <f>VLOOKUP('SubAssemblies-Build-Ups'!$B51,Products[[Produkt Name]:[Gesamtkost]],11,FALSE)</f>
        <v>tbd</v>
      </c>
    </row>
    <row r="52" spans="1:11" x14ac:dyDescent="0.55000000000000004">
      <c r="A52" s="35" t="s">
        <v>114</v>
      </c>
      <c r="B52" s="35" t="s">
        <v>378</v>
      </c>
      <c r="C52" s="35">
        <f>VLOOKUP('SubAssemblies-Build-Ups'!$B52,Products[[Produkt Name]:[Gesamtkost]],2,FALSE)</f>
        <v>15</v>
      </c>
      <c r="D52" s="35">
        <f>VLOOKUP('SubAssemblies-Build-Ups'!$B52,Products[[Produkt Name]:[Gesamtkost]],3,FALSE)</f>
        <v>2500</v>
      </c>
      <c r="E52" s="35">
        <f>VLOOKUP('SubAssemblies-Build-Ups'!$B52,Products[[Produkt Name]:[Gesamtkost]],4,FALSE)</f>
        <v>1250</v>
      </c>
      <c r="F52" s="35" t="str">
        <f>VLOOKUP('SubAssemblies-Build-Ups'!$B52,Products[[Produkt Name]:[Gesamtkost]],5,FALSE)</f>
        <v>TRUE</v>
      </c>
      <c r="G52" s="35" t="str">
        <f>VLOOKUP('SubAssemblies-Build-Ups'!$B52,Products[[Produkt Name]:[Gesamtkost]],6,FALSE)</f>
        <v>Lead Manufacturing Partner</v>
      </c>
      <c r="H52" s="35" t="str">
        <f>VLOOKUP('SubAssemblies-Build-Ups'!$B52,Products[[Produkt Name]:[Gesamtkost]],7,FALSE)</f>
        <v>G01.01</v>
      </c>
      <c r="I52" s="35" t="str">
        <f>VLOOKUP('SubAssemblies-Build-Ups'!$B52,Products[[Produkt Name]:[Gesamtkost]],9,FALSE)</f>
        <v>tbd</v>
      </c>
      <c r="J52" s="35" t="str">
        <f>VLOOKUP('SubAssemblies-Build-Ups'!$B52,Products[[Produkt Name]:[Gesamtkost]],10,FALSE)</f>
        <v>tbd</v>
      </c>
      <c r="K52" s="35">
        <f>VLOOKUP('SubAssemblies-Build-Ups'!$B52,Products[[Produkt Name]:[Gesamtkost]],11,FALSE)</f>
        <v>6.5</v>
      </c>
    </row>
    <row r="53" spans="1:11" x14ac:dyDescent="0.55000000000000004">
      <c r="A53" s="35" t="s">
        <v>114</v>
      </c>
      <c r="B53" s="35" t="s">
        <v>379</v>
      </c>
      <c r="C53" s="35">
        <f>VLOOKUP('SubAssemblies-Build-Ups'!$B53,Products[[Produkt Name]:[Gesamtkost]],2,FALSE)</f>
        <v>60</v>
      </c>
      <c r="D53" s="35">
        <f>VLOOKUP('SubAssemblies-Build-Ups'!$B53,Products[[Produkt Name]:[Gesamtkost]],3,FALSE)</f>
        <v>2500</v>
      </c>
      <c r="E53" s="35">
        <f>VLOOKUP('SubAssemblies-Build-Ups'!$B53,Products[[Produkt Name]:[Gesamtkost]],4,FALSE)</f>
        <v>1250</v>
      </c>
      <c r="F53" s="35" t="str">
        <f>VLOOKUP('SubAssemblies-Build-Ups'!$B53,Products[[Produkt Name]:[Gesamtkost]],5,FALSE)</f>
        <v>TRUE</v>
      </c>
      <c r="G53" s="35" t="str">
        <f>VLOOKUP('SubAssemblies-Build-Ups'!$B53,Products[[Produkt Name]:[Gesamtkost]],6,FALSE)</f>
        <v>Lead Manufacturing Partner</v>
      </c>
      <c r="H53" s="35" t="str">
        <f>VLOOKUP('SubAssemblies-Build-Ups'!$B53,Products[[Produkt Name]:[Gesamtkost]],7,FALSE)</f>
        <v>G01.01</v>
      </c>
      <c r="I53" s="35" t="str">
        <f>VLOOKUP('SubAssemblies-Build-Ups'!$B53,Products[[Produkt Name]:[Gesamtkost]],9,FALSE)</f>
        <v>tbd</v>
      </c>
      <c r="J53" s="35" t="str">
        <f>VLOOKUP('SubAssemblies-Build-Ups'!$B53,Products[[Produkt Name]:[Gesamtkost]],10,FALSE)</f>
        <v>tbd</v>
      </c>
      <c r="K53" s="35" t="str">
        <f>VLOOKUP('SubAssemblies-Build-Ups'!$B53,Products[[Produkt Name]:[Gesamtkost]],11,FALSE)</f>
        <v>tbd</v>
      </c>
    </row>
    <row r="54" spans="1:11" x14ac:dyDescent="0.55000000000000004">
      <c r="A54" s="35" t="s">
        <v>114</v>
      </c>
      <c r="B54" s="35" t="s">
        <v>378</v>
      </c>
      <c r="C54" s="35">
        <f>VLOOKUP('SubAssemblies-Build-Ups'!$B54,Products[[Produkt Name]:[Gesamtkost]],2,FALSE)</f>
        <v>15</v>
      </c>
      <c r="D54" s="35">
        <f>VLOOKUP('SubAssemblies-Build-Ups'!$B54,Products[[Produkt Name]:[Gesamtkost]],3,FALSE)</f>
        <v>2500</v>
      </c>
      <c r="E54" s="35">
        <f>VLOOKUP('SubAssemblies-Build-Ups'!$B54,Products[[Produkt Name]:[Gesamtkost]],4,FALSE)</f>
        <v>1250</v>
      </c>
      <c r="F54" s="35" t="str">
        <f>VLOOKUP('SubAssemblies-Build-Ups'!$B54,Products[[Produkt Name]:[Gesamtkost]],5,FALSE)</f>
        <v>TRUE</v>
      </c>
      <c r="G54" s="35" t="str">
        <f>VLOOKUP('SubAssemblies-Build-Ups'!$B54,Products[[Produkt Name]:[Gesamtkost]],6,FALSE)</f>
        <v>Lead Manufacturing Partner</v>
      </c>
      <c r="H54" s="35" t="str">
        <f>VLOOKUP('SubAssemblies-Build-Ups'!$B54,Products[[Produkt Name]:[Gesamtkost]],7,FALSE)</f>
        <v>G01.01</v>
      </c>
      <c r="I54" s="35" t="str">
        <f>VLOOKUP('SubAssemblies-Build-Ups'!$B54,Products[[Produkt Name]:[Gesamtkost]],9,FALSE)</f>
        <v>tbd</v>
      </c>
      <c r="J54" s="35" t="str">
        <f>VLOOKUP('SubAssemblies-Build-Ups'!$B54,Products[[Produkt Name]:[Gesamtkost]],10,FALSE)</f>
        <v>tbd</v>
      </c>
      <c r="K54" s="35">
        <f>VLOOKUP('SubAssemblies-Build-Ups'!$B54,Products[[Produkt Name]:[Gesamtkost]],11,FALSE)</f>
        <v>6.5</v>
      </c>
    </row>
    <row r="55" spans="1:11" x14ac:dyDescent="0.55000000000000004">
      <c r="A55" s="35" t="s">
        <v>115</v>
      </c>
      <c r="B55" t="s">
        <v>378</v>
      </c>
      <c r="C55" s="35">
        <f>VLOOKUP('SubAssemblies-Build-Ups'!$B55,Products[[Produkt Name]:[Gesamtkost]],2,FALSE)</f>
        <v>15</v>
      </c>
      <c r="D55" s="35">
        <f>VLOOKUP('SubAssemblies-Build-Ups'!$B55,Products[[Produkt Name]:[Gesamtkost]],3,FALSE)</f>
        <v>2500</v>
      </c>
      <c r="E55" s="35">
        <f>VLOOKUP('SubAssemblies-Build-Ups'!$B55,Products[[Produkt Name]:[Gesamtkost]],4,FALSE)</f>
        <v>1250</v>
      </c>
      <c r="F55" s="35" t="str">
        <f>VLOOKUP('SubAssemblies-Build-Ups'!$B55,Products[[Produkt Name]:[Gesamtkost]],5,FALSE)</f>
        <v>TRUE</v>
      </c>
      <c r="G55" s="35" t="str">
        <f>VLOOKUP('SubAssemblies-Build-Ups'!$B55,Products[[Produkt Name]:[Gesamtkost]],6,FALSE)</f>
        <v>Lead Manufacturing Partner</v>
      </c>
      <c r="H55" s="35" t="str">
        <f>VLOOKUP('SubAssemblies-Build-Ups'!$B55,Products[[Produkt Name]:[Gesamtkost]],7,FALSE)</f>
        <v>G01.01</v>
      </c>
      <c r="I55" s="35" t="str">
        <f>VLOOKUP('SubAssemblies-Build-Ups'!$B55,Products[[Produkt Name]:[Gesamtkost]],9,FALSE)</f>
        <v>tbd</v>
      </c>
      <c r="J55" s="35" t="str">
        <f>VLOOKUP('SubAssemblies-Build-Ups'!$B55,Products[[Produkt Name]:[Gesamtkost]],10,FALSE)</f>
        <v>tbd</v>
      </c>
      <c r="K55" s="35">
        <f>VLOOKUP('SubAssemblies-Build-Ups'!$B55,Products[[Produkt Name]:[Gesamtkost]],11,FALSE)</f>
        <v>6.5</v>
      </c>
    </row>
    <row r="56" spans="1:11" x14ac:dyDescent="0.55000000000000004">
      <c r="A56" s="35" t="s">
        <v>115</v>
      </c>
      <c r="B56" t="s">
        <v>380</v>
      </c>
      <c r="C56" s="35">
        <f>VLOOKUP('SubAssemblies-Build-Ups'!$B56,Products[[Produkt Name]:[Gesamtkost]],2,FALSE)</f>
        <v>45</v>
      </c>
      <c r="D56" s="35">
        <f>VLOOKUP('SubAssemblies-Build-Ups'!$B56,Products[[Produkt Name]:[Gesamtkost]],3,FALSE)</f>
        <v>2500</v>
      </c>
      <c r="E56" s="35">
        <f>VLOOKUP('SubAssemblies-Build-Ups'!$B56,Products[[Produkt Name]:[Gesamtkost]],4,FALSE)</f>
        <v>1250</v>
      </c>
      <c r="F56" s="35" t="str">
        <f>VLOOKUP('SubAssemblies-Build-Ups'!$B56,Products[[Produkt Name]:[Gesamtkost]],5,FALSE)</f>
        <v>TRUE</v>
      </c>
      <c r="G56" s="35" t="str">
        <f>VLOOKUP('SubAssemblies-Build-Ups'!$B56,Products[[Produkt Name]:[Gesamtkost]],6,FALSE)</f>
        <v>Lead Manufacturing Partner</v>
      </c>
      <c r="H56" s="35" t="str">
        <f>VLOOKUP('SubAssemblies-Build-Ups'!$B56,Products[[Produkt Name]:[Gesamtkost]],7,FALSE)</f>
        <v>G01.01</v>
      </c>
      <c r="I56" s="35" t="str">
        <f>VLOOKUP('SubAssemblies-Build-Ups'!$B56,Products[[Produkt Name]:[Gesamtkost]],9,FALSE)</f>
        <v>tbd</v>
      </c>
      <c r="J56" s="35" t="str">
        <f>VLOOKUP('SubAssemblies-Build-Ups'!$B56,Products[[Produkt Name]:[Gesamtkost]],10,FALSE)</f>
        <v>tbd</v>
      </c>
      <c r="K56" s="35" t="str">
        <f>VLOOKUP('SubAssemblies-Build-Ups'!$B56,Products[[Produkt Name]:[Gesamtkost]],11,FALSE)</f>
        <v>tbd</v>
      </c>
    </row>
    <row r="57" spans="1:11" x14ac:dyDescent="0.55000000000000004">
      <c r="A57" s="35" t="s">
        <v>115</v>
      </c>
      <c r="B57" t="s">
        <v>381</v>
      </c>
      <c r="C57" s="35">
        <f>VLOOKUP('SubAssemblies-Build-Ups'!$B57,Products[[Produkt Name]:[Gesamtkost]],2,FALSE)</f>
        <v>40</v>
      </c>
      <c r="D57" s="35">
        <f>VLOOKUP('SubAssemblies-Build-Ups'!$B57,Products[[Produkt Name]:[Gesamtkost]],3,FALSE)</f>
        <v>2500</v>
      </c>
      <c r="E57" s="35">
        <f>VLOOKUP('SubAssemblies-Build-Ups'!$B57,Products[[Produkt Name]:[Gesamtkost]],4,FALSE)</f>
        <v>1250</v>
      </c>
      <c r="F57" s="35" t="str">
        <f>VLOOKUP('SubAssemblies-Build-Ups'!$B57,Products[[Produkt Name]:[Gesamtkost]],5,FALSE)</f>
        <v>TRUE</v>
      </c>
      <c r="G57" s="35" t="str">
        <f>VLOOKUP('SubAssemblies-Build-Ups'!$B57,Products[[Produkt Name]:[Gesamtkost]],6,FALSE)</f>
        <v>Lead Manufacturing Partner</v>
      </c>
      <c r="H57" s="35" t="str">
        <f>VLOOKUP('SubAssemblies-Build-Ups'!$B57,Products[[Produkt Name]:[Gesamtkost]],7,FALSE)</f>
        <v>G03.02</v>
      </c>
      <c r="I57" s="35" t="str">
        <f>VLOOKUP('SubAssemblies-Build-Ups'!$B57,Products[[Produkt Name]:[Gesamtkost]],9,FALSE)</f>
        <v>tbd</v>
      </c>
      <c r="J57" s="35" t="str">
        <f>VLOOKUP('SubAssemblies-Build-Ups'!$B57,Products[[Produkt Name]:[Gesamtkost]],10,FALSE)</f>
        <v>tbd</v>
      </c>
      <c r="K57" s="35" t="str">
        <f>VLOOKUP('SubAssemblies-Build-Ups'!$B57,Products[[Produkt Name]:[Gesamtkost]],11,FALSE)</f>
        <v>tbd</v>
      </c>
    </row>
    <row r="58" spans="1:11" x14ac:dyDescent="0.55000000000000004">
      <c r="A58" s="35" t="s">
        <v>115</v>
      </c>
      <c r="B58" t="s">
        <v>378</v>
      </c>
      <c r="C58" s="35">
        <f>VLOOKUP('SubAssemblies-Build-Ups'!$B58,Products[[Produkt Name]:[Gesamtkost]],2,FALSE)</f>
        <v>15</v>
      </c>
      <c r="D58" s="35">
        <f>VLOOKUP('SubAssemblies-Build-Ups'!$B58,Products[[Produkt Name]:[Gesamtkost]],3,FALSE)</f>
        <v>2500</v>
      </c>
      <c r="E58" s="35">
        <f>VLOOKUP('SubAssemblies-Build-Ups'!$B58,Products[[Produkt Name]:[Gesamtkost]],4,FALSE)</f>
        <v>1250</v>
      </c>
      <c r="F58" s="35" t="str">
        <f>VLOOKUP('SubAssemblies-Build-Ups'!$B58,Products[[Produkt Name]:[Gesamtkost]],5,FALSE)</f>
        <v>TRUE</v>
      </c>
      <c r="G58" s="35" t="str">
        <f>VLOOKUP('SubAssemblies-Build-Ups'!$B58,Products[[Produkt Name]:[Gesamtkost]],6,FALSE)</f>
        <v>Lead Manufacturing Partner</v>
      </c>
      <c r="H58" s="35" t="str">
        <f>VLOOKUP('SubAssemblies-Build-Ups'!$B58,Products[[Produkt Name]:[Gesamtkost]],7,FALSE)</f>
        <v>G01.01</v>
      </c>
      <c r="I58" t="str">
        <f>VLOOKUP('SubAssemblies-Build-Ups'!$B58,Products[[Produkt Name]:[Gesamtkost]],9,FALSE)</f>
        <v>tbd</v>
      </c>
      <c r="J58" t="str">
        <f>VLOOKUP('SubAssemblies-Build-Ups'!$B58,Products[[Produkt Name]:[Gesamtkost]],10,FALSE)</f>
        <v>tbd</v>
      </c>
      <c r="K58">
        <f>VLOOKUP('SubAssemblies-Build-Ups'!$B58,Products[[Produkt Name]:[Gesamtkost]],11,FALSE)</f>
        <v>6.5</v>
      </c>
    </row>
    <row r="59" spans="1:11" x14ac:dyDescent="0.55000000000000004">
      <c r="A59" s="35" t="s">
        <v>116</v>
      </c>
      <c r="B59" t="s">
        <v>380</v>
      </c>
      <c r="C59" s="35">
        <f>VLOOKUP('SubAssemblies-Build-Ups'!$B59,Products[[Produkt Name]:[Gesamtkost]],2,FALSE)</f>
        <v>45</v>
      </c>
      <c r="D59" s="35">
        <f>VLOOKUP('SubAssemblies-Build-Ups'!$B59,Products[[Produkt Name]:[Gesamtkost]],3,FALSE)</f>
        <v>2500</v>
      </c>
      <c r="E59" s="35">
        <f>VLOOKUP('SubAssemblies-Build-Ups'!$B59,Products[[Produkt Name]:[Gesamtkost]],4,FALSE)</f>
        <v>1250</v>
      </c>
      <c r="F59" s="35" t="str">
        <f>VLOOKUP('SubAssemblies-Build-Ups'!$B59,Products[[Produkt Name]:[Gesamtkost]],5,FALSE)</f>
        <v>TRUE</v>
      </c>
      <c r="G59" s="35" t="str">
        <f>VLOOKUP('SubAssemblies-Build-Ups'!$B59,Products[[Produkt Name]:[Gesamtkost]],6,FALSE)</f>
        <v>Lead Manufacturing Partner</v>
      </c>
      <c r="H59" s="35" t="str">
        <f>VLOOKUP('SubAssemblies-Build-Ups'!$B59,Products[[Produkt Name]:[Gesamtkost]],7,FALSE)</f>
        <v>G01.01</v>
      </c>
      <c r="I59" t="str">
        <f>VLOOKUP('SubAssemblies-Build-Ups'!$B59,Products[[Produkt Name]:[Gesamtkost]],9,FALSE)</f>
        <v>tbd</v>
      </c>
      <c r="J59" t="str">
        <f>VLOOKUP('SubAssemblies-Build-Ups'!$B59,Products[[Produkt Name]:[Gesamtkost]],10,FALSE)</f>
        <v>tbd</v>
      </c>
      <c r="K59" t="str">
        <f>VLOOKUP('SubAssemblies-Build-Ups'!$B59,Products[[Produkt Name]:[Gesamtkost]],11,FALSE)</f>
        <v>tbd</v>
      </c>
    </row>
    <row r="60" spans="1:11" x14ac:dyDescent="0.55000000000000004">
      <c r="A60" s="35" t="s">
        <v>116</v>
      </c>
      <c r="B60" t="s">
        <v>381</v>
      </c>
      <c r="C60" s="35">
        <f>VLOOKUP('SubAssemblies-Build-Ups'!$B60,Products[[Produkt Name]:[Gesamtkost]],2,FALSE)</f>
        <v>40</v>
      </c>
      <c r="D60" s="35">
        <f>VLOOKUP('SubAssemblies-Build-Ups'!$B60,Products[[Produkt Name]:[Gesamtkost]],3,FALSE)</f>
        <v>2500</v>
      </c>
      <c r="E60" s="35">
        <f>VLOOKUP('SubAssemblies-Build-Ups'!$B60,Products[[Produkt Name]:[Gesamtkost]],4,FALSE)</f>
        <v>1250</v>
      </c>
      <c r="F60" s="35" t="str">
        <f>VLOOKUP('SubAssemblies-Build-Ups'!$B60,Products[[Produkt Name]:[Gesamtkost]],5,FALSE)</f>
        <v>TRUE</v>
      </c>
      <c r="G60" s="35" t="str">
        <f>VLOOKUP('SubAssemblies-Build-Ups'!$B60,Products[[Produkt Name]:[Gesamtkost]],6,FALSE)</f>
        <v>Lead Manufacturing Partner</v>
      </c>
      <c r="H60" s="35" t="str">
        <f>VLOOKUP('SubAssemblies-Build-Ups'!$B60,Products[[Produkt Name]:[Gesamtkost]],7,FALSE)</f>
        <v>G03.02</v>
      </c>
      <c r="I60" t="str">
        <f>VLOOKUP('SubAssemblies-Build-Ups'!$B60,Products[[Produkt Name]:[Gesamtkost]],9,FALSE)</f>
        <v>tbd</v>
      </c>
      <c r="J60" t="str">
        <f>VLOOKUP('SubAssemblies-Build-Ups'!$B60,Products[[Produkt Name]:[Gesamtkost]],10,FALSE)</f>
        <v>tbd</v>
      </c>
      <c r="K60" t="str">
        <f>VLOOKUP('SubAssemblies-Build-Ups'!$B60,Products[[Produkt Name]:[Gesamtkost]],11,FALSE)</f>
        <v>tbd</v>
      </c>
    </row>
    <row r="61" spans="1:11" x14ac:dyDescent="0.55000000000000004">
      <c r="A61" s="35" t="s">
        <v>116</v>
      </c>
      <c r="B61" t="s">
        <v>378</v>
      </c>
      <c r="C61" s="35">
        <f>VLOOKUP('SubAssemblies-Build-Ups'!$B61,Products[[Produkt Name]:[Gesamtkost]],2,FALSE)</f>
        <v>15</v>
      </c>
      <c r="D61" s="35">
        <f>VLOOKUP('SubAssemblies-Build-Ups'!$B61,Products[[Produkt Name]:[Gesamtkost]],3,FALSE)</f>
        <v>2500</v>
      </c>
      <c r="E61" s="35">
        <f>VLOOKUP('SubAssemblies-Build-Ups'!$B61,Products[[Produkt Name]:[Gesamtkost]],4,FALSE)</f>
        <v>1250</v>
      </c>
      <c r="F61" s="35" t="str">
        <f>VLOOKUP('SubAssemblies-Build-Ups'!$B61,Products[[Produkt Name]:[Gesamtkost]],5,FALSE)</f>
        <v>TRUE</v>
      </c>
      <c r="G61" s="35" t="str">
        <f>VLOOKUP('SubAssemblies-Build-Ups'!$B61,Products[[Produkt Name]:[Gesamtkost]],6,FALSE)</f>
        <v>Lead Manufacturing Partner</v>
      </c>
      <c r="H61" s="35" t="str">
        <f>VLOOKUP('SubAssemblies-Build-Ups'!$B61,Products[[Produkt Name]:[Gesamtkost]],7,FALSE)</f>
        <v>G01.01</v>
      </c>
      <c r="I61" t="str">
        <f>VLOOKUP('SubAssemblies-Build-Ups'!$B61,Products[[Produkt Name]:[Gesamtkost]],9,FALSE)</f>
        <v>tbd</v>
      </c>
      <c r="J61" t="str">
        <f>VLOOKUP('SubAssemblies-Build-Ups'!$B61,Products[[Produkt Name]:[Gesamtkost]],10,FALSE)</f>
        <v>tbd</v>
      </c>
      <c r="K61">
        <f>VLOOKUP('SubAssemblies-Build-Ups'!$B61,Products[[Produkt Name]:[Gesamtkost]],11,FALSE)</f>
        <v>6.5</v>
      </c>
    </row>
    <row r="62" spans="1:11" x14ac:dyDescent="0.55000000000000004">
      <c r="A62" s="35" t="s">
        <v>118</v>
      </c>
      <c r="B62" t="s">
        <v>378</v>
      </c>
      <c r="C62" s="35">
        <f>VLOOKUP('SubAssemblies-Build-Ups'!$B62,Products[[Produkt Name]:[Gesamtkost]],2,FALSE)</f>
        <v>15</v>
      </c>
      <c r="D62" s="35">
        <f>VLOOKUP('SubAssemblies-Build-Ups'!$B62,Products[[Produkt Name]:[Gesamtkost]],3,FALSE)</f>
        <v>2500</v>
      </c>
      <c r="E62" s="35">
        <f>VLOOKUP('SubAssemblies-Build-Ups'!$B62,Products[[Produkt Name]:[Gesamtkost]],4,FALSE)</f>
        <v>1250</v>
      </c>
      <c r="F62" s="35" t="str">
        <f>VLOOKUP('SubAssemblies-Build-Ups'!$B62,Products[[Produkt Name]:[Gesamtkost]],5,FALSE)</f>
        <v>TRUE</v>
      </c>
      <c r="G62" s="35" t="str">
        <f>VLOOKUP('SubAssemblies-Build-Ups'!$B62,Products[[Produkt Name]:[Gesamtkost]],6,FALSE)</f>
        <v>Lead Manufacturing Partner</v>
      </c>
      <c r="H62" s="35" t="str">
        <f>VLOOKUP('SubAssemblies-Build-Ups'!$B62,Products[[Produkt Name]:[Gesamtkost]],7,FALSE)</f>
        <v>G01.01</v>
      </c>
      <c r="I62" t="str">
        <f>VLOOKUP('SubAssemblies-Build-Ups'!$B62,Products[[Produkt Name]:[Gesamtkost]],9,FALSE)</f>
        <v>tbd</v>
      </c>
      <c r="J62" t="str">
        <f>VLOOKUP('SubAssemblies-Build-Ups'!$B62,Products[[Produkt Name]:[Gesamtkost]],10,FALSE)</f>
        <v>tbd</v>
      </c>
      <c r="K62">
        <f>VLOOKUP('SubAssemblies-Build-Ups'!$B62,Products[[Produkt Name]:[Gesamtkost]],11,FALSE)</f>
        <v>6.5</v>
      </c>
    </row>
    <row r="63" spans="1:11" x14ac:dyDescent="0.55000000000000004">
      <c r="A63" s="35" t="s">
        <v>117</v>
      </c>
      <c r="B63" t="s">
        <v>378</v>
      </c>
      <c r="C63" s="35">
        <f>VLOOKUP('SubAssemblies-Build-Ups'!$B63,Products[[Produkt Name]:[Gesamtkost]],2,FALSE)</f>
        <v>15</v>
      </c>
      <c r="D63" s="35">
        <f>VLOOKUP('SubAssemblies-Build-Ups'!$B63,Products[[Produkt Name]:[Gesamtkost]],3,FALSE)</f>
        <v>2500</v>
      </c>
      <c r="E63" s="35">
        <f>VLOOKUP('SubAssemblies-Build-Ups'!$B63,Products[[Produkt Name]:[Gesamtkost]],4,FALSE)</f>
        <v>1250</v>
      </c>
      <c r="F63" s="35" t="str">
        <f>VLOOKUP('SubAssemblies-Build-Ups'!$B63,Products[[Produkt Name]:[Gesamtkost]],5,FALSE)</f>
        <v>TRUE</v>
      </c>
      <c r="G63" s="35" t="str">
        <f>VLOOKUP('SubAssemblies-Build-Ups'!$B63,Products[[Produkt Name]:[Gesamtkost]],6,FALSE)</f>
        <v>Lead Manufacturing Partner</v>
      </c>
      <c r="H63" s="35" t="str">
        <f>VLOOKUP('SubAssemblies-Build-Ups'!$B63,Products[[Produkt Name]:[Gesamtkost]],7,FALSE)</f>
        <v>G01.01</v>
      </c>
      <c r="I63" t="str">
        <f>VLOOKUP('SubAssemblies-Build-Ups'!$B63,Products[[Produkt Name]:[Gesamtkost]],9,FALSE)</f>
        <v>tbd</v>
      </c>
      <c r="J63" t="str">
        <f>VLOOKUP('SubAssemblies-Build-Ups'!$B63,Products[[Produkt Name]:[Gesamtkost]],10,FALSE)</f>
        <v>tbd</v>
      </c>
      <c r="K63">
        <f>VLOOKUP('SubAssemblies-Build-Ups'!$B63,Products[[Produkt Name]:[Gesamtkost]],11,FALSE)</f>
        <v>6.5</v>
      </c>
    </row>
    <row r="64" spans="1:11" x14ac:dyDescent="0.55000000000000004">
      <c r="A64" s="35" t="s">
        <v>117</v>
      </c>
      <c r="B64" t="s">
        <v>382</v>
      </c>
      <c r="C64" s="35">
        <f>VLOOKUP('SubAssemblies-Build-Ups'!$B64,Products[[Produkt Name]:[Gesamtkost]],2,FALSE)</f>
        <v>160</v>
      </c>
      <c r="D64" s="35">
        <f>VLOOKUP('SubAssemblies-Build-Ups'!$B64,Products[[Produkt Name]:[Gesamtkost]],3,FALSE)</f>
        <v>2500</v>
      </c>
      <c r="E64" s="35">
        <f>VLOOKUP('SubAssemblies-Build-Ups'!$B64,Products[[Produkt Name]:[Gesamtkost]],4,FALSE)</f>
        <v>1250</v>
      </c>
      <c r="F64" s="35" t="str">
        <f>VLOOKUP('SubAssemblies-Build-Ups'!$B64,Products[[Produkt Name]:[Gesamtkost]],5,FALSE)</f>
        <v>TRUE</v>
      </c>
      <c r="G64" s="35" t="str">
        <f>VLOOKUP('SubAssemblies-Build-Ups'!$B64,Products[[Produkt Name]:[Gesamtkost]],6,FALSE)</f>
        <v>Lead Manufacturing Partner</v>
      </c>
      <c r="H64" s="35" t="str">
        <f>VLOOKUP('SubAssemblies-Build-Ups'!$B64,Products[[Produkt Name]:[Gesamtkost]],7,FALSE)</f>
        <v>G01.01</v>
      </c>
      <c r="I64" t="str">
        <f>VLOOKUP('SubAssemblies-Build-Ups'!$B64,Products[[Produkt Name]:[Gesamtkost]],9,FALSE)</f>
        <v>tbd</v>
      </c>
      <c r="J64" t="str">
        <f>VLOOKUP('SubAssemblies-Build-Ups'!$B64,Products[[Produkt Name]:[Gesamtkost]],10,FALSE)</f>
        <v>tbd</v>
      </c>
      <c r="K64" t="str">
        <f>VLOOKUP('SubAssemblies-Build-Ups'!$B64,Products[[Produkt Name]:[Gesamtkost]],11,FALSE)</f>
        <v>tbd</v>
      </c>
    </row>
    <row r="65" spans="1:11" x14ac:dyDescent="0.55000000000000004">
      <c r="A65" s="35" t="s">
        <v>117</v>
      </c>
      <c r="B65" t="s">
        <v>378</v>
      </c>
      <c r="C65" s="35">
        <f>VLOOKUP('SubAssemblies-Build-Ups'!$B65,Products[[Produkt Name]:[Gesamtkost]],2,FALSE)</f>
        <v>15</v>
      </c>
      <c r="D65" s="35">
        <f>VLOOKUP('SubAssemblies-Build-Ups'!$B65,Products[[Produkt Name]:[Gesamtkost]],3,FALSE)</f>
        <v>2500</v>
      </c>
      <c r="E65" s="35">
        <f>VLOOKUP('SubAssemblies-Build-Ups'!$B65,Products[[Produkt Name]:[Gesamtkost]],4,FALSE)</f>
        <v>1250</v>
      </c>
      <c r="F65" s="35" t="str">
        <f>VLOOKUP('SubAssemblies-Build-Ups'!$B65,Products[[Produkt Name]:[Gesamtkost]],5,FALSE)</f>
        <v>TRUE</v>
      </c>
      <c r="G65" s="35" t="str">
        <f>VLOOKUP('SubAssemblies-Build-Ups'!$B65,Products[[Produkt Name]:[Gesamtkost]],6,FALSE)</f>
        <v>Lead Manufacturing Partner</v>
      </c>
      <c r="H65" s="35" t="str">
        <f>VLOOKUP('SubAssemblies-Build-Ups'!$B65,Products[[Produkt Name]:[Gesamtkost]],7,FALSE)</f>
        <v>G01.01</v>
      </c>
      <c r="I65" t="str">
        <f>VLOOKUP('SubAssemblies-Build-Ups'!$B65,Products[[Produkt Name]:[Gesamtkost]],9,FALSE)</f>
        <v>tbd</v>
      </c>
      <c r="J65" t="str">
        <f>VLOOKUP('SubAssemblies-Build-Ups'!$B65,Products[[Produkt Name]:[Gesamtkost]],10,FALSE)</f>
        <v>tbd</v>
      </c>
      <c r="K65">
        <f>VLOOKUP('SubAssemblies-Build-Ups'!$B65,Products[[Produkt Name]:[Gesamtkost]],11,FALSE)</f>
        <v>6.5</v>
      </c>
    </row>
    <row r="66" spans="1:11" x14ac:dyDescent="0.55000000000000004">
      <c r="A66" s="35" t="s">
        <v>198</v>
      </c>
      <c r="B66" t="s">
        <v>372</v>
      </c>
      <c r="C66" s="35">
        <f>VLOOKUP('SubAssemblies-Build-Ups'!$B66,Products[[Produkt Name]:[Gesamtkost]],2,FALSE)</f>
        <v>3</v>
      </c>
      <c r="D66" s="35">
        <f>VLOOKUP('SubAssemblies-Build-Ups'!$B66,Products[[Produkt Name]:[Gesamtkost]],3,FALSE)</f>
        <v>2500</v>
      </c>
      <c r="E66" s="35">
        <f>VLOOKUP('SubAssemblies-Build-Ups'!$B66,Products[[Produkt Name]:[Gesamtkost]],4,FALSE)</f>
        <v>1250</v>
      </c>
      <c r="F66" s="35" t="str">
        <f>VLOOKUP('SubAssemblies-Build-Ups'!$B66,Products[[Produkt Name]:[Gesamtkost]],5,FALSE)</f>
        <v>TRUE</v>
      </c>
      <c r="G66" s="35" t="str">
        <f>VLOOKUP('SubAssemblies-Build-Ups'!$B66,Products[[Produkt Name]:[Gesamtkost]],6,FALSE)</f>
        <v>Lead Manufacturing Partner</v>
      </c>
      <c r="H66" s="35" t="str">
        <f>VLOOKUP('SubAssemblies-Build-Ups'!$B66,Products[[Produkt Name]:[Gesamtkost]],7,FALSE)</f>
        <v>G01.01</v>
      </c>
      <c r="I66" t="str">
        <f>VLOOKUP('SubAssemblies-Build-Ups'!$B66,Products[[Produkt Name]:[Gesamtkost]],9,FALSE)</f>
        <v>tbd</v>
      </c>
      <c r="J66" t="str">
        <f>VLOOKUP('SubAssemblies-Build-Ups'!$B66,Products[[Produkt Name]:[Gesamtkost]],10,FALSE)</f>
        <v>tbd</v>
      </c>
      <c r="K66">
        <f>VLOOKUP('SubAssemblies-Build-Ups'!$B66,Products[[Produkt Name]:[Gesamtkost]],11,FALSE)</f>
        <v>70.45</v>
      </c>
    </row>
    <row r="67" spans="1:11" x14ac:dyDescent="0.55000000000000004">
      <c r="A67" s="35" t="s">
        <v>198</v>
      </c>
      <c r="B67" t="s">
        <v>383</v>
      </c>
      <c r="C67" s="35">
        <f>VLOOKUP('SubAssemblies-Build-Ups'!$B67,Products[[Produkt Name]:[Gesamtkost]],2,FALSE)</f>
        <v>23</v>
      </c>
      <c r="D67" s="35">
        <f>VLOOKUP('SubAssemblies-Build-Ups'!$B67,Products[[Produkt Name]:[Gesamtkost]],3,FALSE)</f>
        <v>2500</v>
      </c>
      <c r="E67" s="35">
        <f>VLOOKUP('SubAssemblies-Build-Ups'!$B67,Products[[Produkt Name]:[Gesamtkost]],4,FALSE)</f>
        <v>1250</v>
      </c>
      <c r="F67" s="35" t="str">
        <f>VLOOKUP('SubAssemblies-Build-Ups'!$B67,Products[[Produkt Name]:[Gesamtkost]],5,FALSE)</f>
        <v>TRUE</v>
      </c>
      <c r="G67" s="35" t="str">
        <f>VLOOKUP('SubAssemblies-Build-Ups'!$B67,Products[[Produkt Name]:[Gesamtkost]],6,FALSE)</f>
        <v>Lead Manufacturing Partner</v>
      </c>
      <c r="H67" s="35" t="str">
        <f>VLOOKUP('SubAssemblies-Build-Ups'!$B67,Products[[Produkt Name]:[Gesamtkost]],7,FALSE)</f>
        <v>G01.01</v>
      </c>
      <c r="I67" t="str">
        <f>VLOOKUP('SubAssemblies-Build-Ups'!$B67,Products[[Produkt Name]:[Gesamtkost]],9,FALSE)</f>
        <v>tbd</v>
      </c>
      <c r="J67" t="str">
        <f>VLOOKUP('SubAssemblies-Build-Ups'!$B67,Products[[Produkt Name]:[Gesamtkost]],10,FALSE)</f>
        <v>tbd</v>
      </c>
      <c r="K67" t="str">
        <f>VLOOKUP('SubAssemblies-Build-Ups'!$B67,Products[[Produkt Name]:[Gesamtkost]],11,FALSE)</f>
        <v>tbd</v>
      </c>
    </row>
    <row r="68" spans="1:11" x14ac:dyDescent="0.55000000000000004">
      <c r="A68" s="35" t="s">
        <v>198</v>
      </c>
      <c r="B68" t="s">
        <v>372</v>
      </c>
      <c r="C68" s="35">
        <f>VLOOKUP('SubAssemblies-Build-Ups'!$B68,Products[[Produkt Name]:[Gesamtkost]],2,FALSE)</f>
        <v>3</v>
      </c>
      <c r="D68" s="35">
        <f>VLOOKUP('SubAssemblies-Build-Ups'!$B68,Products[[Produkt Name]:[Gesamtkost]],3,FALSE)</f>
        <v>2500</v>
      </c>
      <c r="E68" s="35">
        <f>VLOOKUP('SubAssemblies-Build-Ups'!$B68,Products[[Produkt Name]:[Gesamtkost]],4,FALSE)</f>
        <v>1250</v>
      </c>
      <c r="F68" s="35" t="str">
        <f>VLOOKUP('SubAssemblies-Build-Ups'!$B68,Products[[Produkt Name]:[Gesamtkost]],5,FALSE)</f>
        <v>TRUE</v>
      </c>
      <c r="G68" s="35" t="str">
        <f>VLOOKUP('SubAssemblies-Build-Ups'!$B68,Products[[Produkt Name]:[Gesamtkost]],6,FALSE)</f>
        <v>Lead Manufacturing Partner</v>
      </c>
      <c r="H68" s="35" t="str">
        <f>VLOOKUP('SubAssemblies-Build-Ups'!$B68,Products[[Produkt Name]:[Gesamtkost]],7,FALSE)</f>
        <v>G01.01</v>
      </c>
      <c r="I68" t="str">
        <f>VLOOKUP('SubAssemblies-Build-Ups'!$B68,Products[[Produkt Name]:[Gesamtkost]],9,FALSE)</f>
        <v>tbd</v>
      </c>
      <c r="J68" t="str">
        <f>VLOOKUP('SubAssemblies-Build-Ups'!$B68,Products[[Produkt Name]:[Gesamtkost]],10,FALSE)</f>
        <v>tbd</v>
      </c>
      <c r="K68">
        <f>VLOOKUP('SubAssemblies-Build-Ups'!$B68,Products[[Produkt Name]:[Gesamtkost]],11,FALSE)</f>
        <v>70.45</v>
      </c>
    </row>
    <row r="69" spans="1:11" x14ac:dyDescent="0.55000000000000004">
      <c r="A69" s="35" t="s">
        <v>119</v>
      </c>
      <c r="B69" t="s">
        <v>384</v>
      </c>
      <c r="C69" s="35">
        <f>VLOOKUP('SubAssemblies-Build-Ups'!$B69,Products[[Produkt Name]:[Gesamtkost]],2,FALSE)</f>
        <v>10</v>
      </c>
      <c r="D69" s="35">
        <f>VLOOKUP('SubAssemblies-Build-Ups'!$B69,Products[[Produkt Name]:[Gesamtkost]],3,FALSE)</f>
        <v>2500</v>
      </c>
      <c r="E69" s="35">
        <f>VLOOKUP('SubAssemblies-Build-Ups'!$B69,Products[[Produkt Name]:[Gesamtkost]],4,FALSE)</f>
        <v>1250</v>
      </c>
      <c r="F69" s="35" t="str">
        <f>VLOOKUP('SubAssemblies-Build-Ups'!$B69,Products[[Produkt Name]:[Gesamtkost]],5,FALSE)</f>
        <v>TRUE</v>
      </c>
      <c r="G69" s="35" t="str">
        <f>VLOOKUP('SubAssemblies-Build-Ups'!$B69,Products[[Produkt Name]:[Gesamtkost]],6,FALSE)</f>
        <v>Lead Manufacturing Partner</v>
      </c>
      <c r="H69" s="35" t="str">
        <f>VLOOKUP('SubAssemblies-Build-Ups'!$B69,Products[[Produkt Name]:[Gesamtkost]],7,FALSE)</f>
        <v>G01.01</v>
      </c>
      <c r="I69" t="str">
        <f>VLOOKUP('SubAssemblies-Build-Ups'!$B69,Products[[Produkt Name]:[Gesamtkost]],9,FALSE)</f>
        <v>tbd</v>
      </c>
      <c r="J69" t="str">
        <f>VLOOKUP('SubAssemblies-Build-Ups'!$B69,Products[[Produkt Name]:[Gesamtkost]],10,FALSE)</f>
        <v>tbd</v>
      </c>
      <c r="K69" t="str">
        <f>VLOOKUP('SubAssemblies-Build-Ups'!$B69,Products[[Produkt Name]:[Gesamtkost]],11,FALSE)</f>
        <v>tbd</v>
      </c>
    </row>
    <row r="70" spans="1:11" x14ac:dyDescent="0.55000000000000004">
      <c r="A70" s="35" t="s">
        <v>119</v>
      </c>
      <c r="B70" t="s">
        <v>378</v>
      </c>
      <c r="C70" s="35">
        <f>VLOOKUP('SubAssemblies-Build-Ups'!$B70,Products[[Produkt Name]:[Gesamtkost]],2,FALSE)</f>
        <v>15</v>
      </c>
      <c r="D70" s="35">
        <f>VLOOKUP('SubAssemblies-Build-Ups'!$B70,Products[[Produkt Name]:[Gesamtkost]],3,FALSE)</f>
        <v>2500</v>
      </c>
      <c r="E70" s="35">
        <f>VLOOKUP('SubAssemblies-Build-Ups'!$B70,Products[[Produkt Name]:[Gesamtkost]],4,FALSE)</f>
        <v>1250</v>
      </c>
      <c r="F70" s="35" t="str">
        <f>VLOOKUP('SubAssemblies-Build-Ups'!$B70,Products[[Produkt Name]:[Gesamtkost]],5,FALSE)</f>
        <v>TRUE</v>
      </c>
      <c r="G70" s="35" t="str">
        <f>VLOOKUP('SubAssemblies-Build-Ups'!$B70,Products[[Produkt Name]:[Gesamtkost]],6,FALSE)</f>
        <v>Lead Manufacturing Partner</v>
      </c>
      <c r="H70" s="35" t="str">
        <f>VLOOKUP('SubAssemblies-Build-Ups'!$B70,Products[[Produkt Name]:[Gesamtkost]],7,FALSE)</f>
        <v>G01.01</v>
      </c>
      <c r="I70" t="str">
        <f>VLOOKUP('SubAssemblies-Build-Ups'!$B70,Products[[Produkt Name]:[Gesamtkost]],9,FALSE)</f>
        <v>tbd</v>
      </c>
      <c r="J70" t="str">
        <f>VLOOKUP('SubAssemblies-Build-Ups'!$B70,Products[[Produkt Name]:[Gesamtkost]],10,FALSE)</f>
        <v>tbd</v>
      </c>
      <c r="K70">
        <f>VLOOKUP('SubAssemblies-Build-Ups'!$B70,Products[[Produkt Name]:[Gesamtkost]],11,FALSE)</f>
        <v>6.5</v>
      </c>
    </row>
    <row r="71" spans="1:11" x14ac:dyDescent="0.55000000000000004">
      <c r="A71" s="35" t="s">
        <v>119</v>
      </c>
      <c r="B71" t="s">
        <v>378</v>
      </c>
      <c r="C71" s="35">
        <f>VLOOKUP('SubAssemblies-Build-Ups'!$B71,Products[[Produkt Name]:[Gesamtkost]],2,FALSE)</f>
        <v>15</v>
      </c>
      <c r="D71" s="35">
        <f>VLOOKUP('SubAssemblies-Build-Ups'!$B71,Products[[Produkt Name]:[Gesamtkost]],3,FALSE)</f>
        <v>2500</v>
      </c>
      <c r="E71" s="35">
        <f>VLOOKUP('SubAssemblies-Build-Ups'!$B71,Products[[Produkt Name]:[Gesamtkost]],4,FALSE)</f>
        <v>1250</v>
      </c>
      <c r="F71" s="35" t="str">
        <f>VLOOKUP('SubAssemblies-Build-Ups'!$B71,Products[[Produkt Name]:[Gesamtkost]],5,FALSE)</f>
        <v>TRUE</v>
      </c>
      <c r="G71" s="35" t="str">
        <f>VLOOKUP('SubAssemblies-Build-Ups'!$B71,Products[[Produkt Name]:[Gesamtkost]],6,FALSE)</f>
        <v>Lead Manufacturing Partner</v>
      </c>
      <c r="H71" s="35" t="str">
        <f>VLOOKUP('SubAssemblies-Build-Ups'!$B71,Products[[Produkt Name]:[Gesamtkost]],7,FALSE)</f>
        <v>G01.01</v>
      </c>
      <c r="I71" t="str">
        <f>VLOOKUP('SubAssemblies-Build-Ups'!$B71,Products[[Produkt Name]:[Gesamtkost]],9,FALSE)</f>
        <v>tbd</v>
      </c>
      <c r="J71" t="str">
        <f>VLOOKUP('SubAssemblies-Build-Ups'!$B71,Products[[Produkt Name]:[Gesamtkost]],10,FALSE)</f>
        <v>tbd</v>
      </c>
      <c r="K71">
        <f>VLOOKUP('SubAssemblies-Build-Ups'!$B71,Products[[Produkt Name]:[Gesamtkost]],11,FALSE)</f>
        <v>6.5</v>
      </c>
    </row>
    <row r="72" spans="1:11" x14ac:dyDescent="0.55000000000000004">
      <c r="A72" s="35" t="s">
        <v>119</v>
      </c>
      <c r="B72" t="s">
        <v>380</v>
      </c>
      <c r="C72" s="35">
        <f>VLOOKUP('SubAssemblies-Build-Ups'!$B72,Products[[Produkt Name]:[Gesamtkost]],2,FALSE)</f>
        <v>45</v>
      </c>
      <c r="D72" s="35">
        <f>VLOOKUP('SubAssemblies-Build-Ups'!$B72,Products[[Produkt Name]:[Gesamtkost]],3,FALSE)</f>
        <v>2500</v>
      </c>
      <c r="E72" s="35">
        <f>VLOOKUP('SubAssemblies-Build-Ups'!$B72,Products[[Produkt Name]:[Gesamtkost]],4,FALSE)</f>
        <v>1250</v>
      </c>
      <c r="F72" s="35" t="str">
        <f>VLOOKUP('SubAssemblies-Build-Ups'!$B72,Products[[Produkt Name]:[Gesamtkost]],5,FALSE)</f>
        <v>TRUE</v>
      </c>
      <c r="G72" s="35" t="str">
        <f>VLOOKUP('SubAssemblies-Build-Ups'!$B72,Products[[Produkt Name]:[Gesamtkost]],6,FALSE)</f>
        <v>Lead Manufacturing Partner</v>
      </c>
      <c r="H72" s="35" t="str">
        <f>VLOOKUP('SubAssemblies-Build-Ups'!$B72,Products[[Produkt Name]:[Gesamtkost]],7,FALSE)</f>
        <v>G01.01</v>
      </c>
      <c r="I72" t="str">
        <f>VLOOKUP('SubAssemblies-Build-Ups'!$B72,Products[[Produkt Name]:[Gesamtkost]],9,FALSE)</f>
        <v>tbd</v>
      </c>
      <c r="J72" t="str">
        <f>VLOOKUP('SubAssemblies-Build-Ups'!$B72,Products[[Produkt Name]:[Gesamtkost]],10,FALSE)</f>
        <v>tbd</v>
      </c>
      <c r="K72" t="str">
        <f>VLOOKUP('SubAssemblies-Build-Ups'!$B72,Products[[Produkt Name]:[Gesamtkost]],11,FALSE)</f>
        <v>tbd</v>
      </c>
    </row>
    <row r="73" spans="1:11" x14ac:dyDescent="0.55000000000000004">
      <c r="A73" s="35" t="s">
        <v>206</v>
      </c>
      <c r="B73" t="s">
        <v>376</v>
      </c>
      <c r="C73" s="35">
        <f>VLOOKUP('SubAssemblies-Build-Ups'!$B73,Products[[Produkt Name]:[Gesamtkost]],2,FALSE)</f>
        <v>20</v>
      </c>
      <c r="D73" s="35">
        <f>VLOOKUP('SubAssemblies-Build-Ups'!$B73,Products[[Produkt Name]:[Gesamtkost]],3,FALSE)</f>
        <v>2500</v>
      </c>
      <c r="E73" s="35">
        <f>VLOOKUP('SubAssemblies-Build-Ups'!$B73,Products[[Produkt Name]:[Gesamtkost]],4,FALSE)</f>
        <v>1250</v>
      </c>
      <c r="F73" s="35" t="str">
        <f>VLOOKUP('SubAssemblies-Build-Ups'!$B73,Products[[Produkt Name]:[Gesamtkost]],5,FALSE)</f>
        <v>FALSE</v>
      </c>
      <c r="G73" s="35" t="str">
        <f>VLOOKUP('SubAssemblies-Build-Ups'!$B73,Products[[Produkt Name]:[Gesamtkost]],6,FALSE)</f>
        <v>Lead Manufacturing Partner</v>
      </c>
      <c r="H73" s="35" t="str">
        <f>VLOOKUP('SubAssemblies-Build-Ups'!$B73,Products[[Produkt Name]:[Gesamtkost]],7,FALSE)</f>
        <v>G01.01</v>
      </c>
      <c r="I73" t="str">
        <f>VLOOKUP('SubAssemblies-Build-Ups'!$B73,Products[[Produkt Name]:[Gesamtkost]],9,FALSE)</f>
        <v>tbd</v>
      </c>
      <c r="J73" t="str">
        <f>VLOOKUP('SubAssemblies-Build-Ups'!$B73,Products[[Produkt Name]:[Gesamtkost]],10,FALSE)</f>
        <v>tbd</v>
      </c>
      <c r="K73" t="str">
        <f>VLOOKUP('SubAssemblies-Build-Ups'!$B73,Products[[Produkt Name]:[Gesamtkost]],11,FALSE)</f>
        <v>tbd</v>
      </c>
    </row>
    <row r="74" spans="1:11" x14ac:dyDescent="0.55000000000000004">
      <c r="A74" s="35" t="s">
        <v>206</v>
      </c>
      <c r="B74" t="s">
        <v>375</v>
      </c>
      <c r="C74" s="35">
        <f>VLOOKUP('SubAssemblies-Build-Ups'!$B74,Products[[Produkt Name]:[Gesamtkost]],2,FALSE)</f>
        <v>0.1</v>
      </c>
      <c r="D74" s="35">
        <f>VLOOKUP('SubAssemblies-Build-Ups'!$B74,Products[[Produkt Name]:[Gesamtkost]],3,FALSE)</f>
        <v>2500</v>
      </c>
      <c r="E74" s="35">
        <f>VLOOKUP('SubAssemblies-Build-Ups'!$B74,Products[[Produkt Name]:[Gesamtkost]],4,FALSE)</f>
        <v>1250</v>
      </c>
      <c r="F74" s="35" t="str">
        <f>VLOOKUP('SubAssemblies-Build-Ups'!$B74,Products[[Produkt Name]:[Gesamtkost]],5,FALSE)</f>
        <v>FALSE</v>
      </c>
      <c r="G74" s="35" t="str">
        <f>VLOOKUP('SubAssemblies-Build-Ups'!$B74,Products[[Produkt Name]:[Gesamtkost]],6,FALSE)</f>
        <v>Lead Manufacturing Partner</v>
      </c>
      <c r="H74" s="35" t="str">
        <f>VLOOKUP('SubAssemblies-Build-Ups'!$B74,Products[[Produkt Name]:[Gesamtkost]],7,FALSE)</f>
        <v>G01.01</v>
      </c>
      <c r="I74" t="str">
        <f>VLOOKUP('SubAssemblies-Build-Ups'!$B74,Products[[Produkt Name]:[Gesamtkost]],9,FALSE)</f>
        <v>tbd</v>
      </c>
      <c r="J74" t="str">
        <f>VLOOKUP('SubAssemblies-Build-Ups'!$B74,Products[[Produkt Name]:[Gesamtkost]],10,FALSE)</f>
        <v>tbd</v>
      </c>
      <c r="K74" t="str">
        <f>VLOOKUP('SubAssemblies-Build-Ups'!$B74,Products[[Produkt Name]:[Gesamtkost]],11,FALSE)</f>
        <v>tbd</v>
      </c>
    </row>
    <row r="75" spans="1:11" x14ac:dyDescent="0.55000000000000004">
      <c r="A75" s="35" t="s">
        <v>206</v>
      </c>
      <c r="B75" t="s">
        <v>374</v>
      </c>
      <c r="C75" s="35">
        <f>VLOOKUP('SubAssemblies-Build-Ups'!$B75,Products[[Produkt Name]:[Gesamtkost]],2,FALSE)</f>
        <v>100</v>
      </c>
      <c r="D75" s="35">
        <f>VLOOKUP('SubAssemblies-Build-Ups'!$B75,Products[[Produkt Name]:[Gesamtkost]],3,FALSE)</f>
        <v>2500</v>
      </c>
      <c r="E75" s="35">
        <f>VLOOKUP('SubAssemblies-Build-Ups'!$B75,Products[[Produkt Name]:[Gesamtkost]],4,FALSE)</f>
        <v>1250</v>
      </c>
      <c r="F75" s="35" t="str">
        <f>VLOOKUP('SubAssemblies-Build-Ups'!$B75,Products[[Produkt Name]:[Gesamtkost]],5,FALSE)</f>
        <v>TRUE</v>
      </c>
      <c r="G75" s="35" t="str">
        <f>VLOOKUP('SubAssemblies-Build-Ups'!$B75,Products[[Produkt Name]:[Gesamtkost]],6,FALSE)</f>
        <v>Lead Manufacturing Partner</v>
      </c>
      <c r="H75" s="35" t="str">
        <f>VLOOKUP('SubAssemblies-Build-Ups'!$B75,Products[[Produkt Name]:[Gesamtkost]],7,FALSE)</f>
        <v>G01.01</v>
      </c>
      <c r="I75" t="str">
        <f>VLOOKUP('SubAssemblies-Build-Ups'!$B75,Products[[Produkt Name]:[Gesamtkost]],9,FALSE)</f>
        <v>tbd</v>
      </c>
      <c r="J75" t="str">
        <f>VLOOKUP('SubAssemblies-Build-Ups'!$B75,Products[[Produkt Name]:[Gesamtkost]],10,FALSE)</f>
        <v>tbd</v>
      </c>
      <c r="K75" t="str">
        <f>VLOOKUP('SubAssemblies-Build-Ups'!$B75,Products[[Produkt Name]:[Gesamtkost]],11,FALSE)</f>
        <v>tbd</v>
      </c>
    </row>
    <row r="76" spans="1:11" x14ac:dyDescent="0.55000000000000004">
      <c r="A76" s="35" t="s">
        <v>206</v>
      </c>
      <c r="B76" t="s">
        <v>373</v>
      </c>
      <c r="C76" s="35">
        <f>VLOOKUP('SubAssemblies-Build-Ups'!$B76,Products[[Produkt Name]:[Gesamtkost]],2,FALSE)</f>
        <v>15</v>
      </c>
      <c r="D76" s="35">
        <f>VLOOKUP('SubAssemblies-Build-Ups'!$B76,Products[[Produkt Name]:[Gesamtkost]],3,FALSE)</f>
        <v>2500</v>
      </c>
      <c r="E76" s="35">
        <f>VLOOKUP('SubAssemblies-Build-Ups'!$B76,Products[[Produkt Name]:[Gesamtkost]],4,FALSE)</f>
        <v>1250</v>
      </c>
      <c r="F76" s="35" t="str">
        <f>VLOOKUP('SubAssemblies-Build-Ups'!$B76,Products[[Produkt Name]:[Gesamtkost]],5,FALSE)</f>
        <v>TRUE</v>
      </c>
      <c r="G76" s="35" t="str">
        <f>VLOOKUP('SubAssemblies-Build-Ups'!$B76,Products[[Produkt Name]:[Gesamtkost]],6,FALSE)</f>
        <v>Lead Manufacturing Partner</v>
      </c>
      <c r="H76" s="35" t="str">
        <f>VLOOKUP('SubAssemblies-Build-Ups'!$B76,Products[[Produkt Name]:[Gesamtkost]],7,FALSE)</f>
        <v>G01.01</v>
      </c>
      <c r="I76" t="str">
        <f>VLOOKUP('SubAssemblies-Build-Ups'!$B76,Products[[Produkt Name]:[Gesamtkost]],9,FALSE)</f>
        <v>tbd</v>
      </c>
      <c r="J76" t="str">
        <f>VLOOKUP('SubAssemblies-Build-Ups'!$B76,Products[[Produkt Name]:[Gesamtkost]],10,FALSE)</f>
        <v>tbd</v>
      </c>
      <c r="K76" t="str">
        <f>VLOOKUP('SubAssemblies-Build-Ups'!$B76,Products[[Produkt Name]:[Gesamtkost]],11,FALSE)</f>
        <v>tbd</v>
      </c>
    </row>
    <row r="77" spans="1:11" x14ac:dyDescent="0.55000000000000004">
      <c r="A77" s="35" t="s">
        <v>206</v>
      </c>
      <c r="B77" t="s">
        <v>373</v>
      </c>
      <c r="C77" s="35">
        <f>VLOOKUP('SubAssemblies-Build-Ups'!$B77,Products[[Produkt Name]:[Gesamtkost]],2,FALSE)</f>
        <v>15</v>
      </c>
      <c r="D77" s="35">
        <f>VLOOKUP('SubAssemblies-Build-Ups'!$B77,Products[[Produkt Name]:[Gesamtkost]],3,FALSE)</f>
        <v>2500</v>
      </c>
      <c r="E77" s="35">
        <f>VLOOKUP('SubAssemblies-Build-Ups'!$B77,Products[[Produkt Name]:[Gesamtkost]],4,FALSE)</f>
        <v>1250</v>
      </c>
      <c r="F77" s="35" t="str">
        <f>VLOOKUP('SubAssemblies-Build-Ups'!$B77,Products[[Produkt Name]:[Gesamtkost]],5,FALSE)</f>
        <v>TRUE</v>
      </c>
      <c r="G77" s="35" t="str">
        <f>VLOOKUP('SubAssemblies-Build-Ups'!$B77,Products[[Produkt Name]:[Gesamtkost]],6,FALSE)</f>
        <v>Lead Manufacturing Partner</v>
      </c>
      <c r="H77" s="35" t="str">
        <f>VLOOKUP('SubAssemblies-Build-Ups'!$B77,Products[[Produkt Name]:[Gesamtkost]],7,FALSE)</f>
        <v>G01.01</v>
      </c>
      <c r="I77" t="str">
        <f>VLOOKUP('SubAssemblies-Build-Ups'!$B77,Products[[Produkt Name]:[Gesamtkost]],9,FALSE)</f>
        <v>tbd</v>
      </c>
      <c r="J77" t="str">
        <f>VLOOKUP('SubAssemblies-Build-Ups'!$B77,Products[[Produkt Name]:[Gesamtkost]],10,FALSE)</f>
        <v>tbd</v>
      </c>
      <c r="K77" t="str">
        <f>VLOOKUP('SubAssemblies-Build-Ups'!$B77,Products[[Produkt Name]:[Gesamtkost]],11,FALSE)</f>
        <v>tbd</v>
      </c>
    </row>
    <row r="78" spans="1:11" x14ac:dyDescent="0.55000000000000004">
      <c r="A78" s="35" t="s">
        <v>209</v>
      </c>
      <c r="B78" t="s">
        <v>358</v>
      </c>
      <c r="C78" s="35">
        <f>VLOOKUP('SubAssemblies-Build-Ups'!$B78,Products[[Produkt Name]:[Gesamtkost]],2,FALSE)</f>
        <v>12.5</v>
      </c>
      <c r="D78" s="35">
        <f>VLOOKUP('SubAssemblies-Build-Ups'!$B78,Products[[Produkt Name]:[Gesamtkost]],3,FALSE)</f>
        <v>2500</v>
      </c>
      <c r="E78" s="35">
        <f>VLOOKUP('SubAssemblies-Build-Ups'!$B78,Products[[Produkt Name]:[Gesamtkost]],4,FALSE)</f>
        <v>1250</v>
      </c>
      <c r="F78" s="35" t="str">
        <f>VLOOKUP('SubAssemblies-Build-Ups'!$B78,Products[[Produkt Name]:[Gesamtkost]],5,FALSE)</f>
        <v>TRUE</v>
      </c>
      <c r="G78" s="35" t="str">
        <f>VLOOKUP('SubAssemblies-Build-Ups'!$B78,Products[[Produkt Name]:[Gesamtkost]],6,FALSE)</f>
        <v>Lead Manufacturing Partner</v>
      </c>
      <c r="H78" s="35" t="str">
        <f>VLOOKUP('SubAssemblies-Build-Ups'!$B78,Products[[Produkt Name]:[Gesamtkost]],7,FALSE)</f>
        <v>G03.02</v>
      </c>
      <c r="I78" t="str">
        <f>VLOOKUP('SubAssemblies-Build-Ups'!$B78,Products[[Produkt Name]:[Gesamtkost]],9,FALSE)</f>
        <v>tbd</v>
      </c>
      <c r="J78" t="str">
        <f>VLOOKUP('SubAssemblies-Build-Ups'!$B78,Products[[Produkt Name]:[Gesamtkost]],10,FALSE)</f>
        <v>tbd</v>
      </c>
      <c r="K78">
        <f>VLOOKUP('SubAssemblies-Build-Ups'!$B78,Products[[Produkt Name]:[Gesamtkost]],11,FALSE)</f>
        <v>5.2</v>
      </c>
    </row>
    <row r="79" spans="1:11" x14ac:dyDescent="0.55000000000000004">
      <c r="A79" s="35" t="s">
        <v>209</v>
      </c>
      <c r="B79" t="s">
        <v>359</v>
      </c>
      <c r="C79" s="35">
        <f>VLOOKUP('SubAssemblies-Build-Ups'!$B79,Products[[Produkt Name]:[Gesamtkost]],2,FALSE)</f>
        <v>50</v>
      </c>
      <c r="D79" s="35">
        <f>VLOOKUP('SubAssemblies-Build-Ups'!$B79,Products[[Produkt Name]:[Gesamtkost]],3,FALSE)</f>
        <v>2500</v>
      </c>
      <c r="E79" s="35">
        <f>VLOOKUP('SubAssemblies-Build-Ups'!$B79,Products[[Produkt Name]:[Gesamtkost]],4,FALSE)</f>
        <v>1250</v>
      </c>
      <c r="F79" s="35" t="str">
        <f>VLOOKUP('SubAssemblies-Build-Ups'!$B79,Products[[Produkt Name]:[Gesamtkost]],5,FALSE)</f>
        <v>TRUE</v>
      </c>
      <c r="G79" s="35" t="str">
        <f>VLOOKUP('SubAssemblies-Build-Ups'!$B79,Products[[Produkt Name]:[Gesamtkost]],6,FALSE)</f>
        <v>Lead Manufacturing Partner</v>
      </c>
      <c r="H79" s="35" t="str">
        <f>VLOOKUP('SubAssemblies-Build-Ups'!$B79,Products[[Produkt Name]:[Gesamtkost]],7,FALSE)</f>
        <v>G03.02</v>
      </c>
      <c r="I79" t="str">
        <f>VLOOKUP('SubAssemblies-Build-Ups'!$B79,Products[[Produkt Name]:[Gesamtkost]],9,FALSE)</f>
        <v>tbd</v>
      </c>
      <c r="J79" t="str">
        <f>VLOOKUP('SubAssemblies-Build-Ups'!$B79,Products[[Produkt Name]:[Gesamtkost]],10,FALSE)</f>
        <v>tbd</v>
      </c>
      <c r="K79" t="str">
        <f>VLOOKUP('SubAssemblies-Build-Ups'!$B79,Products[[Produkt Name]:[Gesamtkost]],11,FALSE)</f>
        <v>tbd</v>
      </c>
    </row>
    <row r="80" spans="1:11" x14ac:dyDescent="0.55000000000000004">
      <c r="A80" s="35" t="s">
        <v>209</v>
      </c>
      <c r="B80" t="s">
        <v>385</v>
      </c>
      <c r="C80" s="35">
        <f>VLOOKUP('SubAssemblies-Build-Ups'!$B80,Products[[Produkt Name]:[Gesamtkost]],2,FALSE)</f>
        <v>18</v>
      </c>
      <c r="D80" s="35">
        <f>VLOOKUP('SubAssemblies-Build-Ups'!$B80,Products[[Produkt Name]:[Gesamtkost]],3,FALSE)</f>
        <v>2500</v>
      </c>
      <c r="E80" s="35">
        <f>VLOOKUP('SubAssemblies-Build-Ups'!$B80,Products[[Produkt Name]:[Gesamtkost]],4,FALSE)</f>
        <v>1250</v>
      </c>
      <c r="F80" s="35" t="str">
        <f>VLOOKUP('SubAssemblies-Build-Ups'!$B80,Products[[Produkt Name]:[Gesamtkost]],5,FALSE)</f>
        <v>TRUE</v>
      </c>
      <c r="G80" s="35" t="str">
        <f>VLOOKUP('SubAssemblies-Build-Ups'!$B80,Products[[Produkt Name]:[Gesamtkost]],6,FALSE)</f>
        <v>Lead Manufacturing Partner</v>
      </c>
      <c r="H80" s="35" t="str">
        <f>VLOOKUP('SubAssemblies-Build-Ups'!$B80,Products[[Produkt Name]:[Gesamtkost]],7,FALSE)</f>
        <v>E02.04</v>
      </c>
      <c r="I80" t="str">
        <f>VLOOKUP('SubAssemblies-Build-Ups'!$B80,Products[[Produkt Name]:[Gesamtkost]],9,FALSE)</f>
        <v>tbd</v>
      </c>
      <c r="J80" t="str">
        <f>VLOOKUP('SubAssemblies-Build-Ups'!$B80,Products[[Produkt Name]:[Gesamtkost]],10,FALSE)</f>
        <v>tbd</v>
      </c>
      <c r="K80" t="str">
        <f>VLOOKUP('SubAssemblies-Build-Ups'!$B80,Products[[Produkt Name]:[Gesamtkost]],11,FALSE)</f>
        <v>tbd</v>
      </c>
    </row>
    <row r="81" spans="1:11" x14ac:dyDescent="0.55000000000000004">
      <c r="A81" s="35" t="s">
        <v>209</v>
      </c>
      <c r="B81" t="s">
        <v>386</v>
      </c>
      <c r="C81" s="35">
        <f>VLOOKUP('SubAssemblies-Build-Ups'!$B81,Products[[Produkt Name]:[Gesamtkost]],2,FALSE)</f>
        <v>25</v>
      </c>
      <c r="D81" s="35">
        <f>VLOOKUP('SubAssemblies-Build-Ups'!$B81,Products[[Produkt Name]:[Gesamtkost]],3,FALSE)</f>
        <v>2500</v>
      </c>
      <c r="E81" s="35">
        <f>VLOOKUP('SubAssemblies-Build-Ups'!$B81,Products[[Produkt Name]:[Gesamtkost]],4,FALSE)</f>
        <v>1250</v>
      </c>
      <c r="F81" s="35" t="str">
        <f>VLOOKUP('SubAssemblies-Build-Ups'!$B81,Products[[Produkt Name]:[Gesamtkost]],5,FALSE)</f>
        <v>TRUE</v>
      </c>
      <c r="G81" s="35" t="str">
        <f>VLOOKUP('SubAssemblies-Build-Ups'!$B81,Products[[Produkt Name]:[Gesamtkost]],6,FALSE)</f>
        <v>Lead Manufacturing Partner</v>
      </c>
      <c r="H81" s="35" t="str">
        <f>VLOOKUP('SubAssemblies-Build-Ups'!$B81,Products[[Produkt Name]:[Gesamtkost]],7,FALSE)</f>
        <v>E02.04</v>
      </c>
      <c r="I81" t="str">
        <f>VLOOKUP('SubAssemblies-Build-Ups'!$B81,Products[[Produkt Name]:[Gesamtkost]],9,FALSE)</f>
        <v>tbd</v>
      </c>
      <c r="J81" t="str">
        <f>VLOOKUP('SubAssemblies-Build-Ups'!$B81,Products[[Produkt Name]:[Gesamtkost]],10,FALSE)</f>
        <v>tbd</v>
      </c>
      <c r="K81" t="str">
        <f>VLOOKUP('SubAssemblies-Build-Ups'!$B81,Products[[Produkt Name]:[Gesamtkost]],11,FALSE)</f>
        <v>tbd</v>
      </c>
    </row>
    <row r="82" spans="1:11" x14ac:dyDescent="0.55000000000000004">
      <c r="A82" s="35" t="s">
        <v>209</v>
      </c>
      <c r="B82" t="s">
        <v>362</v>
      </c>
      <c r="C82" s="35">
        <f>VLOOKUP('SubAssemblies-Build-Ups'!$B82,Products[[Produkt Name]:[Gesamtkost]],2,FALSE)</f>
        <v>240</v>
      </c>
      <c r="D82" s="35">
        <f>VLOOKUP('SubAssemblies-Build-Ups'!$B82,Products[[Produkt Name]:[Gesamtkost]],3,FALSE)</f>
        <v>2500</v>
      </c>
      <c r="E82" s="35">
        <f>VLOOKUP('SubAssemblies-Build-Ups'!$B82,Products[[Produkt Name]:[Gesamtkost]],4,FALSE)</f>
        <v>1250</v>
      </c>
      <c r="F82" s="35" t="str">
        <f>VLOOKUP('SubAssemblies-Build-Ups'!$B82,Products[[Produkt Name]:[Gesamtkost]],5,FALSE)</f>
        <v>TRUE</v>
      </c>
      <c r="G82" s="35" t="str">
        <f>VLOOKUP('SubAssemblies-Build-Ups'!$B82,Products[[Produkt Name]:[Gesamtkost]],6,FALSE)</f>
        <v>Lead Manufacturing Partner</v>
      </c>
      <c r="H82" s="35" t="str">
        <f>VLOOKUP('SubAssemblies-Build-Ups'!$B82,Products[[Produkt Name]:[Gesamtkost]],7,FALSE)</f>
        <v>E02.04</v>
      </c>
      <c r="I82" t="str">
        <f>VLOOKUP('SubAssemblies-Build-Ups'!$B82,Products[[Produkt Name]:[Gesamtkost]],9,FALSE)</f>
        <v>tbd</v>
      </c>
      <c r="J82" t="str">
        <f>VLOOKUP('SubAssemblies-Build-Ups'!$B82,Products[[Produkt Name]:[Gesamtkost]],10,FALSE)</f>
        <v>tbd</v>
      </c>
      <c r="K82" t="str">
        <f>VLOOKUP('SubAssemblies-Build-Ups'!$B82,Products[[Produkt Name]:[Gesamtkost]],11,FALSE)</f>
        <v>tbd</v>
      </c>
    </row>
    <row r="83" spans="1:11" x14ac:dyDescent="0.55000000000000004">
      <c r="A83" s="35" t="s">
        <v>209</v>
      </c>
      <c r="B83" t="s">
        <v>363</v>
      </c>
      <c r="C83" s="35">
        <f>VLOOKUP('SubAssemblies-Build-Ups'!$B83,Products[[Produkt Name]:[Gesamtkost]],2,FALSE)</f>
        <v>60</v>
      </c>
      <c r="D83" s="35">
        <f>VLOOKUP('SubAssemblies-Build-Ups'!$B83,Products[[Produkt Name]:[Gesamtkost]],3,FALSE)</f>
        <v>2500</v>
      </c>
      <c r="E83" s="35">
        <f>VLOOKUP('SubAssemblies-Build-Ups'!$B83,Products[[Produkt Name]:[Gesamtkost]],4,FALSE)</f>
        <v>1250</v>
      </c>
      <c r="F83" s="35" t="str">
        <f>VLOOKUP('SubAssemblies-Build-Ups'!$B83,Products[[Produkt Name]:[Gesamtkost]],5,FALSE)</f>
        <v>TRUE</v>
      </c>
      <c r="G83" s="35" t="str">
        <f>VLOOKUP('SubAssemblies-Build-Ups'!$B83,Products[[Produkt Name]:[Gesamtkost]],6,FALSE)</f>
        <v>Lead Manufacturing Partner</v>
      </c>
      <c r="H83" s="35" t="str">
        <f>VLOOKUP('SubAssemblies-Build-Ups'!$B83,Products[[Produkt Name]:[Gesamtkost]],7,FALSE)</f>
        <v>E02.04</v>
      </c>
      <c r="I83" t="str">
        <f>VLOOKUP('SubAssemblies-Build-Ups'!$B83,Products[[Produkt Name]:[Gesamtkost]],9,FALSE)</f>
        <v>tbd</v>
      </c>
      <c r="J83" t="str">
        <f>VLOOKUP('SubAssemblies-Build-Ups'!$B83,Products[[Produkt Name]:[Gesamtkost]],10,FALSE)</f>
        <v>tbd</v>
      </c>
      <c r="K83" t="str">
        <f>VLOOKUP('SubAssemblies-Build-Ups'!$B83,Products[[Produkt Name]:[Gesamtkost]],11,FALSE)</f>
        <v>tbd</v>
      </c>
    </row>
    <row r="84" spans="1:11" x14ac:dyDescent="0.55000000000000004">
      <c r="A84" s="35" t="s">
        <v>209</v>
      </c>
      <c r="B84" t="s">
        <v>364</v>
      </c>
      <c r="C84" s="35">
        <f>VLOOKUP('SubAssemblies-Build-Ups'!$B84,Products[[Produkt Name]:[Gesamtkost]],2,FALSE)</f>
        <v>10</v>
      </c>
      <c r="D84" s="35">
        <f>VLOOKUP('SubAssemblies-Build-Ups'!$B84,Products[[Produkt Name]:[Gesamtkost]],3,FALSE)</f>
        <v>2500</v>
      </c>
      <c r="E84" s="35">
        <f>VLOOKUP('SubAssemblies-Build-Ups'!$B84,Products[[Produkt Name]:[Gesamtkost]],4,FALSE)</f>
        <v>1250</v>
      </c>
      <c r="F84" s="35" t="str">
        <f>VLOOKUP('SubAssemblies-Build-Ups'!$B84,Products[[Produkt Name]:[Gesamtkost]],5,FALSE)</f>
        <v>FALSE</v>
      </c>
      <c r="G84" s="35" t="str">
        <f>VLOOKUP('SubAssemblies-Build-Ups'!$B84,Products[[Produkt Name]:[Gesamtkost]],6,FALSE)</f>
        <v>Local Partner</v>
      </c>
      <c r="H84" s="35" t="str">
        <f>VLOOKUP('SubAssemblies-Build-Ups'!$B84,Products[[Produkt Name]:[Gesamtkost]],7,FALSE)</f>
        <v>E02.05</v>
      </c>
      <c r="I84" t="str">
        <f>VLOOKUP('SubAssemblies-Build-Ups'!$B84,Products[[Produkt Name]:[Gesamtkost]],9,FALSE)</f>
        <v>tbd</v>
      </c>
      <c r="J84" t="str">
        <f>VLOOKUP('SubAssemblies-Build-Ups'!$B84,Products[[Produkt Name]:[Gesamtkost]],10,FALSE)</f>
        <v>tbd</v>
      </c>
      <c r="K84" t="str">
        <f>VLOOKUP('SubAssemblies-Build-Ups'!$B84,Products[[Produkt Name]:[Gesamtkost]],11,FALSE)</f>
        <v>tbd</v>
      </c>
    </row>
    <row r="85" spans="1:11" x14ac:dyDescent="0.55000000000000004">
      <c r="A85" s="35" t="s">
        <v>209</v>
      </c>
      <c r="B85" t="s">
        <v>365</v>
      </c>
      <c r="C85" s="35">
        <f>VLOOKUP('SubAssemblies-Build-Ups'!$B85,Products[[Produkt Name]:[Gesamtkost]],2,FALSE)</f>
        <v>2</v>
      </c>
      <c r="D85" s="35">
        <f>VLOOKUP('SubAssemblies-Build-Ups'!$B85,Products[[Produkt Name]:[Gesamtkost]],3,FALSE)</f>
        <v>2500</v>
      </c>
      <c r="E85" s="35">
        <f>VLOOKUP('SubAssemblies-Build-Ups'!$B85,Products[[Produkt Name]:[Gesamtkost]],4,FALSE)</f>
        <v>1250</v>
      </c>
      <c r="F85" s="35" t="str">
        <f>VLOOKUP('SubAssemblies-Build-Ups'!$B85,Products[[Produkt Name]:[Gesamtkost]],5,FALSE)</f>
        <v>FALSE</v>
      </c>
      <c r="G85" s="35" t="str">
        <f>VLOOKUP('SubAssemblies-Build-Ups'!$B85,Products[[Produkt Name]:[Gesamtkost]],6,FALSE)</f>
        <v>Local Partner</v>
      </c>
      <c r="H85" s="35" t="str">
        <f>VLOOKUP('SubAssemblies-Build-Ups'!$B85,Products[[Produkt Name]:[Gesamtkost]],7,FALSE)</f>
        <v>E02.05</v>
      </c>
      <c r="I85" t="str">
        <f>VLOOKUP('SubAssemblies-Build-Ups'!$B85,Products[[Produkt Name]:[Gesamtkost]],9,FALSE)</f>
        <v>tbd</v>
      </c>
      <c r="J85" t="str">
        <f>VLOOKUP('SubAssemblies-Build-Ups'!$B85,Products[[Produkt Name]:[Gesamtkost]],10,FALSE)</f>
        <v>tbd</v>
      </c>
      <c r="K85" t="str">
        <f>VLOOKUP('SubAssemblies-Build-Ups'!$B85,Products[[Produkt Name]:[Gesamtkost]],11,FALSE)</f>
        <v>tbd</v>
      </c>
    </row>
    <row r="86" spans="1:11" x14ac:dyDescent="0.55000000000000004">
      <c r="A86" s="35" t="s">
        <v>212</v>
      </c>
      <c r="B86" t="s">
        <v>358</v>
      </c>
      <c r="C86" s="35">
        <f>VLOOKUP('SubAssemblies-Build-Ups'!$B86,Products[[Produkt Name]:[Gesamtkost]],2,FALSE)</f>
        <v>12.5</v>
      </c>
      <c r="D86" s="35">
        <f>VLOOKUP('SubAssemblies-Build-Ups'!$B86,Products[[Produkt Name]:[Gesamtkost]],3,FALSE)</f>
        <v>2500</v>
      </c>
      <c r="E86" s="35">
        <f>VLOOKUP('SubAssemblies-Build-Ups'!$B86,Products[[Produkt Name]:[Gesamtkost]],4,FALSE)</f>
        <v>1250</v>
      </c>
      <c r="F86" s="35" t="str">
        <f>VLOOKUP('SubAssemblies-Build-Ups'!$B86,Products[[Produkt Name]:[Gesamtkost]],5,FALSE)</f>
        <v>TRUE</v>
      </c>
      <c r="G86" s="35" t="str">
        <f>VLOOKUP('SubAssemblies-Build-Ups'!$B86,Products[[Produkt Name]:[Gesamtkost]],6,FALSE)</f>
        <v>Lead Manufacturing Partner</v>
      </c>
      <c r="H86" s="35" t="str">
        <f>VLOOKUP('SubAssemblies-Build-Ups'!$B86,Products[[Produkt Name]:[Gesamtkost]],7,FALSE)</f>
        <v>G03.02</v>
      </c>
      <c r="I86" t="str">
        <f>VLOOKUP('SubAssemblies-Build-Ups'!$B86,Products[[Produkt Name]:[Gesamtkost]],9,FALSE)</f>
        <v>tbd</v>
      </c>
      <c r="J86" t="str">
        <f>VLOOKUP('SubAssemblies-Build-Ups'!$B86,Products[[Produkt Name]:[Gesamtkost]],10,FALSE)</f>
        <v>tbd</v>
      </c>
      <c r="K86">
        <f>VLOOKUP('SubAssemblies-Build-Ups'!$B86,Products[[Produkt Name]:[Gesamtkost]],11,FALSE)</f>
        <v>5.2</v>
      </c>
    </row>
    <row r="87" spans="1:11" x14ac:dyDescent="0.55000000000000004">
      <c r="A87" s="35" t="s">
        <v>212</v>
      </c>
      <c r="B87" t="s">
        <v>359</v>
      </c>
      <c r="C87" s="35">
        <f>VLOOKUP('SubAssemblies-Build-Ups'!$B87,Products[[Produkt Name]:[Gesamtkost]],2,FALSE)</f>
        <v>50</v>
      </c>
      <c r="D87" s="35">
        <f>VLOOKUP('SubAssemblies-Build-Ups'!$B87,Products[[Produkt Name]:[Gesamtkost]],3,FALSE)</f>
        <v>2500</v>
      </c>
      <c r="E87" s="35">
        <f>VLOOKUP('SubAssemblies-Build-Ups'!$B87,Products[[Produkt Name]:[Gesamtkost]],4,FALSE)</f>
        <v>1250</v>
      </c>
      <c r="F87" s="35" t="str">
        <f>VLOOKUP('SubAssemblies-Build-Ups'!$B87,Products[[Produkt Name]:[Gesamtkost]],5,FALSE)</f>
        <v>TRUE</v>
      </c>
      <c r="G87" s="35" t="str">
        <f>VLOOKUP('SubAssemblies-Build-Ups'!$B87,Products[[Produkt Name]:[Gesamtkost]],6,FALSE)</f>
        <v>Lead Manufacturing Partner</v>
      </c>
      <c r="H87" s="35" t="str">
        <f>VLOOKUP('SubAssemblies-Build-Ups'!$B87,Products[[Produkt Name]:[Gesamtkost]],7,FALSE)</f>
        <v>G03.02</v>
      </c>
      <c r="I87" t="str">
        <f>VLOOKUP('SubAssemblies-Build-Ups'!$B87,Products[[Produkt Name]:[Gesamtkost]],9,FALSE)</f>
        <v>tbd</v>
      </c>
      <c r="J87" t="str">
        <f>VLOOKUP('SubAssemblies-Build-Ups'!$B87,Products[[Produkt Name]:[Gesamtkost]],10,FALSE)</f>
        <v>tbd</v>
      </c>
      <c r="K87" t="str">
        <f>VLOOKUP('SubAssemblies-Build-Ups'!$B87,Products[[Produkt Name]:[Gesamtkost]],11,FALSE)</f>
        <v>tbd</v>
      </c>
    </row>
    <row r="88" spans="1:11" x14ac:dyDescent="0.55000000000000004">
      <c r="A88" s="35" t="s">
        <v>212</v>
      </c>
      <c r="B88" t="s">
        <v>385</v>
      </c>
      <c r="C88" s="35">
        <f>VLOOKUP('SubAssemblies-Build-Ups'!$B88,Products[[Produkt Name]:[Gesamtkost]],2,FALSE)</f>
        <v>18</v>
      </c>
      <c r="D88" s="35">
        <f>VLOOKUP('SubAssemblies-Build-Ups'!$B88,Products[[Produkt Name]:[Gesamtkost]],3,FALSE)</f>
        <v>2500</v>
      </c>
      <c r="E88" s="35">
        <f>VLOOKUP('SubAssemblies-Build-Ups'!$B88,Products[[Produkt Name]:[Gesamtkost]],4,FALSE)</f>
        <v>1250</v>
      </c>
      <c r="F88" s="35" t="str">
        <f>VLOOKUP('SubAssemblies-Build-Ups'!$B88,Products[[Produkt Name]:[Gesamtkost]],5,FALSE)</f>
        <v>TRUE</v>
      </c>
      <c r="G88" s="35" t="str">
        <f>VLOOKUP('SubAssemblies-Build-Ups'!$B88,Products[[Produkt Name]:[Gesamtkost]],6,FALSE)</f>
        <v>Lead Manufacturing Partner</v>
      </c>
      <c r="H88" s="35" t="str">
        <f>VLOOKUP('SubAssemblies-Build-Ups'!$B88,Products[[Produkt Name]:[Gesamtkost]],7,FALSE)</f>
        <v>E02.04</v>
      </c>
      <c r="I88" t="str">
        <f>VLOOKUP('SubAssemblies-Build-Ups'!$B88,Products[[Produkt Name]:[Gesamtkost]],9,FALSE)</f>
        <v>tbd</v>
      </c>
      <c r="J88" t="str">
        <f>VLOOKUP('SubAssemblies-Build-Ups'!$B88,Products[[Produkt Name]:[Gesamtkost]],10,FALSE)</f>
        <v>tbd</v>
      </c>
      <c r="K88" t="str">
        <f>VLOOKUP('SubAssemblies-Build-Ups'!$B88,Products[[Produkt Name]:[Gesamtkost]],11,FALSE)</f>
        <v>tbd</v>
      </c>
    </row>
    <row r="89" spans="1:11" x14ac:dyDescent="0.55000000000000004">
      <c r="A89" s="35" t="s">
        <v>212</v>
      </c>
      <c r="B89" t="s">
        <v>386</v>
      </c>
      <c r="C89" s="35">
        <f>VLOOKUP('SubAssemblies-Build-Ups'!$B89,Products[[Produkt Name]:[Gesamtkost]],2,FALSE)</f>
        <v>25</v>
      </c>
      <c r="D89" s="35">
        <f>VLOOKUP('SubAssemblies-Build-Ups'!$B89,Products[[Produkt Name]:[Gesamtkost]],3,FALSE)</f>
        <v>2500</v>
      </c>
      <c r="E89" s="35">
        <f>VLOOKUP('SubAssemblies-Build-Ups'!$B89,Products[[Produkt Name]:[Gesamtkost]],4,FALSE)</f>
        <v>1250</v>
      </c>
      <c r="F89" s="35" t="str">
        <f>VLOOKUP('SubAssemblies-Build-Ups'!$B89,Products[[Produkt Name]:[Gesamtkost]],5,FALSE)</f>
        <v>TRUE</v>
      </c>
      <c r="G89" s="35" t="str">
        <f>VLOOKUP('SubAssemblies-Build-Ups'!$B89,Products[[Produkt Name]:[Gesamtkost]],6,FALSE)</f>
        <v>Lead Manufacturing Partner</v>
      </c>
      <c r="H89" s="35" t="str">
        <f>VLOOKUP('SubAssemblies-Build-Ups'!$B89,Products[[Produkt Name]:[Gesamtkost]],7,FALSE)</f>
        <v>E02.04</v>
      </c>
      <c r="I89" t="str">
        <f>VLOOKUP('SubAssemblies-Build-Ups'!$B89,Products[[Produkt Name]:[Gesamtkost]],9,FALSE)</f>
        <v>tbd</v>
      </c>
      <c r="J89" t="str">
        <f>VLOOKUP('SubAssemblies-Build-Ups'!$B89,Products[[Produkt Name]:[Gesamtkost]],10,FALSE)</f>
        <v>tbd</v>
      </c>
      <c r="K89" t="str">
        <f>VLOOKUP('SubAssemblies-Build-Ups'!$B89,Products[[Produkt Name]:[Gesamtkost]],11,FALSE)</f>
        <v>tbd</v>
      </c>
    </row>
    <row r="90" spans="1:11" x14ac:dyDescent="0.55000000000000004">
      <c r="A90" s="35" t="s">
        <v>212</v>
      </c>
      <c r="B90" t="s">
        <v>367</v>
      </c>
      <c r="C90" s="35">
        <f>VLOOKUP('SubAssemblies-Build-Ups'!$B90,Products[[Produkt Name]:[Gesamtkost]],2,FALSE)</f>
        <v>280</v>
      </c>
      <c r="D90" s="35">
        <f>VLOOKUP('SubAssemblies-Build-Ups'!$B90,Products[[Produkt Name]:[Gesamtkost]],3,FALSE)</f>
        <v>2500</v>
      </c>
      <c r="E90" s="35">
        <f>VLOOKUP('SubAssemblies-Build-Ups'!$B90,Products[[Produkt Name]:[Gesamtkost]],4,FALSE)</f>
        <v>1250</v>
      </c>
      <c r="F90" s="35" t="str">
        <f>VLOOKUP('SubAssemblies-Build-Ups'!$B90,Products[[Produkt Name]:[Gesamtkost]],5,FALSE)</f>
        <v>TRUE</v>
      </c>
      <c r="G90" s="35" t="str">
        <f>VLOOKUP('SubAssemblies-Build-Ups'!$B90,Products[[Produkt Name]:[Gesamtkost]],6,FALSE)</f>
        <v>Lead Manufacturing Partner</v>
      </c>
      <c r="H90" s="35" t="str">
        <f>VLOOKUP('SubAssemblies-Build-Ups'!$B90,Products[[Produkt Name]:[Gesamtkost]],7,FALSE)</f>
        <v>E02.04</v>
      </c>
      <c r="I90" t="str">
        <f>VLOOKUP('SubAssemblies-Build-Ups'!$B90,Products[[Produkt Name]:[Gesamtkost]],9,FALSE)</f>
        <v>tbd</v>
      </c>
      <c r="J90" t="str">
        <f>VLOOKUP('SubAssemblies-Build-Ups'!$B90,Products[[Produkt Name]:[Gesamtkost]],10,FALSE)</f>
        <v>tbd</v>
      </c>
      <c r="K90" t="str">
        <f>VLOOKUP('SubAssemblies-Build-Ups'!$B90,Products[[Produkt Name]:[Gesamtkost]],11,FALSE)</f>
        <v>tbd</v>
      </c>
    </row>
    <row r="91" spans="1:11" x14ac:dyDescent="0.55000000000000004">
      <c r="A91" s="35" t="s">
        <v>212</v>
      </c>
      <c r="B91" t="s">
        <v>385</v>
      </c>
      <c r="C91" s="35">
        <f>VLOOKUP('SubAssemblies-Build-Ups'!$B91,Products[[Produkt Name]:[Gesamtkost]],2,FALSE)</f>
        <v>18</v>
      </c>
      <c r="D91" s="35">
        <f>VLOOKUP('SubAssemblies-Build-Ups'!$B91,Products[[Produkt Name]:[Gesamtkost]],3,FALSE)</f>
        <v>2500</v>
      </c>
      <c r="E91" s="35">
        <f>VLOOKUP('SubAssemblies-Build-Ups'!$B91,Products[[Produkt Name]:[Gesamtkost]],4,FALSE)</f>
        <v>1250</v>
      </c>
      <c r="F91" s="35" t="str">
        <f>VLOOKUP('SubAssemblies-Build-Ups'!$B91,Products[[Produkt Name]:[Gesamtkost]],5,FALSE)</f>
        <v>TRUE</v>
      </c>
      <c r="G91" s="35" t="str">
        <f>VLOOKUP('SubAssemblies-Build-Ups'!$B91,Products[[Produkt Name]:[Gesamtkost]],6,FALSE)</f>
        <v>Lead Manufacturing Partner</v>
      </c>
      <c r="H91" s="35" t="str">
        <f>VLOOKUP('SubAssemblies-Build-Ups'!$B91,Products[[Produkt Name]:[Gesamtkost]],7,FALSE)</f>
        <v>E02.04</v>
      </c>
      <c r="I91" t="str">
        <f>VLOOKUP('SubAssemblies-Build-Ups'!$B91,Products[[Produkt Name]:[Gesamtkost]],9,FALSE)</f>
        <v>tbd</v>
      </c>
      <c r="J91" t="str">
        <f>VLOOKUP('SubAssemblies-Build-Ups'!$B91,Products[[Produkt Name]:[Gesamtkost]],10,FALSE)</f>
        <v>tbd</v>
      </c>
      <c r="K91" t="str">
        <f>VLOOKUP('SubAssemblies-Build-Ups'!$B91,Products[[Produkt Name]:[Gesamtkost]],11,FALSE)</f>
        <v>tbd</v>
      </c>
    </row>
    <row r="92" spans="1:11" x14ac:dyDescent="0.55000000000000004">
      <c r="A92" s="35" t="s">
        <v>212</v>
      </c>
      <c r="B92" t="s">
        <v>369</v>
      </c>
      <c r="C92" s="35">
        <f>VLOOKUP('SubAssemblies-Build-Ups'!$B92,Products[[Produkt Name]:[Gesamtkost]],2,FALSE)</f>
        <v>0.1</v>
      </c>
      <c r="D92" s="35">
        <f>VLOOKUP('SubAssemblies-Build-Ups'!$B92,Products[[Produkt Name]:[Gesamtkost]],3,FALSE)</f>
        <v>2500</v>
      </c>
      <c r="E92" s="35">
        <f>VLOOKUP('SubAssemblies-Build-Ups'!$B92,Products[[Produkt Name]:[Gesamtkost]],4,FALSE)</f>
        <v>1250</v>
      </c>
      <c r="F92" s="35" t="str">
        <f>VLOOKUP('SubAssemblies-Build-Ups'!$B92,Products[[Produkt Name]:[Gesamtkost]],5,FALSE)</f>
        <v>FALSE</v>
      </c>
      <c r="G92" s="35" t="str">
        <f>VLOOKUP('SubAssemblies-Build-Ups'!$B92,Products[[Produkt Name]:[Gesamtkost]],6,FALSE)</f>
        <v>Lead Manufacturing Partner</v>
      </c>
      <c r="H92" s="35" t="str">
        <f>VLOOKUP('SubAssemblies-Build-Ups'!$B92,Products[[Produkt Name]:[Gesamtkost]],7,FALSE)</f>
        <v>E02.04</v>
      </c>
      <c r="I92" t="str">
        <f>VLOOKUP('SubAssemblies-Build-Ups'!$B92,Products[[Produkt Name]:[Gesamtkost]],9,FALSE)</f>
        <v>tbd</v>
      </c>
      <c r="J92" t="str">
        <f>VLOOKUP('SubAssemblies-Build-Ups'!$B92,Products[[Produkt Name]:[Gesamtkost]],10,FALSE)</f>
        <v>tbd</v>
      </c>
      <c r="K92">
        <f>VLOOKUP('SubAssemblies-Build-Ups'!$B92,Products[[Produkt Name]:[Gesamtkost]],11,FALSE)</f>
        <v>7.5</v>
      </c>
    </row>
    <row r="93" spans="1:11" x14ac:dyDescent="0.55000000000000004">
      <c r="A93" s="35" t="s">
        <v>212</v>
      </c>
      <c r="B93" t="s">
        <v>370</v>
      </c>
      <c r="C93" s="35">
        <f>VLOOKUP('SubAssemblies-Build-Ups'!$B93,Products[[Produkt Name]:[Gesamtkost]],2,FALSE)</f>
        <v>40</v>
      </c>
      <c r="D93" s="35">
        <f>VLOOKUP('SubAssemblies-Build-Ups'!$B93,Products[[Produkt Name]:[Gesamtkost]],3,FALSE)</f>
        <v>2500</v>
      </c>
      <c r="E93" s="35">
        <f>VLOOKUP('SubAssemblies-Build-Ups'!$B93,Products[[Produkt Name]:[Gesamtkost]],4,FALSE)</f>
        <v>1250</v>
      </c>
      <c r="F93" s="35" t="str">
        <f>VLOOKUP('SubAssemblies-Build-Ups'!$B93,Products[[Produkt Name]:[Gesamtkost]],5,FALSE)</f>
        <v>FALSE</v>
      </c>
      <c r="G93" s="35" t="str">
        <f>VLOOKUP('SubAssemblies-Build-Ups'!$B93,Products[[Produkt Name]:[Gesamtkost]],6,FALSE)</f>
        <v>Lead Manufacturing Partner</v>
      </c>
      <c r="H93" s="35" t="str">
        <f>VLOOKUP('SubAssemblies-Build-Ups'!$B93,Products[[Produkt Name]:[Gesamtkost]],7,FALSE)</f>
        <v>E02.05</v>
      </c>
      <c r="I93" t="str">
        <f>VLOOKUP('SubAssemblies-Build-Ups'!$B93,Products[[Produkt Name]:[Gesamtkost]],9,FALSE)</f>
        <v>tbd</v>
      </c>
      <c r="J93" t="str">
        <f>VLOOKUP('SubAssemblies-Build-Ups'!$B93,Products[[Produkt Name]:[Gesamtkost]],10,FALSE)</f>
        <v>tbd</v>
      </c>
      <c r="K93" t="str">
        <f>VLOOKUP('SubAssemblies-Build-Ups'!$B93,Products[[Produkt Name]:[Gesamtkost]],11,FALSE)</f>
        <v>tbd</v>
      </c>
    </row>
    <row r="94" spans="1:11" x14ac:dyDescent="0.55000000000000004">
      <c r="A94" s="35" t="s">
        <v>212</v>
      </c>
      <c r="B94" t="s">
        <v>371</v>
      </c>
      <c r="C94" s="35">
        <f>VLOOKUP('SubAssemblies-Build-Ups'!$B94,Products[[Produkt Name]:[Gesamtkost]],2,FALSE)</f>
        <v>40</v>
      </c>
      <c r="D94" s="35">
        <f>VLOOKUP('SubAssemblies-Build-Ups'!$B94,Products[[Produkt Name]:[Gesamtkost]],3,FALSE)</f>
        <v>2500</v>
      </c>
      <c r="E94" s="35">
        <f>VLOOKUP('SubAssemblies-Build-Ups'!$B94,Products[[Produkt Name]:[Gesamtkost]],4,FALSE)</f>
        <v>1250</v>
      </c>
      <c r="F94" s="35" t="str">
        <f>VLOOKUP('SubAssemblies-Build-Ups'!$B94,Products[[Produkt Name]:[Gesamtkost]],5,FALSE)</f>
        <v>FALSE</v>
      </c>
      <c r="G94" s="35" t="str">
        <f>VLOOKUP('SubAssemblies-Build-Ups'!$B94,Products[[Produkt Name]:[Gesamtkost]],6,FALSE)</f>
        <v>Lead Manufacturing Partner</v>
      </c>
      <c r="H94" s="35" t="str">
        <f>VLOOKUP('SubAssemblies-Build-Ups'!$B94,Products[[Produkt Name]:[Gesamtkost]],7,FALSE)</f>
        <v>E02.05</v>
      </c>
      <c r="I94" t="str">
        <f>VLOOKUP('SubAssemblies-Build-Ups'!$B94,Products[[Produkt Name]:[Gesamtkost]],9,FALSE)</f>
        <v>tbd</v>
      </c>
      <c r="J94" t="str">
        <f>VLOOKUP('SubAssemblies-Build-Ups'!$B94,Products[[Produkt Name]:[Gesamtkost]],10,FALSE)</f>
        <v>tbd</v>
      </c>
      <c r="K94" t="str">
        <f>VLOOKUP('SubAssemblies-Build-Ups'!$B94,Products[[Produkt Name]:[Gesamtkost]],11,FALSE)</f>
        <v>tbd</v>
      </c>
    </row>
    <row r="95" spans="1:11" x14ac:dyDescent="0.55000000000000004">
      <c r="A95" s="35" t="s">
        <v>212</v>
      </c>
      <c r="B95" t="s">
        <v>387</v>
      </c>
      <c r="C95" s="35">
        <f>VLOOKUP('SubAssemblies-Build-Ups'!$B95,Products[[Produkt Name]:[Gesamtkost]],2,FALSE)</f>
        <v>3</v>
      </c>
      <c r="D95" s="35">
        <f>VLOOKUP('SubAssemblies-Build-Ups'!$B95,Products[[Produkt Name]:[Gesamtkost]],3,FALSE)</f>
        <v>2500</v>
      </c>
      <c r="E95" s="35">
        <f>VLOOKUP('SubAssemblies-Build-Ups'!$B95,Products[[Produkt Name]:[Gesamtkost]],4,FALSE)</f>
        <v>1250</v>
      </c>
      <c r="F95" s="35" t="str">
        <f>VLOOKUP('SubAssemblies-Build-Ups'!$B95,Products[[Produkt Name]:[Gesamtkost]],5,FALSE)</f>
        <v>FALSE</v>
      </c>
      <c r="G95" s="35" t="str">
        <f>VLOOKUP('SubAssemblies-Build-Ups'!$B95,Products[[Produkt Name]:[Gesamtkost]],6,FALSE)</f>
        <v>Lead Manufacturing Partner</v>
      </c>
      <c r="H95" s="35" t="str">
        <f>VLOOKUP('SubAssemblies-Build-Ups'!$B95,Products[[Produkt Name]:[Gesamtkost]],7,FALSE)</f>
        <v>E02.05</v>
      </c>
      <c r="I95" t="str">
        <f>VLOOKUP('SubAssemblies-Build-Ups'!$B95,Products[[Produkt Name]:[Gesamtkost]],9,FALSE)</f>
        <v>tbd</v>
      </c>
      <c r="J95" t="str">
        <f>VLOOKUP('SubAssemblies-Build-Ups'!$B95,Products[[Produkt Name]:[Gesamtkost]],10,FALSE)</f>
        <v>tbd</v>
      </c>
      <c r="K95" t="str">
        <f>VLOOKUP('SubAssemblies-Build-Ups'!$B95,Products[[Produkt Name]:[Gesamtkost]],11,FALSE)</f>
        <v>tbd</v>
      </c>
    </row>
    <row r="96" spans="1:11" x14ac:dyDescent="0.55000000000000004">
      <c r="A96" s="35" t="s">
        <v>216</v>
      </c>
      <c r="B96" t="s">
        <v>385</v>
      </c>
      <c r="C96" s="35">
        <f>VLOOKUP('SubAssemblies-Build-Ups'!$B96,Products[[Produkt Name]:[Gesamtkost]],2,FALSE)</f>
        <v>18</v>
      </c>
      <c r="D96" s="35">
        <f>VLOOKUP('SubAssemblies-Build-Ups'!$B96,Products[[Produkt Name]:[Gesamtkost]],3,FALSE)</f>
        <v>2500</v>
      </c>
      <c r="E96" s="35">
        <f>VLOOKUP('SubAssemblies-Build-Ups'!$B96,Products[[Produkt Name]:[Gesamtkost]],4,FALSE)</f>
        <v>1250</v>
      </c>
      <c r="F96" s="35" t="str">
        <f>VLOOKUP('SubAssemblies-Build-Ups'!$B96,Products[[Produkt Name]:[Gesamtkost]],5,FALSE)</f>
        <v>TRUE</v>
      </c>
      <c r="G96" s="35" t="str">
        <f>VLOOKUP('SubAssemblies-Build-Ups'!$B96,Products[[Produkt Name]:[Gesamtkost]],6,FALSE)</f>
        <v>Lead Manufacturing Partner</v>
      </c>
      <c r="H96" s="35" t="str">
        <f>VLOOKUP('SubAssemblies-Build-Ups'!$B96,Products[[Produkt Name]:[Gesamtkost]],7,FALSE)</f>
        <v>E02.04</v>
      </c>
      <c r="I96" t="str">
        <f>VLOOKUP('SubAssemblies-Build-Ups'!$B96,Products[[Produkt Name]:[Gesamtkost]],9,FALSE)</f>
        <v>tbd</v>
      </c>
      <c r="J96" t="str">
        <f>VLOOKUP('SubAssemblies-Build-Ups'!$B96,Products[[Produkt Name]:[Gesamtkost]],10,FALSE)</f>
        <v>tbd</v>
      </c>
      <c r="K96" t="str">
        <f>VLOOKUP('SubAssemblies-Build-Ups'!$B96,Products[[Produkt Name]:[Gesamtkost]],11,FALSE)</f>
        <v>tbd</v>
      </c>
    </row>
    <row r="97" spans="1:11" x14ac:dyDescent="0.55000000000000004">
      <c r="A97" s="35" t="s">
        <v>216</v>
      </c>
      <c r="B97" t="s">
        <v>386</v>
      </c>
      <c r="C97" s="35">
        <f>VLOOKUP('SubAssemblies-Build-Ups'!$B97,Products[[Produkt Name]:[Gesamtkost]],2,FALSE)</f>
        <v>25</v>
      </c>
      <c r="D97" s="35">
        <f>VLOOKUP('SubAssemblies-Build-Ups'!$B97,Products[[Produkt Name]:[Gesamtkost]],3,FALSE)</f>
        <v>2500</v>
      </c>
      <c r="E97" s="35">
        <f>VLOOKUP('SubAssemblies-Build-Ups'!$B97,Products[[Produkt Name]:[Gesamtkost]],4,FALSE)</f>
        <v>1250</v>
      </c>
      <c r="F97" s="35" t="str">
        <f>VLOOKUP('SubAssemblies-Build-Ups'!$B97,Products[[Produkt Name]:[Gesamtkost]],5,FALSE)</f>
        <v>TRUE</v>
      </c>
      <c r="G97" s="35" t="str">
        <f>VLOOKUP('SubAssemblies-Build-Ups'!$B97,Products[[Produkt Name]:[Gesamtkost]],6,FALSE)</f>
        <v>Lead Manufacturing Partner</v>
      </c>
      <c r="H97" s="35" t="str">
        <f>VLOOKUP('SubAssemblies-Build-Ups'!$B97,Products[[Produkt Name]:[Gesamtkost]],7,FALSE)</f>
        <v>E02.04</v>
      </c>
      <c r="I97" t="str">
        <f>VLOOKUP('SubAssemblies-Build-Ups'!$B97,Products[[Produkt Name]:[Gesamtkost]],9,FALSE)</f>
        <v>tbd</v>
      </c>
      <c r="J97" t="str">
        <f>VLOOKUP('SubAssemblies-Build-Ups'!$B97,Products[[Produkt Name]:[Gesamtkost]],10,FALSE)</f>
        <v>tbd</v>
      </c>
      <c r="K97" t="str">
        <f>VLOOKUP('SubAssemblies-Build-Ups'!$B97,Products[[Produkt Name]:[Gesamtkost]],11,FALSE)</f>
        <v>tbd</v>
      </c>
    </row>
    <row r="98" spans="1:11" x14ac:dyDescent="0.55000000000000004">
      <c r="A98" s="35" t="s">
        <v>216</v>
      </c>
      <c r="B98" t="s">
        <v>362</v>
      </c>
      <c r="C98" s="35">
        <f>VLOOKUP('SubAssemblies-Build-Ups'!$B98,Products[[Produkt Name]:[Gesamtkost]],2,FALSE)</f>
        <v>240</v>
      </c>
      <c r="D98" s="35">
        <f>VLOOKUP('SubAssemblies-Build-Ups'!$B98,Products[[Produkt Name]:[Gesamtkost]],3,FALSE)</f>
        <v>2500</v>
      </c>
      <c r="E98" s="35">
        <f>VLOOKUP('SubAssemblies-Build-Ups'!$B98,Products[[Produkt Name]:[Gesamtkost]],4,FALSE)</f>
        <v>1250</v>
      </c>
      <c r="F98" s="35" t="str">
        <f>VLOOKUP('SubAssemblies-Build-Ups'!$B98,Products[[Produkt Name]:[Gesamtkost]],5,FALSE)</f>
        <v>TRUE</v>
      </c>
      <c r="G98" s="35" t="str">
        <f>VLOOKUP('SubAssemblies-Build-Ups'!$B98,Products[[Produkt Name]:[Gesamtkost]],6,FALSE)</f>
        <v>Lead Manufacturing Partner</v>
      </c>
      <c r="H98" s="35" t="str">
        <f>VLOOKUP('SubAssemblies-Build-Ups'!$B98,Products[[Produkt Name]:[Gesamtkost]],7,FALSE)</f>
        <v>E02.04</v>
      </c>
      <c r="I98" t="str">
        <f>VLOOKUP('SubAssemblies-Build-Ups'!$B98,Products[[Produkt Name]:[Gesamtkost]],9,FALSE)</f>
        <v>tbd</v>
      </c>
      <c r="J98" t="str">
        <f>VLOOKUP('SubAssemblies-Build-Ups'!$B98,Products[[Produkt Name]:[Gesamtkost]],10,FALSE)</f>
        <v>tbd</v>
      </c>
      <c r="K98" t="str">
        <f>VLOOKUP('SubAssemblies-Build-Ups'!$B98,Products[[Produkt Name]:[Gesamtkost]],11,FALSE)</f>
        <v>tbd</v>
      </c>
    </row>
    <row r="99" spans="1:11" x14ac:dyDescent="0.55000000000000004">
      <c r="A99" s="35" t="s">
        <v>216</v>
      </c>
      <c r="B99" t="s">
        <v>363</v>
      </c>
      <c r="C99" s="35">
        <f>VLOOKUP('SubAssemblies-Build-Ups'!$B99,Products[[Produkt Name]:[Gesamtkost]],2,FALSE)</f>
        <v>60</v>
      </c>
      <c r="D99" s="35">
        <f>VLOOKUP('SubAssemblies-Build-Ups'!$B99,Products[[Produkt Name]:[Gesamtkost]],3,FALSE)</f>
        <v>2500</v>
      </c>
      <c r="E99" s="35">
        <f>VLOOKUP('SubAssemblies-Build-Ups'!$B99,Products[[Produkt Name]:[Gesamtkost]],4,FALSE)</f>
        <v>1250</v>
      </c>
      <c r="F99" s="35" t="str">
        <f>VLOOKUP('SubAssemblies-Build-Ups'!$B99,Products[[Produkt Name]:[Gesamtkost]],5,FALSE)</f>
        <v>TRUE</v>
      </c>
      <c r="G99" s="35" t="str">
        <f>VLOOKUP('SubAssemblies-Build-Ups'!$B99,Products[[Produkt Name]:[Gesamtkost]],6,FALSE)</f>
        <v>Lead Manufacturing Partner</v>
      </c>
      <c r="H99" s="35" t="str">
        <f>VLOOKUP('SubAssemblies-Build-Ups'!$B99,Products[[Produkt Name]:[Gesamtkost]],7,FALSE)</f>
        <v>E02.04</v>
      </c>
      <c r="I99" t="str">
        <f>VLOOKUP('SubAssemblies-Build-Ups'!$B99,Products[[Produkt Name]:[Gesamtkost]],9,FALSE)</f>
        <v>tbd</v>
      </c>
      <c r="J99" t="str">
        <f>VLOOKUP('SubAssemblies-Build-Ups'!$B99,Products[[Produkt Name]:[Gesamtkost]],10,FALSE)</f>
        <v>tbd</v>
      </c>
      <c r="K99" t="str">
        <f>VLOOKUP('SubAssemblies-Build-Ups'!$B99,Products[[Produkt Name]:[Gesamtkost]],11,FALSE)</f>
        <v>tbd</v>
      </c>
    </row>
    <row r="100" spans="1:11" x14ac:dyDescent="0.55000000000000004">
      <c r="A100" s="35" t="s">
        <v>216</v>
      </c>
      <c r="B100" t="s">
        <v>364</v>
      </c>
      <c r="C100" s="35">
        <f>VLOOKUP('SubAssemblies-Build-Ups'!$B100,Products[[Produkt Name]:[Gesamtkost]],2,FALSE)</f>
        <v>10</v>
      </c>
      <c r="D100" s="35">
        <f>VLOOKUP('SubAssemblies-Build-Ups'!$B100,Products[[Produkt Name]:[Gesamtkost]],3,FALSE)</f>
        <v>2500</v>
      </c>
      <c r="E100" s="35">
        <f>VLOOKUP('SubAssemblies-Build-Ups'!$B100,Products[[Produkt Name]:[Gesamtkost]],4,FALSE)</f>
        <v>1250</v>
      </c>
      <c r="F100" s="35" t="str">
        <f>VLOOKUP('SubAssemblies-Build-Ups'!$B100,Products[[Produkt Name]:[Gesamtkost]],5,FALSE)</f>
        <v>FALSE</v>
      </c>
      <c r="G100" s="35" t="str">
        <f>VLOOKUP('SubAssemblies-Build-Ups'!$B100,Products[[Produkt Name]:[Gesamtkost]],6,FALSE)</f>
        <v>Local Partner</v>
      </c>
      <c r="H100" s="35" t="str">
        <f>VLOOKUP('SubAssemblies-Build-Ups'!$B100,Products[[Produkt Name]:[Gesamtkost]],7,FALSE)</f>
        <v>E02.05</v>
      </c>
      <c r="I100" t="str">
        <f>VLOOKUP('SubAssemblies-Build-Ups'!$B100,Products[[Produkt Name]:[Gesamtkost]],9,FALSE)</f>
        <v>tbd</v>
      </c>
      <c r="J100" t="str">
        <f>VLOOKUP('SubAssemblies-Build-Ups'!$B100,Products[[Produkt Name]:[Gesamtkost]],10,FALSE)</f>
        <v>tbd</v>
      </c>
      <c r="K100" t="str">
        <f>VLOOKUP('SubAssemblies-Build-Ups'!$B100,Products[[Produkt Name]:[Gesamtkost]],11,FALSE)</f>
        <v>tbd</v>
      </c>
    </row>
    <row r="101" spans="1:11" x14ac:dyDescent="0.55000000000000004">
      <c r="A101" s="35" t="s">
        <v>216</v>
      </c>
      <c r="B101" t="s">
        <v>365</v>
      </c>
      <c r="C101" s="35">
        <f>VLOOKUP('SubAssemblies-Build-Ups'!$B101,Products[[Produkt Name]:[Gesamtkost]],2,FALSE)</f>
        <v>2</v>
      </c>
      <c r="D101" s="35">
        <f>VLOOKUP('SubAssemblies-Build-Ups'!$B101,Products[[Produkt Name]:[Gesamtkost]],3,FALSE)</f>
        <v>2500</v>
      </c>
      <c r="E101" s="35">
        <f>VLOOKUP('SubAssemblies-Build-Ups'!$B101,Products[[Produkt Name]:[Gesamtkost]],4,FALSE)</f>
        <v>1250</v>
      </c>
      <c r="F101" s="35" t="str">
        <f>VLOOKUP('SubAssemblies-Build-Ups'!$B101,Products[[Produkt Name]:[Gesamtkost]],5,FALSE)</f>
        <v>FALSE</v>
      </c>
      <c r="G101" s="35" t="str">
        <f>VLOOKUP('SubAssemblies-Build-Ups'!$B101,Products[[Produkt Name]:[Gesamtkost]],6,FALSE)</f>
        <v>Local Partner</v>
      </c>
      <c r="H101" s="35" t="str">
        <f>VLOOKUP('SubAssemblies-Build-Ups'!$B101,Products[[Produkt Name]:[Gesamtkost]],7,FALSE)</f>
        <v>E02.05</v>
      </c>
      <c r="I101" t="str">
        <f>VLOOKUP('SubAssemblies-Build-Ups'!$B101,Products[[Produkt Name]:[Gesamtkost]],9,FALSE)</f>
        <v>tbd</v>
      </c>
      <c r="J101" t="str">
        <f>VLOOKUP('SubAssemblies-Build-Ups'!$B101,Products[[Produkt Name]:[Gesamtkost]],10,FALSE)</f>
        <v>tbd</v>
      </c>
      <c r="K101" t="str">
        <f>VLOOKUP('SubAssemblies-Build-Ups'!$B101,Products[[Produkt Name]:[Gesamtkost]],11,FALSE)</f>
        <v>tbd</v>
      </c>
    </row>
    <row r="102" spans="1:11" x14ac:dyDescent="0.55000000000000004">
      <c r="A102" s="35" t="s">
        <v>220</v>
      </c>
      <c r="B102" t="s">
        <v>385</v>
      </c>
      <c r="C102" s="35">
        <f>VLOOKUP('SubAssemblies-Build-Ups'!$B102,Products[[Produkt Name]:[Gesamtkost]],2,FALSE)</f>
        <v>18</v>
      </c>
      <c r="D102" s="35">
        <f>VLOOKUP('SubAssemblies-Build-Ups'!$B102,Products[[Produkt Name]:[Gesamtkost]],3,FALSE)</f>
        <v>2500</v>
      </c>
      <c r="E102" s="35">
        <f>VLOOKUP('SubAssemblies-Build-Ups'!$B102,Products[[Produkt Name]:[Gesamtkost]],4,FALSE)</f>
        <v>1250</v>
      </c>
      <c r="F102" s="35" t="str">
        <f>VLOOKUP('SubAssemblies-Build-Ups'!$B102,Products[[Produkt Name]:[Gesamtkost]],5,FALSE)</f>
        <v>TRUE</v>
      </c>
      <c r="G102" s="35" t="str">
        <f>VLOOKUP('SubAssemblies-Build-Ups'!$B102,Products[[Produkt Name]:[Gesamtkost]],6,FALSE)</f>
        <v>Lead Manufacturing Partner</v>
      </c>
      <c r="H102" s="35" t="str">
        <f>VLOOKUP('SubAssemblies-Build-Ups'!$B102,Products[[Produkt Name]:[Gesamtkost]],7,FALSE)</f>
        <v>E02.04</v>
      </c>
      <c r="I102" t="str">
        <f>VLOOKUP('SubAssemblies-Build-Ups'!$B102,Products[[Produkt Name]:[Gesamtkost]],9,FALSE)</f>
        <v>tbd</v>
      </c>
      <c r="J102" t="str">
        <f>VLOOKUP('SubAssemblies-Build-Ups'!$B102,Products[[Produkt Name]:[Gesamtkost]],10,FALSE)</f>
        <v>tbd</v>
      </c>
      <c r="K102" t="str">
        <f>VLOOKUP('SubAssemblies-Build-Ups'!$B102,Products[[Produkt Name]:[Gesamtkost]],11,FALSE)</f>
        <v>tbd</v>
      </c>
    </row>
    <row r="103" spans="1:11" x14ac:dyDescent="0.55000000000000004">
      <c r="A103" s="35" t="s">
        <v>220</v>
      </c>
      <c r="B103" t="s">
        <v>386</v>
      </c>
      <c r="C103" s="35">
        <f>VLOOKUP('SubAssemblies-Build-Ups'!$B103,Products[[Produkt Name]:[Gesamtkost]],2,FALSE)</f>
        <v>25</v>
      </c>
      <c r="D103" s="35">
        <f>VLOOKUP('SubAssemblies-Build-Ups'!$B103,Products[[Produkt Name]:[Gesamtkost]],3,FALSE)</f>
        <v>2500</v>
      </c>
      <c r="E103" s="35">
        <f>VLOOKUP('SubAssemblies-Build-Ups'!$B103,Products[[Produkt Name]:[Gesamtkost]],4,FALSE)</f>
        <v>1250</v>
      </c>
      <c r="F103" s="35" t="str">
        <f>VLOOKUP('SubAssemblies-Build-Ups'!$B103,Products[[Produkt Name]:[Gesamtkost]],5,FALSE)</f>
        <v>TRUE</v>
      </c>
      <c r="G103" s="35" t="str">
        <f>VLOOKUP('SubAssemblies-Build-Ups'!$B103,Products[[Produkt Name]:[Gesamtkost]],6,FALSE)</f>
        <v>Lead Manufacturing Partner</v>
      </c>
      <c r="H103" s="35" t="str">
        <f>VLOOKUP('SubAssemblies-Build-Ups'!$B103,Products[[Produkt Name]:[Gesamtkost]],7,FALSE)</f>
        <v>E02.04</v>
      </c>
      <c r="I103" t="str">
        <f>VLOOKUP('SubAssemblies-Build-Ups'!$B103,Products[[Produkt Name]:[Gesamtkost]],9,FALSE)</f>
        <v>tbd</v>
      </c>
      <c r="J103" t="str">
        <f>VLOOKUP('SubAssemblies-Build-Ups'!$B103,Products[[Produkt Name]:[Gesamtkost]],10,FALSE)</f>
        <v>tbd</v>
      </c>
      <c r="K103" t="str">
        <f>VLOOKUP('SubAssemblies-Build-Ups'!$B103,Products[[Produkt Name]:[Gesamtkost]],11,FALSE)</f>
        <v>tbd</v>
      </c>
    </row>
    <row r="104" spans="1:11" x14ac:dyDescent="0.55000000000000004">
      <c r="A104" s="35" t="s">
        <v>220</v>
      </c>
      <c r="B104" t="s">
        <v>367</v>
      </c>
      <c r="C104" s="35">
        <f>VLOOKUP('SubAssemblies-Build-Ups'!$B104,Products[[Produkt Name]:[Gesamtkost]],2,FALSE)</f>
        <v>280</v>
      </c>
      <c r="D104" s="35">
        <f>VLOOKUP('SubAssemblies-Build-Ups'!$B104,Products[[Produkt Name]:[Gesamtkost]],3,FALSE)</f>
        <v>2500</v>
      </c>
      <c r="E104" s="35">
        <f>VLOOKUP('SubAssemblies-Build-Ups'!$B104,Products[[Produkt Name]:[Gesamtkost]],4,FALSE)</f>
        <v>1250</v>
      </c>
      <c r="F104" s="35" t="str">
        <f>VLOOKUP('SubAssemblies-Build-Ups'!$B104,Products[[Produkt Name]:[Gesamtkost]],5,FALSE)</f>
        <v>TRUE</v>
      </c>
      <c r="G104" s="35" t="str">
        <f>VLOOKUP('SubAssemblies-Build-Ups'!$B104,Products[[Produkt Name]:[Gesamtkost]],6,FALSE)</f>
        <v>Lead Manufacturing Partner</v>
      </c>
      <c r="H104" s="35" t="str">
        <f>VLOOKUP('SubAssemblies-Build-Ups'!$B104,Products[[Produkt Name]:[Gesamtkost]],7,FALSE)</f>
        <v>E02.04</v>
      </c>
      <c r="I104" t="str">
        <f>VLOOKUP('SubAssemblies-Build-Ups'!$B104,Products[[Produkt Name]:[Gesamtkost]],9,FALSE)</f>
        <v>tbd</v>
      </c>
      <c r="J104" t="str">
        <f>VLOOKUP('SubAssemblies-Build-Ups'!$B104,Products[[Produkt Name]:[Gesamtkost]],10,FALSE)</f>
        <v>tbd</v>
      </c>
      <c r="K104" t="str">
        <f>VLOOKUP('SubAssemblies-Build-Ups'!$B104,Products[[Produkt Name]:[Gesamtkost]],11,FALSE)</f>
        <v>tbd</v>
      </c>
    </row>
    <row r="105" spans="1:11" x14ac:dyDescent="0.55000000000000004">
      <c r="A105" s="35" t="s">
        <v>220</v>
      </c>
      <c r="B105" t="s">
        <v>385</v>
      </c>
      <c r="C105" s="35">
        <f>VLOOKUP('SubAssemblies-Build-Ups'!$B105,Products[[Produkt Name]:[Gesamtkost]],2,FALSE)</f>
        <v>18</v>
      </c>
      <c r="D105" s="35">
        <f>VLOOKUP('SubAssemblies-Build-Ups'!$B105,Products[[Produkt Name]:[Gesamtkost]],3,FALSE)</f>
        <v>2500</v>
      </c>
      <c r="E105" s="35">
        <f>VLOOKUP('SubAssemblies-Build-Ups'!$B105,Products[[Produkt Name]:[Gesamtkost]],4,FALSE)</f>
        <v>1250</v>
      </c>
      <c r="F105" s="35" t="str">
        <f>VLOOKUP('SubAssemblies-Build-Ups'!$B105,Products[[Produkt Name]:[Gesamtkost]],5,FALSE)</f>
        <v>TRUE</v>
      </c>
      <c r="G105" s="35" t="str">
        <f>VLOOKUP('SubAssemblies-Build-Ups'!$B105,Products[[Produkt Name]:[Gesamtkost]],6,FALSE)</f>
        <v>Lead Manufacturing Partner</v>
      </c>
      <c r="H105" s="35" t="str">
        <f>VLOOKUP('SubAssemblies-Build-Ups'!$B105,Products[[Produkt Name]:[Gesamtkost]],7,FALSE)</f>
        <v>E02.04</v>
      </c>
      <c r="I105" t="str">
        <f>VLOOKUP('SubAssemblies-Build-Ups'!$B105,Products[[Produkt Name]:[Gesamtkost]],9,FALSE)</f>
        <v>tbd</v>
      </c>
      <c r="J105" t="str">
        <f>VLOOKUP('SubAssemblies-Build-Ups'!$B105,Products[[Produkt Name]:[Gesamtkost]],10,FALSE)</f>
        <v>tbd</v>
      </c>
      <c r="K105" t="str">
        <f>VLOOKUP('SubAssemblies-Build-Ups'!$B105,Products[[Produkt Name]:[Gesamtkost]],11,FALSE)</f>
        <v>tbd</v>
      </c>
    </row>
    <row r="106" spans="1:11" x14ac:dyDescent="0.55000000000000004">
      <c r="A106" s="35" t="s">
        <v>220</v>
      </c>
      <c r="B106" t="s">
        <v>369</v>
      </c>
      <c r="C106" s="35">
        <f>VLOOKUP('SubAssemblies-Build-Ups'!$B106,Products[[Produkt Name]:[Gesamtkost]],2,FALSE)</f>
        <v>0.1</v>
      </c>
      <c r="D106" s="35">
        <f>VLOOKUP('SubAssemblies-Build-Ups'!$B106,Products[[Produkt Name]:[Gesamtkost]],3,FALSE)</f>
        <v>2500</v>
      </c>
      <c r="E106" s="35">
        <f>VLOOKUP('SubAssemblies-Build-Ups'!$B106,Products[[Produkt Name]:[Gesamtkost]],4,FALSE)</f>
        <v>1250</v>
      </c>
      <c r="F106" s="35" t="str">
        <f>VLOOKUP('SubAssemblies-Build-Ups'!$B106,Products[[Produkt Name]:[Gesamtkost]],5,FALSE)</f>
        <v>FALSE</v>
      </c>
      <c r="G106" s="35" t="str">
        <f>VLOOKUP('SubAssemblies-Build-Ups'!$B106,Products[[Produkt Name]:[Gesamtkost]],6,FALSE)</f>
        <v>Lead Manufacturing Partner</v>
      </c>
      <c r="H106" s="35" t="str">
        <f>VLOOKUP('SubAssemblies-Build-Ups'!$B106,Products[[Produkt Name]:[Gesamtkost]],7,FALSE)</f>
        <v>E02.04</v>
      </c>
      <c r="I106" t="str">
        <f>VLOOKUP('SubAssemblies-Build-Ups'!$B106,Products[[Produkt Name]:[Gesamtkost]],9,FALSE)</f>
        <v>tbd</v>
      </c>
      <c r="J106" t="str">
        <f>VLOOKUP('SubAssemblies-Build-Ups'!$B106,Products[[Produkt Name]:[Gesamtkost]],10,FALSE)</f>
        <v>tbd</v>
      </c>
      <c r="K106">
        <f>VLOOKUP('SubAssemblies-Build-Ups'!$B106,Products[[Produkt Name]:[Gesamtkost]],11,FALSE)</f>
        <v>7.5</v>
      </c>
    </row>
    <row r="107" spans="1:11" x14ac:dyDescent="0.55000000000000004">
      <c r="A107" s="35" t="s">
        <v>220</v>
      </c>
      <c r="B107" t="s">
        <v>370</v>
      </c>
      <c r="C107" s="35">
        <f>VLOOKUP('SubAssemblies-Build-Ups'!$B107,Products[[Produkt Name]:[Gesamtkost]],2,FALSE)</f>
        <v>40</v>
      </c>
      <c r="D107" s="35">
        <f>VLOOKUP('SubAssemblies-Build-Ups'!$B107,Products[[Produkt Name]:[Gesamtkost]],3,FALSE)</f>
        <v>2500</v>
      </c>
      <c r="E107" s="35">
        <f>VLOOKUP('SubAssemblies-Build-Ups'!$B107,Products[[Produkt Name]:[Gesamtkost]],4,FALSE)</f>
        <v>1250</v>
      </c>
      <c r="F107" s="35" t="str">
        <f>VLOOKUP('SubAssemblies-Build-Ups'!$B107,Products[[Produkt Name]:[Gesamtkost]],5,FALSE)</f>
        <v>FALSE</v>
      </c>
      <c r="G107" s="35" t="str">
        <f>VLOOKUP('SubAssemblies-Build-Ups'!$B107,Products[[Produkt Name]:[Gesamtkost]],6,FALSE)</f>
        <v>Lead Manufacturing Partner</v>
      </c>
      <c r="H107" s="35" t="str">
        <f>VLOOKUP('SubAssemblies-Build-Ups'!$B107,Products[[Produkt Name]:[Gesamtkost]],7,FALSE)</f>
        <v>E02.05</v>
      </c>
      <c r="I107" t="str">
        <f>VLOOKUP('SubAssemblies-Build-Ups'!$B107,Products[[Produkt Name]:[Gesamtkost]],9,FALSE)</f>
        <v>tbd</v>
      </c>
      <c r="J107" t="str">
        <f>VLOOKUP('SubAssemblies-Build-Ups'!$B107,Products[[Produkt Name]:[Gesamtkost]],10,FALSE)</f>
        <v>tbd</v>
      </c>
      <c r="K107" t="str">
        <f>VLOOKUP('SubAssemblies-Build-Ups'!$B107,Products[[Produkt Name]:[Gesamtkost]],11,FALSE)</f>
        <v>tbd</v>
      </c>
    </row>
    <row r="108" spans="1:11" x14ac:dyDescent="0.55000000000000004">
      <c r="A108" s="35" t="s">
        <v>220</v>
      </c>
      <c r="B108" t="s">
        <v>371</v>
      </c>
      <c r="C108" s="35">
        <f>VLOOKUP('SubAssemblies-Build-Ups'!$B108,Products[[Produkt Name]:[Gesamtkost]],2,FALSE)</f>
        <v>40</v>
      </c>
      <c r="D108" s="35">
        <f>VLOOKUP('SubAssemblies-Build-Ups'!$B108,Products[[Produkt Name]:[Gesamtkost]],3,FALSE)</f>
        <v>2500</v>
      </c>
      <c r="E108" s="35">
        <f>VLOOKUP('SubAssemblies-Build-Ups'!$B108,Products[[Produkt Name]:[Gesamtkost]],4,FALSE)</f>
        <v>1250</v>
      </c>
      <c r="F108" s="35" t="str">
        <f>VLOOKUP('SubAssemblies-Build-Ups'!$B108,Products[[Produkt Name]:[Gesamtkost]],5,FALSE)</f>
        <v>FALSE</v>
      </c>
      <c r="G108" s="35" t="str">
        <f>VLOOKUP('SubAssemblies-Build-Ups'!$B108,Products[[Produkt Name]:[Gesamtkost]],6,FALSE)</f>
        <v>Lead Manufacturing Partner</v>
      </c>
      <c r="H108" s="35" t="str">
        <f>VLOOKUP('SubAssemblies-Build-Ups'!$B108,Products[[Produkt Name]:[Gesamtkost]],7,FALSE)</f>
        <v>E02.05</v>
      </c>
      <c r="I108" t="str">
        <f>VLOOKUP('SubAssemblies-Build-Ups'!$B108,Products[[Produkt Name]:[Gesamtkost]],9,FALSE)</f>
        <v>tbd</v>
      </c>
      <c r="J108" t="str">
        <f>VLOOKUP('SubAssemblies-Build-Ups'!$B108,Products[[Produkt Name]:[Gesamtkost]],10,FALSE)</f>
        <v>tbd</v>
      </c>
      <c r="K108" t="str">
        <f>VLOOKUP('SubAssemblies-Build-Ups'!$B108,Products[[Produkt Name]:[Gesamtkost]],11,FALSE)</f>
        <v>tbd</v>
      </c>
    </row>
    <row r="109" spans="1:11" x14ac:dyDescent="0.55000000000000004">
      <c r="A109" s="35" t="s">
        <v>220</v>
      </c>
      <c r="B109" t="s">
        <v>387</v>
      </c>
      <c r="C109" s="35">
        <f>VLOOKUP('SubAssemblies-Build-Ups'!$B109,Products[[Produkt Name]:[Gesamtkost]],2,FALSE)</f>
        <v>3</v>
      </c>
      <c r="D109" s="35">
        <f>VLOOKUP('SubAssemblies-Build-Ups'!$B109,Products[[Produkt Name]:[Gesamtkost]],3,FALSE)</f>
        <v>2500</v>
      </c>
      <c r="E109" s="35">
        <f>VLOOKUP('SubAssemblies-Build-Ups'!$B109,Products[[Produkt Name]:[Gesamtkost]],4,FALSE)</f>
        <v>1250</v>
      </c>
      <c r="F109" s="35" t="str">
        <f>VLOOKUP('SubAssemblies-Build-Ups'!$B109,Products[[Produkt Name]:[Gesamtkost]],5,FALSE)</f>
        <v>FALSE</v>
      </c>
      <c r="G109" s="35" t="str">
        <f>VLOOKUP('SubAssemblies-Build-Ups'!$B109,Products[[Produkt Name]:[Gesamtkost]],6,FALSE)</f>
        <v>Lead Manufacturing Partner</v>
      </c>
      <c r="H109" s="35" t="str">
        <f>VLOOKUP('SubAssemblies-Build-Ups'!$B109,Products[[Produkt Name]:[Gesamtkost]],7,FALSE)</f>
        <v>E02.05</v>
      </c>
      <c r="I109" t="str">
        <f>VLOOKUP('SubAssemblies-Build-Ups'!$B109,Products[[Produkt Name]:[Gesamtkost]],9,FALSE)</f>
        <v>tbd</v>
      </c>
      <c r="J109" t="str">
        <f>VLOOKUP('SubAssemblies-Build-Ups'!$B109,Products[[Produkt Name]:[Gesamtkost]],10,FALSE)</f>
        <v>tbd</v>
      </c>
      <c r="K109" t="str">
        <f>VLOOKUP('SubAssemblies-Build-Ups'!$B109,Products[[Produkt Name]:[Gesamtkost]],11,FALSE)</f>
        <v>tbd</v>
      </c>
    </row>
    <row r="110" spans="1:11" x14ac:dyDescent="0.55000000000000004">
      <c r="A110" s="35" t="s">
        <v>104</v>
      </c>
      <c r="B110" t="s">
        <v>388</v>
      </c>
      <c r="C110" s="35">
        <f>VLOOKUP('SubAssemblies-Build-Ups'!$B110,Products[[Produkt Name]:[Gesamtkost]],2,FALSE)</f>
        <v>120</v>
      </c>
      <c r="D110" s="35">
        <f>VLOOKUP('SubAssemblies-Build-Ups'!$B110,Products[[Produkt Name]:[Gesamtkost]],3,FALSE)</f>
        <v>2500</v>
      </c>
      <c r="E110" s="35">
        <f>VLOOKUP('SubAssemblies-Build-Ups'!$B110,Products[[Produkt Name]:[Gesamtkost]],4,FALSE)</f>
        <v>1250</v>
      </c>
      <c r="F110" s="35" t="str">
        <f>VLOOKUP('SubAssemblies-Build-Ups'!$B110,Products[[Produkt Name]:[Gesamtkost]],5,FALSE)</f>
        <v>TRUE</v>
      </c>
      <c r="G110" s="35" t="str">
        <f>VLOOKUP('SubAssemblies-Build-Ups'!$B110,Products[[Produkt Name]:[Gesamtkost]],6,FALSE)</f>
        <v>Lead Manufacturing Partner</v>
      </c>
      <c r="H110" s="35" t="str">
        <f>VLOOKUP('SubAssemblies-Build-Ups'!$B110,Products[[Produkt Name]:[Gesamtkost]],7,FALSE)</f>
        <v>C04.01</v>
      </c>
      <c r="I110" t="str">
        <f>VLOOKUP('SubAssemblies-Build-Ups'!$B110,Products[[Produkt Name]:[Gesamtkost]],9,FALSE)</f>
        <v>tbd</v>
      </c>
      <c r="J110" t="str">
        <f>VLOOKUP('SubAssemblies-Build-Ups'!$B110,Products[[Produkt Name]:[Gesamtkost]],10,FALSE)</f>
        <v>tbd</v>
      </c>
      <c r="K110" t="str">
        <f>VLOOKUP('SubAssemblies-Build-Ups'!$B110,Products[[Produkt Name]:[Gesamtkost]],11,FALSE)</f>
        <v>tbd</v>
      </c>
    </row>
    <row r="111" spans="1:11" x14ac:dyDescent="0.55000000000000004">
      <c r="A111" s="35" t="s">
        <v>104</v>
      </c>
      <c r="B111" t="s">
        <v>389</v>
      </c>
      <c r="C111" s="35">
        <f>VLOOKUP('SubAssemblies-Build-Ups'!$B111,Products[[Produkt Name]:[Gesamtkost]],2,FALSE)</f>
        <v>40</v>
      </c>
      <c r="D111" s="35">
        <f>VLOOKUP('SubAssemblies-Build-Ups'!$B111,Products[[Produkt Name]:[Gesamtkost]],3,FALSE)</f>
        <v>2500</v>
      </c>
      <c r="E111" s="35">
        <f>VLOOKUP('SubAssemblies-Build-Ups'!$B111,Products[[Produkt Name]:[Gesamtkost]],4,FALSE)</f>
        <v>1250</v>
      </c>
      <c r="F111" s="35" t="str">
        <f>VLOOKUP('SubAssemblies-Build-Ups'!$B111,Products[[Produkt Name]:[Gesamtkost]],5,FALSE)</f>
        <v>FALSE</v>
      </c>
      <c r="G111" s="35" t="str">
        <f>VLOOKUP('SubAssemblies-Build-Ups'!$B111,Products[[Produkt Name]:[Gesamtkost]],6,FALSE)</f>
        <v>Local Partner</v>
      </c>
      <c r="H111" s="35" t="str">
        <f>VLOOKUP('SubAssemblies-Build-Ups'!$B111,Products[[Produkt Name]:[Gesamtkost]],7,FALSE)</f>
        <v>G02.02</v>
      </c>
      <c r="I111" t="str">
        <f>VLOOKUP('SubAssemblies-Build-Ups'!$B111,Products[[Produkt Name]:[Gesamtkost]],9,FALSE)</f>
        <v>tbd</v>
      </c>
      <c r="J111" t="str">
        <f>VLOOKUP('SubAssemblies-Build-Ups'!$B111,Products[[Produkt Name]:[Gesamtkost]],10,FALSE)</f>
        <v>tbd</v>
      </c>
      <c r="K111" t="str">
        <f>VLOOKUP('SubAssemblies-Build-Ups'!$B111,Products[[Produkt Name]:[Gesamtkost]],11,FALSE)</f>
        <v>tbd</v>
      </c>
    </row>
    <row r="112" spans="1:11" x14ac:dyDescent="0.55000000000000004">
      <c r="A112" s="35" t="s">
        <v>104</v>
      </c>
      <c r="B112" t="s">
        <v>390</v>
      </c>
      <c r="C112" s="35">
        <f>VLOOKUP('SubAssemblies-Build-Ups'!$B112,Products[[Produkt Name]:[Gesamtkost]],2,FALSE)</f>
        <v>30</v>
      </c>
      <c r="D112" s="35">
        <f>VLOOKUP('SubAssemblies-Build-Ups'!$B112,Products[[Produkt Name]:[Gesamtkost]],3,FALSE)</f>
        <v>2500</v>
      </c>
      <c r="E112" s="35">
        <f>VLOOKUP('SubAssemblies-Build-Ups'!$B112,Products[[Produkt Name]:[Gesamtkost]],4,FALSE)</f>
        <v>1250</v>
      </c>
      <c r="F112" s="35" t="str">
        <f>VLOOKUP('SubAssemblies-Build-Ups'!$B112,Products[[Produkt Name]:[Gesamtkost]],5,FALSE)</f>
        <v>FALSE</v>
      </c>
      <c r="G112" s="35" t="str">
        <f>VLOOKUP('SubAssemblies-Build-Ups'!$B112,Products[[Produkt Name]:[Gesamtkost]],6,FALSE)</f>
        <v>Local Partner</v>
      </c>
      <c r="H112" s="35" t="str">
        <f>VLOOKUP('SubAssemblies-Build-Ups'!$B112,Products[[Produkt Name]:[Gesamtkost]],7,FALSE)</f>
        <v>G02.02</v>
      </c>
      <c r="I112" t="str">
        <f>VLOOKUP('SubAssemblies-Build-Ups'!$B112,Products[[Produkt Name]:[Gesamtkost]],9,FALSE)</f>
        <v>tbd</v>
      </c>
      <c r="J112" t="str">
        <f>VLOOKUP('SubAssemblies-Build-Ups'!$B112,Products[[Produkt Name]:[Gesamtkost]],10,FALSE)</f>
        <v>tbd</v>
      </c>
      <c r="K112" t="str">
        <f>VLOOKUP('SubAssemblies-Build-Ups'!$B112,Products[[Produkt Name]:[Gesamtkost]],11,FALSE)</f>
        <v>tbd</v>
      </c>
    </row>
    <row r="113" spans="1:11" x14ac:dyDescent="0.55000000000000004">
      <c r="A113" s="35" t="s">
        <v>104</v>
      </c>
      <c r="B113" t="s">
        <v>391</v>
      </c>
      <c r="C113" s="35">
        <f>VLOOKUP('SubAssemblies-Build-Ups'!$B113,Products[[Produkt Name]:[Gesamtkost]],2,FALSE)</f>
        <v>60</v>
      </c>
      <c r="D113" s="35">
        <f>VLOOKUP('SubAssemblies-Build-Ups'!$B113,Products[[Produkt Name]:[Gesamtkost]],3,FALSE)</f>
        <v>2500</v>
      </c>
      <c r="E113" s="35">
        <f>VLOOKUP('SubAssemblies-Build-Ups'!$B113,Products[[Produkt Name]:[Gesamtkost]],4,FALSE)</f>
        <v>1250</v>
      </c>
      <c r="F113" s="35" t="str">
        <f>VLOOKUP('SubAssemblies-Build-Ups'!$B113,Products[[Produkt Name]:[Gesamtkost]],5,FALSE)</f>
        <v>FALSE</v>
      </c>
      <c r="G113" s="35" t="str">
        <f>VLOOKUP('SubAssemblies-Build-Ups'!$B113,Products[[Produkt Name]:[Gesamtkost]],6,FALSE)</f>
        <v>Local Partner</v>
      </c>
      <c r="H113" s="35" t="str">
        <f>VLOOKUP('SubAssemblies-Build-Ups'!$B113,Products[[Produkt Name]:[Gesamtkost]],7,FALSE)</f>
        <v>G02.02</v>
      </c>
      <c r="I113" t="str">
        <f>VLOOKUP('SubAssemblies-Build-Ups'!$B113,Products[[Produkt Name]:[Gesamtkost]],9,FALSE)</f>
        <v>tbd</v>
      </c>
      <c r="J113" t="str">
        <f>VLOOKUP('SubAssemblies-Build-Ups'!$B113,Products[[Produkt Name]:[Gesamtkost]],10,FALSE)</f>
        <v>tbd</v>
      </c>
      <c r="K113" t="str">
        <f>VLOOKUP('SubAssemblies-Build-Ups'!$B113,Products[[Produkt Name]:[Gesamtkost]],11,FALSE)</f>
        <v>tbd</v>
      </c>
    </row>
    <row r="114" spans="1:11" x14ac:dyDescent="0.55000000000000004">
      <c r="A114" s="35" t="s">
        <v>104</v>
      </c>
      <c r="B114" t="s">
        <v>392</v>
      </c>
      <c r="C114" s="35">
        <f>VLOOKUP('SubAssemblies-Build-Ups'!$B114,Products[[Produkt Name]:[Gesamtkost]],2,FALSE)</f>
        <v>15</v>
      </c>
      <c r="D114" s="35">
        <f>VLOOKUP('SubAssemblies-Build-Ups'!$B114,Products[[Produkt Name]:[Gesamtkost]],3,FALSE)</f>
        <v>2500</v>
      </c>
      <c r="E114" s="35">
        <f>VLOOKUP('SubAssemblies-Build-Ups'!$B114,Products[[Produkt Name]:[Gesamtkost]],4,FALSE)</f>
        <v>1250</v>
      </c>
      <c r="F114" s="35" t="str">
        <f>VLOOKUP('SubAssemblies-Build-Ups'!$B114,Products[[Produkt Name]:[Gesamtkost]],5,FALSE)</f>
        <v>FALSE</v>
      </c>
      <c r="G114" s="35" t="str">
        <f>VLOOKUP('SubAssemblies-Build-Ups'!$B114,Products[[Produkt Name]:[Gesamtkost]],6,FALSE)</f>
        <v>Local Partner</v>
      </c>
      <c r="H114" s="35" t="str">
        <f>VLOOKUP('SubAssemblies-Build-Ups'!$B114,Products[[Produkt Name]:[Gesamtkost]],7,FALSE)</f>
        <v>G02.02</v>
      </c>
      <c r="I114" t="str">
        <f>VLOOKUP('SubAssemblies-Build-Ups'!$B114,Products[[Produkt Name]:[Gesamtkost]],9,FALSE)</f>
        <v>tbd</v>
      </c>
      <c r="J114" t="str">
        <f>VLOOKUP('SubAssemblies-Build-Ups'!$B114,Products[[Produkt Name]:[Gesamtkost]],10,FALSE)</f>
        <v>tbd</v>
      </c>
      <c r="K114" t="str">
        <f>VLOOKUP('SubAssemblies-Build-Ups'!$B114,Products[[Produkt Name]:[Gesamtkost]],11,FALSE)</f>
        <v>tbd</v>
      </c>
    </row>
    <row r="115" spans="1:11" x14ac:dyDescent="0.55000000000000004">
      <c r="A115" s="35" t="s">
        <v>105</v>
      </c>
      <c r="B115" t="s">
        <v>393</v>
      </c>
      <c r="C115" s="35">
        <f>VLOOKUP('SubAssemblies-Build-Ups'!$B115,Products[[Produkt Name]:[Gesamtkost]],2,FALSE)</f>
        <v>60</v>
      </c>
      <c r="D115" s="35">
        <f>VLOOKUP('SubAssemblies-Build-Ups'!$B115,Products[[Produkt Name]:[Gesamtkost]],3,FALSE)</f>
        <v>2500</v>
      </c>
      <c r="E115" s="35">
        <f>VLOOKUP('SubAssemblies-Build-Ups'!$B115,Products[[Produkt Name]:[Gesamtkost]],4,FALSE)</f>
        <v>1250</v>
      </c>
      <c r="F115" s="35" t="str">
        <f>VLOOKUP('SubAssemblies-Build-Ups'!$B115,Products[[Produkt Name]:[Gesamtkost]],5,FALSE)</f>
        <v>TRUE</v>
      </c>
      <c r="G115" s="35" t="str">
        <f>VLOOKUP('SubAssemblies-Build-Ups'!$B115,Products[[Produkt Name]:[Gesamtkost]],6,FALSE)</f>
        <v>Lead Manufacturing Partner</v>
      </c>
      <c r="H115" s="35" t="str">
        <f>VLOOKUP('SubAssemblies-Build-Ups'!$B115,Products[[Produkt Name]:[Gesamtkost]],7,FALSE)</f>
        <v>G04.02</v>
      </c>
      <c r="I115" t="str">
        <f>VLOOKUP('SubAssemblies-Build-Ups'!$B115,Products[[Produkt Name]:[Gesamtkost]],9,FALSE)</f>
        <v>tbd</v>
      </c>
      <c r="J115" t="str">
        <f>VLOOKUP('SubAssemblies-Build-Ups'!$B115,Products[[Produkt Name]:[Gesamtkost]],10,FALSE)</f>
        <v>tbd</v>
      </c>
      <c r="K115" t="str">
        <f>VLOOKUP('SubAssemblies-Build-Ups'!$B115,Products[[Produkt Name]:[Gesamtkost]],11,FALSE)</f>
        <v>tbd</v>
      </c>
    </row>
    <row r="116" spans="1:11" x14ac:dyDescent="0.55000000000000004">
      <c r="A116" s="35" t="s">
        <v>105</v>
      </c>
      <c r="B116" t="s">
        <v>394</v>
      </c>
      <c r="C116" s="35">
        <f>VLOOKUP('SubAssemblies-Build-Ups'!$B116,Products[[Produkt Name]:[Gesamtkost]],2,FALSE)</f>
        <v>40</v>
      </c>
      <c r="D116" s="35">
        <f>VLOOKUP('SubAssemblies-Build-Ups'!$B116,Products[[Produkt Name]:[Gesamtkost]],3,FALSE)</f>
        <v>2500</v>
      </c>
      <c r="E116" s="35">
        <f>VLOOKUP('SubAssemblies-Build-Ups'!$B116,Products[[Produkt Name]:[Gesamtkost]],4,FALSE)</f>
        <v>1250</v>
      </c>
      <c r="F116" s="35" t="str">
        <f>VLOOKUP('SubAssemblies-Build-Ups'!$B116,Products[[Produkt Name]:[Gesamtkost]],5,FALSE)</f>
        <v>FALSE</v>
      </c>
      <c r="G116" s="35" t="str">
        <f>VLOOKUP('SubAssemblies-Build-Ups'!$B116,Products[[Produkt Name]:[Gesamtkost]],6,FALSE)</f>
        <v>Local Partner</v>
      </c>
      <c r="H116" s="35" t="str">
        <f>VLOOKUP('SubAssemblies-Build-Ups'!$B116,Products[[Produkt Name]:[Gesamtkost]],7,FALSE)</f>
        <v>G04.02</v>
      </c>
      <c r="I116" t="str">
        <f>VLOOKUP('SubAssemblies-Build-Ups'!$B116,Products[[Produkt Name]:[Gesamtkost]],9,FALSE)</f>
        <v>tbd</v>
      </c>
      <c r="J116" t="str">
        <f>VLOOKUP('SubAssemblies-Build-Ups'!$B116,Products[[Produkt Name]:[Gesamtkost]],10,FALSE)</f>
        <v>tbd</v>
      </c>
      <c r="K116" t="str">
        <f>VLOOKUP('SubAssemblies-Build-Ups'!$B116,Products[[Produkt Name]:[Gesamtkost]],11,FALSE)</f>
        <v>tbd</v>
      </c>
    </row>
    <row r="117" spans="1:11" x14ac:dyDescent="0.55000000000000004">
      <c r="A117" s="35" t="s">
        <v>233</v>
      </c>
      <c r="B117" t="s">
        <v>388</v>
      </c>
      <c r="C117" s="35">
        <f>VLOOKUP('SubAssemblies-Build-Ups'!$B117,Products[[Produkt Name]:[Gesamtkost]],2,FALSE)</f>
        <v>120</v>
      </c>
      <c r="D117" s="35">
        <f>VLOOKUP('SubAssemblies-Build-Ups'!$B117,Products[[Produkt Name]:[Gesamtkost]],3,FALSE)</f>
        <v>2500</v>
      </c>
      <c r="E117" s="35">
        <f>VLOOKUP('SubAssemblies-Build-Ups'!$B117,Products[[Produkt Name]:[Gesamtkost]],4,FALSE)</f>
        <v>1250</v>
      </c>
      <c r="F117" s="35" t="str">
        <f>VLOOKUP('SubAssemblies-Build-Ups'!$B117,Products[[Produkt Name]:[Gesamtkost]],5,FALSE)</f>
        <v>TRUE</v>
      </c>
      <c r="G117" s="35" t="str">
        <f>VLOOKUP('SubAssemblies-Build-Ups'!$B117,Products[[Produkt Name]:[Gesamtkost]],6,FALSE)</f>
        <v>Lead Manufacturing Partner</v>
      </c>
      <c r="H117" s="35" t="str">
        <f>VLOOKUP('SubAssemblies-Build-Ups'!$B117,Products[[Produkt Name]:[Gesamtkost]],7,FALSE)</f>
        <v>C04.01</v>
      </c>
      <c r="I117" t="str">
        <f>VLOOKUP('SubAssemblies-Build-Ups'!$B117,Products[[Produkt Name]:[Gesamtkost]],9,FALSE)</f>
        <v>tbd</v>
      </c>
      <c r="J117" t="str">
        <f>VLOOKUP('SubAssemblies-Build-Ups'!$B117,Products[[Produkt Name]:[Gesamtkost]],10,FALSE)</f>
        <v>tbd</v>
      </c>
      <c r="K117" t="str">
        <f>VLOOKUP('SubAssemblies-Build-Ups'!$B117,Products[[Produkt Name]:[Gesamtkost]],11,FALSE)</f>
        <v>tbd</v>
      </c>
    </row>
    <row r="118" spans="1:11" x14ac:dyDescent="0.55000000000000004">
      <c r="A118" s="35" t="s">
        <v>233</v>
      </c>
      <c r="B118" t="s">
        <v>395</v>
      </c>
      <c r="C118" s="35">
        <f>VLOOKUP('SubAssemblies-Build-Ups'!$B118,Products[[Produkt Name]:[Gesamtkost]],2,FALSE)</f>
        <v>0.5</v>
      </c>
      <c r="D118" s="35">
        <f>VLOOKUP('SubAssemblies-Build-Ups'!$B118,Products[[Produkt Name]:[Gesamtkost]],3,FALSE)</f>
        <v>2500</v>
      </c>
      <c r="E118" s="35">
        <f>VLOOKUP('SubAssemblies-Build-Ups'!$B118,Products[[Produkt Name]:[Gesamtkost]],4,FALSE)</f>
        <v>1250</v>
      </c>
      <c r="F118" s="35" t="str">
        <f>VLOOKUP('SubAssemblies-Build-Ups'!$B118,Products[[Produkt Name]:[Gesamtkost]],5,FALSE)</f>
        <v>FALSE</v>
      </c>
      <c r="G118" s="35" t="str">
        <f>VLOOKUP('SubAssemblies-Build-Ups'!$B118,Products[[Produkt Name]:[Gesamtkost]],6,FALSE)</f>
        <v>Local Partner</v>
      </c>
      <c r="H118" s="35" t="str">
        <f>VLOOKUP('SubAssemblies-Build-Ups'!$B118,Products[[Produkt Name]:[Gesamtkost]],7,FALSE)</f>
        <v>G02.02</v>
      </c>
      <c r="I118" t="str">
        <f>VLOOKUP('SubAssemblies-Build-Ups'!$B118,Products[[Produkt Name]:[Gesamtkost]],9,FALSE)</f>
        <v>tbd</v>
      </c>
      <c r="J118" t="str">
        <f>VLOOKUP('SubAssemblies-Build-Ups'!$B118,Products[[Produkt Name]:[Gesamtkost]],10,FALSE)</f>
        <v>tbd</v>
      </c>
      <c r="K118" t="str">
        <f>VLOOKUP('SubAssemblies-Build-Ups'!$B118,Products[[Produkt Name]:[Gesamtkost]],11,FALSE)</f>
        <v>tbd</v>
      </c>
    </row>
    <row r="119" spans="1:11" x14ac:dyDescent="0.55000000000000004">
      <c r="A119" s="35" t="s">
        <v>233</v>
      </c>
      <c r="B119" t="s">
        <v>396</v>
      </c>
      <c r="C119" s="35">
        <f>VLOOKUP('SubAssemblies-Build-Ups'!$B119,Products[[Produkt Name]:[Gesamtkost]],2,FALSE)</f>
        <v>70</v>
      </c>
      <c r="D119" s="35">
        <f>VLOOKUP('SubAssemblies-Build-Ups'!$B119,Products[[Produkt Name]:[Gesamtkost]],3,FALSE)</f>
        <v>2500</v>
      </c>
      <c r="E119" s="35">
        <f>VLOOKUP('SubAssemblies-Build-Ups'!$B119,Products[[Produkt Name]:[Gesamtkost]],4,FALSE)</f>
        <v>1250</v>
      </c>
      <c r="F119" s="35" t="str">
        <f>VLOOKUP('SubAssemblies-Build-Ups'!$B119,Products[[Produkt Name]:[Gesamtkost]],5,FALSE)</f>
        <v>FALSE</v>
      </c>
      <c r="G119" s="35" t="str">
        <f>VLOOKUP('SubAssemblies-Build-Ups'!$B119,Products[[Produkt Name]:[Gesamtkost]],6,FALSE)</f>
        <v>Local Partner</v>
      </c>
      <c r="H119" s="35" t="str">
        <f>VLOOKUP('SubAssemblies-Build-Ups'!$B119,Products[[Produkt Name]:[Gesamtkost]],7,FALSE)</f>
        <v>G02.02</v>
      </c>
      <c r="I119" t="str">
        <f>VLOOKUP('SubAssemblies-Build-Ups'!$B119,Products[[Produkt Name]:[Gesamtkost]],9,FALSE)</f>
        <v>tbd</v>
      </c>
      <c r="J119" t="str">
        <f>VLOOKUP('SubAssemblies-Build-Ups'!$B119,Products[[Produkt Name]:[Gesamtkost]],10,FALSE)</f>
        <v>tbd</v>
      </c>
      <c r="K119" t="str">
        <f>VLOOKUP('SubAssemblies-Build-Ups'!$B119,Products[[Produkt Name]:[Gesamtkost]],11,FALSE)</f>
        <v>tbd</v>
      </c>
    </row>
    <row r="120" spans="1:11" x14ac:dyDescent="0.55000000000000004">
      <c r="A120" s="35" t="s">
        <v>233</v>
      </c>
      <c r="B120" t="s">
        <v>390</v>
      </c>
      <c r="C120" s="35">
        <f>VLOOKUP('SubAssemblies-Build-Ups'!$B120,Products[[Produkt Name]:[Gesamtkost]],2,FALSE)</f>
        <v>30</v>
      </c>
      <c r="D120" s="35">
        <f>VLOOKUP('SubAssemblies-Build-Ups'!$B120,Products[[Produkt Name]:[Gesamtkost]],3,FALSE)</f>
        <v>2500</v>
      </c>
      <c r="E120" s="35">
        <f>VLOOKUP('SubAssemblies-Build-Ups'!$B120,Products[[Produkt Name]:[Gesamtkost]],4,FALSE)</f>
        <v>1250</v>
      </c>
      <c r="F120" s="35" t="str">
        <f>VLOOKUP('SubAssemblies-Build-Ups'!$B120,Products[[Produkt Name]:[Gesamtkost]],5,FALSE)</f>
        <v>FALSE</v>
      </c>
      <c r="G120" s="35" t="str">
        <f>VLOOKUP('SubAssemblies-Build-Ups'!$B120,Products[[Produkt Name]:[Gesamtkost]],6,FALSE)</f>
        <v>Local Partner</v>
      </c>
      <c r="H120" s="35" t="str">
        <f>VLOOKUP('SubAssemblies-Build-Ups'!$B120,Products[[Produkt Name]:[Gesamtkost]],7,FALSE)</f>
        <v>G02.02</v>
      </c>
      <c r="I120" t="str">
        <f>VLOOKUP('SubAssemblies-Build-Ups'!$B120,Products[[Produkt Name]:[Gesamtkost]],9,FALSE)</f>
        <v>tbd</v>
      </c>
      <c r="J120" t="str">
        <f>VLOOKUP('SubAssemblies-Build-Ups'!$B120,Products[[Produkt Name]:[Gesamtkost]],10,FALSE)</f>
        <v>tbd</v>
      </c>
      <c r="K120" t="str">
        <f>VLOOKUP('SubAssemblies-Build-Ups'!$B120,Products[[Produkt Name]:[Gesamtkost]],11,FALSE)</f>
        <v>tbd</v>
      </c>
    </row>
    <row r="121" spans="1:11" x14ac:dyDescent="0.55000000000000004">
      <c r="A121" s="35" t="s">
        <v>233</v>
      </c>
      <c r="B121" t="s">
        <v>397</v>
      </c>
      <c r="C121" s="35">
        <f>VLOOKUP('SubAssemblies-Build-Ups'!$B121,Products[[Produkt Name]:[Gesamtkost]],2,FALSE)</f>
        <v>0.1</v>
      </c>
      <c r="D121" s="35">
        <f>VLOOKUP('SubAssemblies-Build-Ups'!$B121,Products[[Produkt Name]:[Gesamtkost]],3,FALSE)</f>
        <v>2500</v>
      </c>
      <c r="E121" s="35">
        <f>VLOOKUP('SubAssemblies-Build-Ups'!$B121,Products[[Produkt Name]:[Gesamtkost]],4,FALSE)</f>
        <v>1250</v>
      </c>
      <c r="F121" s="35" t="str">
        <f>VLOOKUP('SubAssemblies-Build-Ups'!$B121,Products[[Produkt Name]:[Gesamtkost]],5,FALSE)</f>
        <v>FALSE</v>
      </c>
      <c r="G121" s="35" t="str">
        <f>VLOOKUP('SubAssemblies-Build-Ups'!$B121,Products[[Produkt Name]:[Gesamtkost]],6,FALSE)</f>
        <v>Lead Manufacturing Partner</v>
      </c>
      <c r="H121" s="35" t="str">
        <f>VLOOKUP('SubAssemblies-Build-Ups'!$B121,Products[[Produkt Name]:[Gesamtkost]],7,FALSE)</f>
        <v>G02.02</v>
      </c>
      <c r="I121" t="str">
        <f>VLOOKUP('SubAssemblies-Build-Ups'!$B121,Products[[Produkt Name]:[Gesamtkost]],9,FALSE)</f>
        <v>tbd</v>
      </c>
      <c r="J121" t="str">
        <f>VLOOKUP('SubAssemblies-Build-Ups'!$B121,Products[[Produkt Name]:[Gesamtkost]],10,FALSE)</f>
        <v>tbd</v>
      </c>
      <c r="K121" t="str">
        <f>VLOOKUP('SubAssemblies-Build-Ups'!$B121,Products[[Produkt Name]:[Gesamtkost]],11,FALSE)</f>
        <v>tbd</v>
      </c>
    </row>
    <row r="122" spans="1:11" x14ac:dyDescent="0.55000000000000004">
      <c r="A122" s="35" t="s">
        <v>233</v>
      </c>
      <c r="B122" t="s">
        <v>391</v>
      </c>
      <c r="C122" s="35">
        <f>VLOOKUP('SubAssemblies-Build-Ups'!$B122,Products[[Produkt Name]:[Gesamtkost]],2,FALSE)</f>
        <v>60</v>
      </c>
      <c r="D122" s="35">
        <f>VLOOKUP('SubAssemblies-Build-Ups'!$B122,Products[[Produkt Name]:[Gesamtkost]],3,FALSE)</f>
        <v>2500</v>
      </c>
      <c r="E122" s="35">
        <f>VLOOKUP('SubAssemblies-Build-Ups'!$B122,Products[[Produkt Name]:[Gesamtkost]],4,FALSE)</f>
        <v>1250</v>
      </c>
      <c r="F122" s="35" t="str">
        <f>VLOOKUP('SubAssemblies-Build-Ups'!$B122,Products[[Produkt Name]:[Gesamtkost]],5,FALSE)</f>
        <v>FALSE</v>
      </c>
      <c r="G122" s="35" t="str">
        <f>VLOOKUP('SubAssemblies-Build-Ups'!$B122,Products[[Produkt Name]:[Gesamtkost]],6,FALSE)</f>
        <v>Local Partner</v>
      </c>
      <c r="H122" s="35" t="str">
        <f>VLOOKUP('SubAssemblies-Build-Ups'!$B122,Products[[Produkt Name]:[Gesamtkost]],7,FALSE)</f>
        <v>G02.02</v>
      </c>
      <c r="I122" t="str">
        <f>VLOOKUP('SubAssemblies-Build-Ups'!$B122,Products[[Produkt Name]:[Gesamtkost]],9,FALSE)</f>
        <v>tbd</v>
      </c>
      <c r="J122" t="str">
        <f>VLOOKUP('SubAssemblies-Build-Ups'!$B122,Products[[Produkt Name]:[Gesamtkost]],10,FALSE)</f>
        <v>tbd</v>
      </c>
      <c r="K122" t="str">
        <f>VLOOKUP('SubAssemblies-Build-Ups'!$B122,Products[[Produkt Name]:[Gesamtkost]],11,FALSE)</f>
        <v>tbd</v>
      </c>
    </row>
    <row r="123" spans="1:11" x14ac:dyDescent="0.55000000000000004">
      <c r="A123" s="35" t="s">
        <v>233</v>
      </c>
      <c r="B123" t="s">
        <v>392</v>
      </c>
      <c r="C123" s="35">
        <f>VLOOKUP('SubAssemblies-Build-Ups'!$B123,Products[[Produkt Name]:[Gesamtkost]],2,FALSE)</f>
        <v>15</v>
      </c>
      <c r="D123" s="35">
        <f>VLOOKUP('SubAssemblies-Build-Ups'!$B123,Products[[Produkt Name]:[Gesamtkost]],3,FALSE)</f>
        <v>2500</v>
      </c>
      <c r="E123" s="35">
        <f>VLOOKUP('SubAssemblies-Build-Ups'!$B123,Products[[Produkt Name]:[Gesamtkost]],4,FALSE)</f>
        <v>1250</v>
      </c>
      <c r="F123" s="35" t="str">
        <f>VLOOKUP('SubAssemblies-Build-Ups'!$B123,Products[[Produkt Name]:[Gesamtkost]],5,FALSE)</f>
        <v>FALSE</v>
      </c>
      <c r="G123" s="35" t="str">
        <f>VLOOKUP('SubAssemblies-Build-Ups'!$B123,Products[[Produkt Name]:[Gesamtkost]],6,FALSE)</f>
        <v>Local Partner</v>
      </c>
      <c r="H123" s="35" t="str">
        <f>VLOOKUP('SubAssemblies-Build-Ups'!$B123,Products[[Produkt Name]:[Gesamtkost]],7,FALSE)</f>
        <v>G02.02</v>
      </c>
      <c r="I123" t="str">
        <f>VLOOKUP('SubAssemblies-Build-Ups'!$B123,Products[[Produkt Name]:[Gesamtkost]],9,FALSE)</f>
        <v>tbd</v>
      </c>
      <c r="J123" t="str">
        <f>VLOOKUP('SubAssemblies-Build-Ups'!$B123,Products[[Produkt Name]:[Gesamtkost]],10,FALSE)</f>
        <v>tbd</v>
      </c>
      <c r="K123" t="str">
        <f>VLOOKUP('SubAssemblies-Build-Ups'!$B123,Products[[Produkt Name]:[Gesamtkost]],11,FALSE)</f>
        <v>tbd</v>
      </c>
    </row>
    <row r="124" spans="1:11" x14ac:dyDescent="0.55000000000000004">
      <c r="A124" s="35" t="s">
        <v>239</v>
      </c>
      <c r="B124" t="s">
        <v>398</v>
      </c>
      <c r="C124" s="35">
        <f>VLOOKUP('SubAssemblies-Build-Ups'!$B124,Products[[Produkt Name]:[Gesamtkost]],2,FALSE)</f>
        <v>220</v>
      </c>
      <c r="D124" s="35">
        <f>VLOOKUP('SubAssemblies-Build-Ups'!$B124,Products[[Produkt Name]:[Gesamtkost]],3,FALSE)</f>
        <v>2500</v>
      </c>
      <c r="E124" s="35">
        <f>VLOOKUP('SubAssemblies-Build-Ups'!$B124,Products[[Produkt Name]:[Gesamtkost]],4,FALSE)</f>
        <v>1250</v>
      </c>
      <c r="F124" s="35" t="str">
        <f>VLOOKUP('SubAssemblies-Build-Ups'!$B124,Products[[Produkt Name]:[Gesamtkost]],5,FALSE)</f>
        <v>TRUE</v>
      </c>
      <c r="G124" s="35" t="str">
        <f>VLOOKUP('SubAssemblies-Build-Ups'!$B124,Products[[Produkt Name]:[Gesamtkost]],6,FALSE)</f>
        <v>Lead Manufacturing Partner</v>
      </c>
      <c r="H124" s="35" t="str">
        <f>VLOOKUP('SubAssemblies-Build-Ups'!$B124,Products[[Produkt Name]:[Gesamtkost]],7,FALSE)</f>
        <v>C04.01</v>
      </c>
      <c r="I124" t="str">
        <f>VLOOKUP('SubAssemblies-Build-Ups'!$B124,Products[[Produkt Name]:[Gesamtkost]],9,FALSE)</f>
        <v>tbd</v>
      </c>
      <c r="J124" t="str">
        <f>VLOOKUP('SubAssemblies-Build-Ups'!$B124,Products[[Produkt Name]:[Gesamtkost]],10,FALSE)</f>
        <v>tbd</v>
      </c>
      <c r="K124" t="str">
        <f>VLOOKUP('SubAssemblies-Build-Ups'!$B124,Products[[Produkt Name]:[Gesamtkost]],11,FALSE)</f>
        <v>tbd</v>
      </c>
    </row>
    <row r="125" spans="1:11" x14ac:dyDescent="0.55000000000000004">
      <c r="A125" s="35" t="s">
        <v>239</v>
      </c>
      <c r="B125" t="s">
        <v>395</v>
      </c>
      <c r="C125" s="35">
        <f>VLOOKUP('SubAssemblies-Build-Ups'!$B125,Products[[Produkt Name]:[Gesamtkost]],2,FALSE)</f>
        <v>0.5</v>
      </c>
      <c r="D125" s="35">
        <f>VLOOKUP('SubAssemblies-Build-Ups'!$B125,Products[[Produkt Name]:[Gesamtkost]],3,FALSE)</f>
        <v>2500</v>
      </c>
      <c r="E125" s="35">
        <f>VLOOKUP('SubAssemblies-Build-Ups'!$B125,Products[[Produkt Name]:[Gesamtkost]],4,FALSE)</f>
        <v>1250</v>
      </c>
      <c r="F125" s="35" t="str">
        <f>VLOOKUP('SubAssemblies-Build-Ups'!$B125,Products[[Produkt Name]:[Gesamtkost]],5,FALSE)</f>
        <v>FALSE</v>
      </c>
      <c r="G125" s="35" t="str">
        <f>VLOOKUP('SubAssemblies-Build-Ups'!$B125,Products[[Produkt Name]:[Gesamtkost]],6,FALSE)</f>
        <v>Local Partner</v>
      </c>
      <c r="H125" s="35" t="str">
        <f>VLOOKUP('SubAssemblies-Build-Ups'!$B125,Products[[Produkt Name]:[Gesamtkost]],7,FALSE)</f>
        <v>G02.02</v>
      </c>
      <c r="I125" t="str">
        <f>VLOOKUP('SubAssemblies-Build-Ups'!$B125,Products[[Produkt Name]:[Gesamtkost]],9,FALSE)</f>
        <v>tbd</v>
      </c>
      <c r="J125" t="str">
        <f>VLOOKUP('SubAssemblies-Build-Ups'!$B125,Products[[Produkt Name]:[Gesamtkost]],10,FALSE)</f>
        <v>tbd</v>
      </c>
      <c r="K125" t="str">
        <f>VLOOKUP('SubAssemblies-Build-Ups'!$B125,Products[[Produkt Name]:[Gesamtkost]],11,FALSE)</f>
        <v>tbd</v>
      </c>
    </row>
    <row r="126" spans="1:11" x14ac:dyDescent="0.55000000000000004">
      <c r="A126" s="35" t="s">
        <v>239</v>
      </c>
      <c r="B126" t="s">
        <v>396</v>
      </c>
      <c r="C126" s="35">
        <f>VLOOKUP('SubAssemblies-Build-Ups'!$B126,Products[[Produkt Name]:[Gesamtkost]],2,FALSE)</f>
        <v>70</v>
      </c>
      <c r="D126" s="35">
        <f>VLOOKUP('SubAssemblies-Build-Ups'!$B126,Products[[Produkt Name]:[Gesamtkost]],3,FALSE)</f>
        <v>2500</v>
      </c>
      <c r="E126" s="35">
        <f>VLOOKUP('SubAssemblies-Build-Ups'!$B126,Products[[Produkt Name]:[Gesamtkost]],4,FALSE)</f>
        <v>1250</v>
      </c>
      <c r="F126" s="35" t="str">
        <f>VLOOKUP('SubAssemblies-Build-Ups'!$B126,Products[[Produkt Name]:[Gesamtkost]],5,FALSE)</f>
        <v>FALSE</v>
      </c>
      <c r="G126" s="35" t="str">
        <f>VLOOKUP('SubAssemblies-Build-Ups'!$B126,Products[[Produkt Name]:[Gesamtkost]],6,FALSE)</f>
        <v>Local Partner</v>
      </c>
      <c r="H126" s="35" t="str">
        <f>VLOOKUP('SubAssemblies-Build-Ups'!$B126,Products[[Produkt Name]:[Gesamtkost]],7,FALSE)</f>
        <v>G02.02</v>
      </c>
      <c r="I126" t="str">
        <f>VLOOKUP('SubAssemblies-Build-Ups'!$B126,Products[[Produkt Name]:[Gesamtkost]],9,FALSE)</f>
        <v>tbd</v>
      </c>
      <c r="J126" t="str">
        <f>VLOOKUP('SubAssemblies-Build-Ups'!$B126,Products[[Produkt Name]:[Gesamtkost]],10,FALSE)</f>
        <v>tbd</v>
      </c>
      <c r="K126" t="str">
        <f>VLOOKUP('SubAssemblies-Build-Ups'!$B126,Products[[Produkt Name]:[Gesamtkost]],11,FALSE)</f>
        <v>tbd</v>
      </c>
    </row>
    <row r="127" spans="1:11" x14ac:dyDescent="0.55000000000000004">
      <c r="A127" s="35" t="s">
        <v>239</v>
      </c>
      <c r="B127" t="s">
        <v>390</v>
      </c>
      <c r="C127" s="35">
        <f>VLOOKUP('SubAssemblies-Build-Ups'!$B127,Products[[Produkt Name]:[Gesamtkost]],2,FALSE)</f>
        <v>30</v>
      </c>
      <c r="D127" s="35">
        <f>VLOOKUP('SubAssemblies-Build-Ups'!$B127,Products[[Produkt Name]:[Gesamtkost]],3,FALSE)</f>
        <v>2500</v>
      </c>
      <c r="E127" s="35">
        <f>VLOOKUP('SubAssemblies-Build-Ups'!$B127,Products[[Produkt Name]:[Gesamtkost]],4,FALSE)</f>
        <v>1250</v>
      </c>
      <c r="F127" s="35" t="str">
        <f>VLOOKUP('SubAssemblies-Build-Ups'!$B127,Products[[Produkt Name]:[Gesamtkost]],5,FALSE)</f>
        <v>FALSE</v>
      </c>
      <c r="G127" s="35" t="str">
        <f>VLOOKUP('SubAssemblies-Build-Ups'!$B127,Products[[Produkt Name]:[Gesamtkost]],6,FALSE)</f>
        <v>Local Partner</v>
      </c>
      <c r="H127" s="35" t="str">
        <f>VLOOKUP('SubAssemblies-Build-Ups'!$B127,Products[[Produkt Name]:[Gesamtkost]],7,FALSE)</f>
        <v>G02.02</v>
      </c>
      <c r="I127" t="str">
        <f>VLOOKUP('SubAssemblies-Build-Ups'!$B127,Products[[Produkt Name]:[Gesamtkost]],9,FALSE)</f>
        <v>tbd</v>
      </c>
      <c r="J127" t="str">
        <f>VLOOKUP('SubAssemblies-Build-Ups'!$B127,Products[[Produkt Name]:[Gesamtkost]],10,FALSE)</f>
        <v>tbd</v>
      </c>
      <c r="K127" t="str">
        <f>VLOOKUP('SubAssemblies-Build-Ups'!$B127,Products[[Produkt Name]:[Gesamtkost]],11,FALSE)</f>
        <v>tbd</v>
      </c>
    </row>
    <row r="128" spans="1:11" x14ac:dyDescent="0.55000000000000004">
      <c r="A128" s="35" t="s">
        <v>239</v>
      </c>
      <c r="B128" t="s">
        <v>397</v>
      </c>
      <c r="C128" s="35">
        <f>VLOOKUP('SubAssemblies-Build-Ups'!$B128,Products[[Produkt Name]:[Gesamtkost]],2,FALSE)</f>
        <v>0.1</v>
      </c>
      <c r="D128" s="35">
        <f>VLOOKUP('SubAssemblies-Build-Ups'!$B128,Products[[Produkt Name]:[Gesamtkost]],3,FALSE)</f>
        <v>2500</v>
      </c>
      <c r="E128" s="35">
        <f>VLOOKUP('SubAssemblies-Build-Ups'!$B128,Products[[Produkt Name]:[Gesamtkost]],4,FALSE)</f>
        <v>1250</v>
      </c>
      <c r="F128" s="35" t="str">
        <f>VLOOKUP('SubAssemblies-Build-Ups'!$B128,Products[[Produkt Name]:[Gesamtkost]],5,FALSE)</f>
        <v>FALSE</v>
      </c>
      <c r="G128" s="35" t="str">
        <f>VLOOKUP('SubAssemblies-Build-Ups'!$B128,Products[[Produkt Name]:[Gesamtkost]],6,FALSE)</f>
        <v>Lead Manufacturing Partner</v>
      </c>
      <c r="H128" s="35" t="str">
        <f>VLOOKUP('SubAssemblies-Build-Ups'!$B128,Products[[Produkt Name]:[Gesamtkost]],7,FALSE)</f>
        <v>G02.02</v>
      </c>
      <c r="I128" t="str">
        <f>VLOOKUP('SubAssemblies-Build-Ups'!$B128,Products[[Produkt Name]:[Gesamtkost]],9,FALSE)</f>
        <v>tbd</v>
      </c>
      <c r="J128" t="str">
        <f>VLOOKUP('SubAssemblies-Build-Ups'!$B128,Products[[Produkt Name]:[Gesamtkost]],10,FALSE)</f>
        <v>tbd</v>
      </c>
      <c r="K128" t="str">
        <f>VLOOKUP('SubAssemblies-Build-Ups'!$B128,Products[[Produkt Name]:[Gesamtkost]],11,FALSE)</f>
        <v>tbd</v>
      </c>
    </row>
    <row r="129" spans="1:11" x14ac:dyDescent="0.55000000000000004">
      <c r="A129" s="35" t="s">
        <v>239</v>
      </c>
      <c r="B129" t="s">
        <v>391</v>
      </c>
      <c r="C129" s="35">
        <f>VLOOKUP('SubAssemblies-Build-Ups'!$B129,Products[[Produkt Name]:[Gesamtkost]],2,FALSE)</f>
        <v>60</v>
      </c>
      <c r="D129" s="35">
        <f>VLOOKUP('SubAssemblies-Build-Ups'!$B129,Products[[Produkt Name]:[Gesamtkost]],3,FALSE)</f>
        <v>2500</v>
      </c>
      <c r="E129" s="35">
        <f>VLOOKUP('SubAssemblies-Build-Ups'!$B129,Products[[Produkt Name]:[Gesamtkost]],4,FALSE)</f>
        <v>1250</v>
      </c>
      <c r="F129" s="35" t="str">
        <f>VLOOKUP('SubAssemblies-Build-Ups'!$B129,Products[[Produkt Name]:[Gesamtkost]],5,FALSE)</f>
        <v>FALSE</v>
      </c>
      <c r="G129" s="35" t="str">
        <f>VLOOKUP('SubAssemblies-Build-Ups'!$B129,Products[[Produkt Name]:[Gesamtkost]],6,FALSE)</f>
        <v>Local Partner</v>
      </c>
      <c r="H129" s="35" t="str">
        <f>VLOOKUP('SubAssemblies-Build-Ups'!$B129,Products[[Produkt Name]:[Gesamtkost]],7,FALSE)</f>
        <v>G02.02</v>
      </c>
      <c r="I129" t="str">
        <f>VLOOKUP('SubAssemblies-Build-Ups'!$B129,Products[[Produkt Name]:[Gesamtkost]],9,FALSE)</f>
        <v>tbd</v>
      </c>
      <c r="J129" t="str">
        <f>VLOOKUP('SubAssemblies-Build-Ups'!$B129,Products[[Produkt Name]:[Gesamtkost]],10,FALSE)</f>
        <v>tbd</v>
      </c>
      <c r="K129" t="str">
        <f>VLOOKUP('SubAssemblies-Build-Ups'!$B129,Products[[Produkt Name]:[Gesamtkost]],11,FALSE)</f>
        <v>tbd</v>
      </c>
    </row>
    <row r="130" spans="1:11" x14ac:dyDescent="0.55000000000000004">
      <c r="A130" s="35" t="s">
        <v>239</v>
      </c>
      <c r="B130" t="s">
        <v>392</v>
      </c>
      <c r="C130" s="35">
        <f>VLOOKUP('SubAssemblies-Build-Ups'!$B130,Products[[Produkt Name]:[Gesamtkost]],2,FALSE)</f>
        <v>15</v>
      </c>
      <c r="D130" s="35">
        <f>VLOOKUP('SubAssemblies-Build-Ups'!$B130,Products[[Produkt Name]:[Gesamtkost]],3,FALSE)</f>
        <v>2500</v>
      </c>
      <c r="E130" s="35">
        <f>VLOOKUP('SubAssemblies-Build-Ups'!$B130,Products[[Produkt Name]:[Gesamtkost]],4,FALSE)</f>
        <v>1250</v>
      </c>
      <c r="F130" s="35" t="str">
        <f>VLOOKUP('SubAssemblies-Build-Ups'!$B130,Products[[Produkt Name]:[Gesamtkost]],5,FALSE)</f>
        <v>FALSE</v>
      </c>
      <c r="G130" s="35" t="str">
        <f>VLOOKUP('SubAssemblies-Build-Ups'!$B130,Products[[Produkt Name]:[Gesamtkost]],6,FALSE)</f>
        <v>Local Partner</v>
      </c>
      <c r="H130" s="35" t="str">
        <f>VLOOKUP('SubAssemblies-Build-Ups'!$B130,Products[[Produkt Name]:[Gesamtkost]],7,FALSE)</f>
        <v>G02.02</v>
      </c>
      <c r="I130" t="str">
        <f>VLOOKUP('SubAssemblies-Build-Ups'!$B130,Products[[Produkt Name]:[Gesamtkost]],9,FALSE)</f>
        <v>tbd</v>
      </c>
      <c r="J130" t="str">
        <f>VLOOKUP('SubAssemblies-Build-Ups'!$B130,Products[[Produkt Name]:[Gesamtkost]],10,FALSE)</f>
        <v>tbd</v>
      </c>
      <c r="K130" t="str">
        <f>VLOOKUP('SubAssemblies-Build-Ups'!$B130,Products[[Produkt Name]:[Gesamtkost]],11,FALSE)</f>
        <v>tbd</v>
      </c>
    </row>
    <row r="131" spans="1:11" x14ac:dyDescent="0.55000000000000004">
      <c r="A131" s="35" t="s">
        <v>243</v>
      </c>
      <c r="B131" t="s">
        <v>399</v>
      </c>
      <c r="C131" s="35">
        <f>VLOOKUP('SubAssemblies-Build-Ups'!$B131,Products[[Produkt Name]:[Gesamtkost]],2,FALSE)</f>
        <v>240</v>
      </c>
      <c r="D131" s="35">
        <f>VLOOKUP('SubAssemblies-Build-Ups'!$B131,Products[[Produkt Name]:[Gesamtkost]],3,FALSE)</f>
        <v>2500</v>
      </c>
      <c r="E131" s="35">
        <f>VLOOKUP('SubAssemblies-Build-Ups'!$B131,Products[[Produkt Name]:[Gesamtkost]],4,FALSE)</f>
        <v>1250</v>
      </c>
      <c r="F131" s="35" t="str">
        <f>VLOOKUP('SubAssemblies-Build-Ups'!$B131,Products[[Produkt Name]:[Gesamtkost]],5,FALSE)</f>
        <v>TRUE</v>
      </c>
      <c r="G131" s="35" t="str">
        <f>VLOOKUP('SubAssemblies-Build-Ups'!$B131,Products[[Produkt Name]:[Gesamtkost]],6,FALSE)</f>
        <v>Lead Manufacturing Partner</v>
      </c>
      <c r="H131" s="35" t="str">
        <f>VLOOKUP('SubAssemblies-Build-Ups'!$B131,Products[[Produkt Name]:[Gesamtkost]],7,FALSE)</f>
        <v>C04.01</v>
      </c>
      <c r="I131" t="str">
        <f>VLOOKUP('SubAssemblies-Build-Ups'!$B131,Products[[Produkt Name]:[Gesamtkost]],9,FALSE)</f>
        <v>tbd</v>
      </c>
      <c r="J131" t="str">
        <f>VLOOKUP('SubAssemblies-Build-Ups'!$B131,Products[[Produkt Name]:[Gesamtkost]],10,FALSE)</f>
        <v>tbd</v>
      </c>
      <c r="K131" t="str">
        <f>VLOOKUP('SubAssemblies-Build-Ups'!$B131,Products[[Produkt Name]:[Gesamtkost]],11,FALSE)</f>
        <v>tbd</v>
      </c>
    </row>
    <row r="132" spans="1:11" x14ac:dyDescent="0.55000000000000004">
      <c r="A132" s="35" t="s">
        <v>243</v>
      </c>
      <c r="B132" t="s">
        <v>395</v>
      </c>
      <c r="C132" s="35">
        <f>VLOOKUP('SubAssemblies-Build-Ups'!$B132,Products[[Produkt Name]:[Gesamtkost]],2,FALSE)</f>
        <v>0.5</v>
      </c>
      <c r="D132" s="35">
        <f>VLOOKUP('SubAssemblies-Build-Ups'!$B132,Products[[Produkt Name]:[Gesamtkost]],3,FALSE)</f>
        <v>2500</v>
      </c>
      <c r="E132" s="35">
        <f>VLOOKUP('SubAssemblies-Build-Ups'!$B132,Products[[Produkt Name]:[Gesamtkost]],4,FALSE)</f>
        <v>1250</v>
      </c>
      <c r="F132" s="35" t="str">
        <f>VLOOKUP('SubAssemblies-Build-Ups'!$B132,Products[[Produkt Name]:[Gesamtkost]],5,FALSE)</f>
        <v>FALSE</v>
      </c>
      <c r="G132" s="35" t="str">
        <f>VLOOKUP('SubAssemblies-Build-Ups'!$B132,Products[[Produkt Name]:[Gesamtkost]],6,FALSE)</f>
        <v>Local Partner</v>
      </c>
      <c r="H132" s="35" t="str">
        <f>VLOOKUP('SubAssemblies-Build-Ups'!$B132,Products[[Produkt Name]:[Gesamtkost]],7,FALSE)</f>
        <v>G02.02</v>
      </c>
      <c r="I132" t="str">
        <f>VLOOKUP('SubAssemblies-Build-Ups'!$B132,Products[[Produkt Name]:[Gesamtkost]],9,FALSE)</f>
        <v>tbd</v>
      </c>
      <c r="J132" t="str">
        <f>VLOOKUP('SubAssemblies-Build-Ups'!$B132,Products[[Produkt Name]:[Gesamtkost]],10,FALSE)</f>
        <v>tbd</v>
      </c>
      <c r="K132" t="str">
        <f>VLOOKUP('SubAssemblies-Build-Ups'!$B132,Products[[Produkt Name]:[Gesamtkost]],11,FALSE)</f>
        <v>tbd</v>
      </c>
    </row>
    <row r="133" spans="1:11" x14ac:dyDescent="0.55000000000000004">
      <c r="A133" s="35" t="s">
        <v>243</v>
      </c>
      <c r="B133" t="s">
        <v>396</v>
      </c>
      <c r="C133" s="35">
        <f>VLOOKUP('SubAssemblies-Build-Ups'!$B133,Products[[Produkt Name]:[Gesamtkost]],2,FALSE)</f>
        <v>70</v>
      </c>
      <c r="D133" s="35">
        <f>VLOOKUP('SubAssemblies-Build-Ups'!$B133,Products[[Produkt Name]:[Gesamtkost]],3,FALSE)</f>
        <v>2500</v>
      </c>
      <c r="E133" s="35">
        <f>VLOOKUP('SubAssemblies-Build-Ups'!$B133,Products[[Produkt Name]:[Gesamtkost]],4,FALSE)</f>
        <v>1250</v>
      </c>
      <c r="F133" s="35" t="str">
        <f>VLOOKUP('SubAssemblies-Build-Ups'!$B133,Products[[Produkt Name]:[Gesamtkost]],5,FALSE)</f>
        <v>FALSE</v>
      </c>
      <c r="G133" s="35" t="str">
        <f>VLOOKUP('SubAssemblies-Build-Ups'!$B133,Products[[Produkt Name]:[Gesamtkost]],6,FALSE)</f>
        <v>Local Partner</v>
      </c>
      <c r="H133" s="35" t="str">
        <f>VLOOKUP('SubAssemblies-Build-Ups'!$B133,Products[[Produkt Name]:[Gesamtkost]],7,FALSE)</f>
        <v>G02.02</v>
      </c>
      <c r="I133" t="str">
        <f>VLOOKUP('SubAssemblies-Build-Ups'!$B133,Products[[Produkt Name]:[Gesamtkost]],9,FALSE)</f>
        <v>tbd</v>
      </c>
      <c r="J133" t="str">
        <f>VLOOKUP('SubAssemblies-Build-Ups'!$B133,Products[[Produkt Name]:[Gesamtkost]],10,FALSE)</f>
        <v>tbd</v>
      </c>
      <c r="K133" t="str">
        <f>VLOOKUP('SubAssemblies-Build-Ups'!$B133,Products[[Produkt Name]:[Gesamtkost]],11,FALSE)</f>
        <v>tbd</v>
      </c>
    </row>
    <row r="134" spans="1:11" x14ac:dyDescent="0.55000000000000004">
      <c r="A134" s="35" t="s">
        <v>243</v>
      </c>
      <c r="B134" t="s">
        <v>390</v>
      </c>
      <c r="C134" s="35">
        <f>VLOOKUP('SubAssemblies-Build-Ups'!$B134,Products[[Produkt Name]:[Gesamtkost]],2,FALSE)</f>
        <v>30</v>
      </c>
      <c r="D134" s="35">
        <f>VLOOKUP('SubAssemblies-Build-Ups'!$B134,Products[[Produkt Name]:[Gesamtkost]],3,FALSE)</f>
        <v>2500</v>
      </c>
      <c r="E134" s="35">
        <f>VLOOKUP('SubAssemblies-Build-Ups'!$B134,Products[[Produkt Name]:[Gesamtkost]],4,FALSE)</f>
        <v>1250</v>
      </c>
      <c r="F134" s="35" t="str">
        <f>VLOOKUP('SubAssemblies-Build-Ups'!$B134,Products[[Produkt Name]:[Gesamtkost]],5,FALSE)</f>
        <v>FALSE</v>
      </c>
      <c r="G134" s="35" t="str">
        <f>VLOOKUP('SubAssemblies-Build-Ups'!$B134,Products[[Produkt Name]:[Gesamtkost]],6,FALSE)</f>
        <v>Local Partner</v>
      </c>
      <c r="H134" s="35" t="str">
        <f>VLOOKUP('SubAssemblies-Build-Ups'!$B134,Products[[Produkt Name]:[Gesamtkost]],7,FALSE)</f>
        <v>G02.02</v>
      </c>
      <c r="I134" t="str">
        <f>VLOOKUP('SubAssemblies-Build-Ups'!$B134,Products[[Produkt Name]:[Gesamtkost]],9,FALSE)</f>
        <v>tbd</v>
      </c>
      <c r="J134" t="str">
        <f>VLOOKUP('SubAssemblies-Build-Ups'!$B134,Products[[Produkt Name]:[Gesamtkost]],10,FALSE)</f>
        <v>tbd</v>
      </c>
      <c r="K134" t="str">
        <f>VLOOKUP('SubAssemblies-Build-Ups'!$B134,Products[[Produkt Name]:[Gesamtkost]],11,FALSE)</f>
        <v>tbd</v>
      </c>
    </row>
    <row r="135" spans="1:11" x14ac:dyDescent="0.55000000000000004">
      <c r="A135" s="35" t="s">
        <v>243</v>
      </c>
      <c r="B135" t="s">
        <v>397</v>
      </c>
      <c r="C135" s="35">
        <f>VLOOKUP('SubAssemblies-Build-Ups'!$B135,Products[[Produkt Name]:[Gesamtkost]],2,FALSE)</f>
        <v>0.1</v>
      </c>
      <c r="D135" s="35">
        <f>VLOOKUP('SubAssemblies-Build-Ups'!$B135,Products[[Produkt Name]:[Gesamtkost]],3,FALSE)</f>
        <v>2500</v>
      </c>
      <c r="E135" s="35">
        <f>VLOOKUP('SubAssemblies-Build-Ups'!$B135,Products[[Produkt Name]:[Gesamtkost]],4,FALSE)</f>
        <v>1250</v>
      </c>
      <c r="F135" s="35" t="str">
        <f>VLOOKUP('SubAssemblies-Build-Ups'!$B135,Products[[Produkt Name]:[Gesamtkost]],5,FALSE)</f>
        <v>FALSE</v>
      </c>
      <c r="G135" s="35" t="str">
        <f>VLOOKUP('SubAssemblies-Build-Ups'!$B135,Products[[Produkt Name]:[Gesamtkost]],6,FALSE)</f>
        <v>Lead Manufacturing Partner</v>
      </c>
      <c r="H135" s="35" t="str">
        <f>VLOOKUP('SubAssemblies-Build-Ups'!$B135,Products[[Produkt Name]:[Gesamtkost]],7,FALSE)</f>
        <v>G02.02</v>
      </c>
      <c r="I135" t="str">
        <f>VLOOKUP('SubAssemblies-Build-Ups'!$B135,Products[[Produkt Name]:[Gesamtkost]],9,FALSE)</f>
        <v>tbd</v>
      </c>
      <c r="J135" t="str">
        <f>VLOOKUP('SubAssemblies-Build-Ups'!$B135,Products[[Produkt Name]:[Gesamtkost]],10,FALSE)</f>
        <v>tbd</v>
      </c>
      <c r="K135" t="str">
        <f>VLOOKUP('SubAssemblies-Build-Ups'!$B135,Products[[Produkt Name]:[Gesamtkost]],11,FALSE)</f>
        <v>tbd</v>
      </c>
    </row>
    <row r="136" spans="1:11" x14ac:dyDescent="0.55000000000000004">
      <c r="A136" s="35" t="s">
        <v>243</v>
      </c>
      <c r="B136" t="s">
        <v>391</v>
      </c>
      <c r="C136" s="35">
        <f>VLOOKUP('SubAssemblies-Build-Ups'!$B136,Products[[Produkt Name]:[Gesamtkost]],2,FALSE)</f>
        <v>60</v>
      </c>
      <c r="D136" s="35">
        <f>VLOOKUP('SubAssemblies-Build-Ups'!$B136,Products[[Produkt Name]:[Gesamtkost]],3,FALSE)</f>
        <v>2500</v>
      </c>
      <c r="E136" s="35">
        <f>VLOOKUP('SubAssemblies-Build-Ups'!$B136,Products[[Produkt Name]:[Gesamtkost]],4,FALSE)</f>
        <v>1250</v>
      </c>
      <c r="F136" s="35" t="str">
        <f>VLOOKUP('SubAssemblies-Build-Ups'!$B136,Products[[Produkt Name]:[Gesamtkost]],5,FALSE)</f>
        <v>FALSE</v>
      </c>
      <c r="G136" s="35" t="str">
        <f>VLOOKUP('SubAssemblies-Build-Ups'!$B136,Products[[Produkt Name]:[Gesamtkost]],6,FALSE)</f>
        <v>Local Partner</v>
      </c>
      <c r="H136" s="35" t="str">
        <f>VLOOKUP('SubAssemblies-Build-Ups'!$B136,Products[[Produkt Name]:[Gesamtkost]],7,FALSE)</f>
        <v>G02.02</v>
      </c>
      <c r="I136" t="str">
        <f>VLOOKUP('SubAssemblies-Build-Ups'!$B136,Products[[Produkt Name]:[Gesamtkost]],9,FALSE)</f>
        <v>tbd</v>
      </c>
      <c r="J136" t="str">
        <f>VLOOKUP('SubAssemblies-Build-Ups'!$B136,Products[[Produkt Name]:[Gesamtkost]],10,FALSE)</f>
        <v>tbd</v>
      </c>
      <c r="K136" t="str">
        <f>VLOOKUP('SubAssemblies-Build-Ups'!$B136,Products[[Produkt Name]:[Gesamtkost]],11,FALSE)</f>
        <v>tbd</v>
      </c>
    </row>
    <row r="137" spans="1:11" x14ac:dyDescent="0.55000000000000004">
      <c r="A137" s="35" t="s">
        <v>243</v>
      </c>
      <c r="B137" t="s">
        <v>392</v>
      </c>
      <c r="C137" s="35">
        <f>VLOOKUP('SubAssemblies-Build-Ups'!$B137,Products[[Produkt Name]:[Gesamtkost]],2,FALSE)</f>
        <v>15</v>
      </c>
      <c r="D137" s="35">
        <f>VLOOKUP('SubAssemblies-Build-Ups'!$B137,Products[[Produkt Name]:[Gesamtkost]],3,FALSE)</f>
        <v>2500</v>
      </c>
      <c r="E137" s="35">
        <f>VLOOKUP('SubAssemblies-Build-Ups'!$B137,Products[[Produkt Name]:[Gesamtkost]],4,FALSE)</f>
        <v>1250</v>
      </c>
      <c r="F137" s="35" t="str">
        <f>VLOOKUP('SubAssemblies-Build-Ups'!$B137,Products[[Produkt Name]:[Gesamtkost]],5,FALSE)</f>
        <v>FALSE</v>
      </c>
      <c r="G137" s="35" t="str">
        <f>VLOOKUP('SubAssemblies-Build-Ups'!$B137,Products[[Produkt Name]:[Gesamtkost]],6,FALSE)</f>
        <v>Local Partner</v>
      </c>
      <c r="H137" s="35" t="str">
        <f>VLOOKUP('SubAssemblies-Build-Ups'!$B137,Products[[Produkt Name]:[Gesamtkost]],7,FALSE)</f>
        <v>G02.02</v>
      </c>
      <c r="I137" t="str">
        <f>VLOOKUP('SubAssemblies-Build-Ups'!$B137,Products[[Produkt Name]:[Gesamtkost]],9,FALSE)</f>
        <v>tbd</v>
      </c>
      <c r="J137" t="str">
        <f>VLOOKUP('SubAssemblies-Build-Ups'!$B137,Products[[Produkt Name]:[Gesamtkost]],10,FALSE)</f>
        <v>tbd</v>
      </c>
      <c r="K137" t="str">
        <f>VLOOKUP('SubAssemblies-Build-Ups'!$B137,Products[[Produkt Name]:[Gesamtkost]],11,FALSE)</f>
        <v>tbd</v>
      </c>
    </row>
    <row r="138" spans="1:11" x14ac:dyDescent="0.55000000000000004">
      <c r="A138" s="35" t="s">
        <v>247</v>
      </c>
      <c r="B138" t="s">
        <v>400</v>
      </c>
      <c r="C138" s="35">
        <f>VLOOKUP('SubAssemblies-Build-Ups'!$B138,Products[[Produkt Name]:[Gesamtkost]],2,FALSE)</f>
        <v>120</v>
      </c>
      <c r="D138" s="35">
        <f>VLOOKUP('SubAssemblies-Build-Ups'!$B138,Products[[Produkt Name]:[Gesamtkost]],3,FALSE)</f>
        <v>2500</v>
      </c>
      <c r="E138" s="35">
        <f>VLOOKUP('SubAssemblies-Build-Ups'!$B138,Products[[Produkt Name]:[Gesamtkost]],4,FALSE)</f>
        <v>1250</v>
      </c>
      <c r="F138" s="35" t="str">
        <f>VLOOKUP('SubAssemblies-Build-Ups'!$B138,Products[[Produkt Name]:[Gesamtkost]],5,FALSE)</f>
        <v>FALSE</v>
      </c>
      <c r="G138" s="35" t="str">
        <f>VLOOKUP('SubAssemblies-Build-Ups'!$B138,Products[[Produkt Name]:[Gesamtkost]],6,FALSE)</f>
        <v>Local Partner</v>
      </c>
      <c r="H138" s="35" t="str">
        <f>VLOOKUP('SubAssemblies-Build-Ups'!$B138,Products[[Produkt Name]:[Gesamtkost]],7,FALSE)</f>
        <v>C04.01</v>
      </c>
      <c r="I138" t="str">
        <f>VLOOKUP('SubAssemblies-Build-Ups'!$B138,Products[[Produkt Name]:[Gesamtkost]],9,FALSE)</f>
        <v>tbd</v>
      </c>
      <c r="J138" t="str">
        <f>VLOOKUP('SubAssemblies-Build-Ups'!$B138,Products[[Produkt Name]:[Gesamtkost]],10,FALSE)</f>
        <v>tbd</v>
      </c>
      <c r="K138" t="str">
        <f>VLOOKUP('SubAssemblies-Build-Ups'!$B138,Products[[Produkt Name]:[Gesamtkost]],11,FALSE)</f>
        <v>tbd</v>
      </c>
    </row>
    <row r="139" spans="1:11" x14ac:dyDescent="0.55000000000000004">
      <c r="A139" s="35" t="s">
        <v>247</v>
      </c>
      <c r="B139" t="s">
        <v>388</v>
      </c>
      <c r="C139" s="35">
        <f>VLOOKUP('SubAssemblies-Build-Ups'!$B139,Products[[Produkt Name]:[Gesamtkost]],2,FALSE)</f>
        <v>120</v>
      </c>
      <c r="D139" s="35">
        <f>VLOOKUP('SubAssemblies-Build-Ups'!$B139,Products[[Produkt Name]:[Gesamtkost]],3,FALSE)</f>
        <v>2500</v>
      </c>
      <c r="E139" s="35">
        <f>VLOOKUP('SubAssemblies-Build-Ups'!$B139,Products[[Produkt Name]:[Gesamtkost]],4,FALSE)</f>
        <v>1250</v>
      </c>
      <c r="F139" s="35" t="str">
        <f>VLOOKUP('SubAssemblies-Build-Ups'!$B139,Products[[Produkt Name]:[Gesamtkost]],5,FALSE)</f>
        <v>TRUE</v>
      </c>
      <c r="G139" s="35" t="str">
        <f>VLOOKUP('SubAssemblies-Build-Ups'!$B139,Products[[Produkt Name]:[Gesamtkost]],6,FALSE)</f>
        <v>Lead Manufacturing Partner</v>
      </c>
      <c r="H139" s="35" t="str">
        <f>VLOOKUP('SubAssemblies-Build-Ups'!$B139,Products[[Produkt Name]:[Gesamtkost]],7,FALSE)</f>
        <v>C04.01</v>
      </c>
      <c r="I139" t="str">
        <f>VLOOKUP('SubAssemblies-Build-Ups'!$B139,Products[[Produkt Name]:[Gesamtkost]],9,FALSE)</f>
        <v>tbd</v>
      </c>
      <c r="J139" t="str">
        <f>VLOOKUP('SubAssemblies-Build-Ups'!$B139,Products[[Produkt Name]:[Gesamtkost]],10,FALSE)</f>
        <v>tbd</v>
      </c>
      <c r="K139" t="str">
        <f>VLOOKUP('SubAssemblies-Build-Ups'!$B139,Products[[Produkt Name]:[Gesamtkost]],11,FALSE)</f>
        <v>tbd</v>
      </c>
    </row>
    <row r="140" spans="1:11" x14ac:dyDescent="0.55000000000000004">
      <c r="A140" s="35" t="s">
        <v>247</v>
      </c>
      <c r="B140" t="s">
        <v>390</v>
      </c>
      <c r="C140" s="35">
        <f>VLOOKUP('SubAssemblies-Build-Ups'!$B140,Products[[Produkt Name]:[Gesamtkost]],2,FALSE)</f>
        <v>30</v>
      </c>
      <c r="D140" s="35">
        <f>VLOOKUP('SubAssemblies-Build-Ups'!$B140,Products[[Produkt Name]:[Gesamtkost]],3,FALSE)</f>
        <v>2500</v>
      </c>
      <c r="E140" s="35">
        <f>VLOOKUP('SubAssemblies-Build-Ups'!$B140,Products[[Produkt Name]:[Gesamtkost]],4,FALSE)</f>
        <v>1250</v>
      </c>
      <c r="F140" s="35" t="str">
        <f>VLOOKUP('SubAssemblies-Build-Ups'!$B140,Products[[Produkt Name]:[Gesamtkost]],5,FALSE)</f>
        <v>FALSE</v>
      </c>
      <c r="G140" s="35" t="str">
        <f>VLOOKUP('SubAssemblies-Build-Ups'!$B140,Products[[Produkt Name]:[Gesamtkost]],6,FALSE)</f>
        <v>Local Partner</v>
      </c>
      <c r="H140" s="35" t="str">
        <f>VLOOKUP('SubAssemblies-Build-Ups'!$B140,Products[[Produkt Name]:[Gesamtkost]],7,FALSE)</f>
        <v>G02.02</v>
      </c>
      <c r="I140" t="str">
        <f>VLOOKUP('SubAssemblies-Build-Ups'!$B140,Products[[Produkt Name]:[Gesamtkost]],9,FALSE)</f>
        <v>tbd</v>
      </c>
      <c r="J140" t="str">
        <f>VLOOKUP('SubAssemblies-Build-Ups'!$B140,Products[[Produkt Name]:[Gesamtkost]],10,FALSE)</f>
        <v>tbd</v>
      </c>
      <c r="K140" t="str">
        <f>VLOOKUP('SubAssemblies-Build-Ups'!$B140,Products[[Produkt Name]:[Gesamtkost]],11,FALSE)</f>
        <v>tbd</v>
      </c>
    </row>
    <row r="141" spans="1:11" x14ac:dyDescent="0.55000000000000004">
      <c r="A141" s="35" t="s">
        <v>247</v>
      </c>
      <c r="B141" t="s">
        <v>391</v>
      </c>
      <c r="C141" s="35">
        <f>VLOOKUP('SubAssemblies-Build-Ups'!$B141,Products[[Produkt Name]:[Gesamtkost]],2,FALSE)</f>
        <v>60</v>
      </c>
      <c r="D141" s="35">
        <f>VLOOKUP('SubAssemblies-Build-Ups'!$B141,Products[[Produkt Name]:[Gesamtkost]],3,FALSE)</f>
        <v>2500</v>
      </c>
      <c r="E141" s="35">
        <f>VLOOKUP('SubAssemblies-Build-Ups'!$B141,Products[[Produkt Name]:[Gesamtkost]],4,FALSE)</f>
        <v>1250</v>
      </c>
      <c r="F141" s="35" t="str">
        <f>VLOOKUP('SubAssemblies-Build-Ups'!$B141,Products[[Produkt Name]:[Gesamtkost]],5,FALSE)</f>
        <v>FALSE</v>
      </c>
      <c r="G141" s="35" t="str">
        <f>VLOOKUP('SubAssemblies-Build-Ups'!$B141,Products[[Produkt Name]:[Gesamtkost]],6,FALSE)</f>
        <v>Local Partner</v>
      </c>
      <c r="H141" s="35" t="str">
        <f>VLOOKUP('SubAssemblies-Build-Ups'!$B141,Products[[Produkt Name]:[Gesamtkost]],7,FALSE)</f>
        <v>G02.02</v>
      </c>
      <c r="I141" t="str">
        <f>VLOOKUP('SubAssemblies-Build-Ups'!$B141,Products[[Produkt Name]:[Gesamtkost]],9,FALSE)</f>
        <v>tbd</v>
      </c>
      <c r="J141" t="str">
        <f>VLOOKUP('SubAssemblies-Build-Ups'!$B141,Products[[Produkt Name]:[Gesamtkost]],10,FALSE)</f>
        <v>tbd</v>
      </c>
      <c r="K141" t="str">
        <f>VLOOKUP('SubAssemblies-Build-Ups'!$B141,Products[[Produkt Name]:[Gesamtkost]],11,FALSE)</f>
        <v>tbd</v>
      </c>
    </row>
    <row r="142" spans="1:11" x14ac:dyDescent="0.55000000000000004">
      <c r="A142" s="35" t="s">
        <v>247</v>
      </c>
      <c r="B142" t="s">
        <v>392</v>
      </c>
      <c r="C142" s="35">
        <f>VLOOKUP('SubAssemblies-Build-Ups'!$B142,Products[[Produkt Name]:[Gesamtkost]],2,FALSE)</f>
        <v>15</v>
      </c>
      <c r="D142" s="35">
        <f>VLOOKUP('SubAssemblies-Build-Ups'!$B142,Products[[Produkt Name]:[Gesamtkost]],3,FALSE)</f>
        <v>2500</v>
      </c>
      <c r="E142" s="35">
        <f>VLOOKUP('SubAssemblies-Build-Ups'!$B142,Products[[Produkt Name]:[Gesamtkost]],4,FALSE)</f>
        <v>1250</v>
      </c>
      <c r="F142" s="35" t="str">
        <f>VLOOKUP('SubAssemblies-Build-Ups'!$B142,Products[[Produkt Name]:[Gesamtkost]],5,FALSE)</f>
        <v>FALSE</v>
      </c>
      <c r="G142" s="35" t="str">
        <f>VLOOKUP('SubAssemblies-Build-Ups'!$B142,Products[[Produkt Name]:[Gesamtkost]],6,FALSE)</f>
        <v>Local Partner</v>
      </c>
      <c r="H142" s="35" t="str">
        <f>VLOOKUP('SubAssemblies-Build-Ups'!$B142,Products[[Produkt Name]:[Gesamtkost]],7,FALSE)</f>
        <v>G02.02</v>
      </c>
      <c r="I142" t="str">
        <f>VLOOKUP('SubAssemblies-Build-Ups'!$B142,Products[[Produkt Name]:[Gesamtkost]],9,FALSE)</f>
        <v>tbd</v>
      </c>
      <c r="J142" t="str">
        <f>VLOOKUP('SubAssemblies-Build-Ups'!$B142,Products[[Produkt Name]:[Gesamtkost]],10,FALSE)</f>
        <v>tbd</v>
      </c>
      <c r="K142" t="str">
        <f>VLOOKUP('SubAssemblies-Build-Ups'!$B142,Products[[Produkt Name]:[Gesamtkost]],11,FALSE)</f>
        <v>tbd</v>
      </c>
    </row>
    <row r="143" spans="1:11" x14ac:dyDescent="0.55000000000000004">
      <c r="A143" s="35" t="s">
        <v>251</v>
      </c>
      <c r="B143" t="s">
        <v>401</v>
      </c>
      <c r="C143" s="35">
        <f>VLOOKUP('SubAssemblies-Build-Ups'!$B143,Products[[Produkt Name]:[Gesamtkost]],2,FALSE)</f>
        <v>240</v>
      </c>
      <c r="D143" s="35">
        <f>VLOOKUP('SubAssemblies-Build-Ups'!$B143,Products[[Produkt Name]:[Gesamtkost]],3,FALSE)</f>
        <v>2500</v>
      </c>
      <c r="E143" s="35">
        <f>VLOOKUP('SubAssemblies-Build-Ups'!$B143,Products[[Produkt Name]:[Gesamtkost]],4,FALSE)</f>
        <v>1250</v>
      </c>
      <c r="F143" s="35" t="str">
        <f>VLOOKUP('SubAssemblies-Build-Ups'!$B143,Products[[Produkt Name]:[Gesamtkost]],5,FALSE)</f>
        <v>FALSE</v>
      </c>
      <c r="G143" s="35" t="str">
        <f>VLOOKUP('SubAssemblies-Build-Ups'!$B143,Products[[Produkt Name]:[Gesamtkost]],6,FALSE)</f>
        <v>Local Partner</v>
      </c>
      <c r="H143" s="35" t="str">
        <f>VLOOKUP('SubAssemblies-Build-Ups'!$B143,Products[[Produkt Name]:[Gesamtkost]],7,FALSE)</f>
        <v>G02.02</v>
      </c>
      <c r="I143" t="str">
        <f>VLOOKUP('SubAssemblies-Build-Ups'!$B143,Products[[Produkt Name]:[Gesamtkost]],9,FALSE)</f>
        <v>tbd</v>
      </c>
      <c r="J143" t="str">
        <f>VLOOKUP('SubAssemblies-Build-Ups'!$B143,Products[[Produkt Name]:[Gesamtkost]],10,FALSE)</f>
        <v>tbd</v>
      </c>
      <c r="K143" t="str">
        <f>VLOOKUP('SubAssemblies-Build-Ups'!$B143,Products[[Produkt Name]:[Gesamtkost]],11,FALSE)</f>
        <v>tbd</v>
      </c>
    </row>
    <row r="144" spans="1:11" x14ac:dyDescent="0.55000000000000004">
      <c r="A144" s="35" t="s">
        <v>251</v>
      </c>
      <c r="B144" t="s">
        <v>390</v>
      </c>
      <c r="C144" s="35">
        <f>VLOOKUP('SubAssemblies-Build-Ups'!$B144,Products[[Produkt Name]:[Gesamtkost]],2,FALSE)</f>
        <v>30</v>
      </c>
      <c r="D144" s="35">
        <f>VLOOKUP('SubAssemblies-Build-Ups'!$B144,Products[[Produkt Name]:[Gesamtkost]],3,FALSE)</f>
        <v>2500</v>
      </c>
      <c r="E144" s="35">
        <f>VLOOKUP('SubAssemblies-Build-Ups'!$B144,Products[[Produkt Name]:[Gesamtkost]],4,FALSE)</f>
        <v>1250</v>
      </c>
      <c r="F144" s="35" t="str">
        <f>VLOOKUP('SubAssemblies-Build-Ups'!$B144,Products[[Produkt Name]:[Gesamtkost]],5,FALSE)</f>
        <v>FALSE</v>
      </c>
      <c r="G144" s="35" t="str">
        <f>VLOOKUP('SubAssemblies-Build-Ups'!$B144,Products[[Produkt Name]:[Gesamtkost]],6,FALSE)</f>
        <v>Local Partner</v>
      </c>
      <c r="H144" s="35" t="str">
        <f>VLOOKUP('SubAssemblies-Build-Ups'!$B144,Products[[Produkt Name]:[Gesamtkost]],7,FALSE)</f>
        <v>G02.02</v>
      </c>
      <c r="I144" t="str">
        <f>VLOOKUP('SubAssemblies-Build-Ups'!$B144,Products[[Produkt Name]:[Gesamtkost]],9,FALSE)</f>
        <v>tbd</v>
      </c>
      <c r="J144" t="str">
        <f>VLOOKUP('SubAssemblies-Build-Ups'!$B144,Products[[Produkt Name]:[Gesamtkost]],10,FALSE)</f>
        <v>tbd</v>
      </c>
      <c r="K144" t="str">
        <f>VLOOKUP('SubAssemblies-Build-Ups'!$B144,Products[[Produkt Name]:[Gesamtkost]],11,FALSE)</f>
        <v>tbd</v>
      </c>
    </row>
    <row r="145" spans="1:11" x14ac:dyDescent="0.55000000000000004">
      <c r="A145" s="35" t="s">
        <v>251</v>
      </c>
      <c r="B145" t="s">
        <v>397</v>
      </c>
      <c r="C145" s="35">
        <f>VLOOKUP('SubAssemblies-Build-Ups'!$B145,Products[[Produkt Name]:[Gesamtkost]],2,FALSE)</f>
        <v>0.1</v>
      </c>
      <c r="D145" s="35">
        <f>VLOOKUP('SubAssemblies-Build-Ups'!$B145,Products[[Produkt Name]:[Gesamtkost]],3,FALSE)</f>
        <v>2500</v>
      </c>
      <c r="E145" s="35">
        <f>VLOOKUP('SubAssemblies-Build-Ups'!$B145,Products[[Produkt Name]:[Gesamtkost]],4,FALSE)</f>
        <v>1250</v>
      </c>
      <c r="F145" s="35" t="str">
        <f>VLOOKUP('SubAssemblies-Build-Ups'!$B145,Products[[Produkt Name]:[Gesamtkost]],5,FALSE)</f>
        <v>FALSE</v>
      </c>
      <c r="G145" s="35" t="str">
        <f>VLOOKUP('SubAssemblies-Build-Ups'!$B145,Products[[Produkt Name]:[Gesamtkost]],6,FALSE)</f>
        <v>Lead Manufacturing Partner</v>
      </c>
      <c r="H145" s="35" t="str">
        <f>VLOOKUP('SubAssemblies-Build-Ups'!$B145,Products[[Produkt Name]:[Gesamtkost]],7,FALSE)</f>
        <v>G02.02</v>
      </c>
      <c r="I145" t="str">
        <f>VLOOKUP('SubAssemblies-Build-Ups'!$B145,Products[[Produkt Name]:[Gesamtkost]],9,FALSE)</f>
        <v>tbd</v>
      </c>
      <c r="J145" t="str">
        <f>VLOOKUP('SubAssemblies-Build-Ups'!$B145,Products[[Produkt Name]:[Gesamtkost]],10,FALSE)</f>
        <v>tbd</v>
      </c>
      <c r="K145" t="str">
        <f>VLOOKUP('SubAssemblies-Build-Ups'!$B145,Products[[Produkt Name]:[Gesamtkost]],11,FALSE)</f>
        <v>tbd</v>
      </c>
    </row>
    <row r="146" spans="1:11" x14ac:dyDescent="0.55000000000000004">
      <c r="A146" s="35" t="s">
        <v>251</v>
      </c>
      <c r="B146" t="s">
        <v>391</v>
      </c>
      <c r="C146" s="35">
        <f>VLOOKUP('SubAssemblies-Build-Ups'!$B146,Products[[Produkt Name]:[Gesamtkost]],2,FALSE)</f>
        <v>60</v>
      </c>
      <c r="D146" s="35">
        <f>VLOOKUP('SubAssemblies-Build-Ups'!$B146,Products[[Produkt Name]:[Gesamtkost]],3,FALSE)</f>
        <v>2500</v>
      </c>
      <c r="E146" s="35">
        <f>VLOOKUP('SubAssemblies-Build-Ups'!$B146,Products[[Produkt Name]:[Gesamtkost]],4,FALSE)</f>
        <v>1250</v>
      </c>
      <c r="F146" s="35" t="str">
        <f>VLOOKUP('SubAssemblies-Build-Ups'!$B146,Products[[Produkt Name]:[Gesamtkost]],5,FALSE)</f>
        <v>FALSE</v>
      </c>
      <c r="G146" s="35" t="str">
        <f>VLOOKUP('SubAssemblies-Build-Ups'!$B146,Products[[Produkt Name]:[Gesamtkost]],6,FALSE)</f>
        <v>Local Partner</v>
      </c>
      <c r="H146" s="35" t="str">
        <f>VLOOKUP('SubAssemblies-Build-Ups'!$B146,Products[[Produkt Name]:[Gesamtkost]],7,FALSE)</f>
        <v>G02.02</v>
      </c>
      <c r="I146" t="str">
        <f>VLOOKUP('SubAssemblies-Build-Ups'!$B146,Products[[Produkt Name]:[Gesamtkost]],9,FALSE)</f>
        <v>tbd</v>
      </c>
      <c r="J146" t="str">
        <f>VLOOKUP('SubAssemblies-Build-Ups'!$B146,Products[[Produkt Name]:[Gesamtkost]],10,FALSE)</f>
        <v>tbd</v>
      </c>
      <c r="K146" t="str">
        <f>VLOOKUP('SubAssemblies-Build-Ups'!$B146,Products[[Produkt Name]:[Gesamtkost]],11,FALSE)</f>
        <v>tbd</v>
      </c>
    </row>
    <row r="147" spans="1:11" x14ac:dyDescent="0.55000000000000004">
      <c r="A147" s="35" t="s">
        <v>251</v>
      </c>
      <c r="B147" t="s">
        <v>392</v>
      </c>
      <c r="C147" s="35">
        <f>VLOOKUP('SubAssemblies-Build-Ups'!$B147,Products[[Produkt Name]:[Gesamtkost]],2,FALSE)</f>
        <v>15</v>
      </c>
      <c r="D147" s="35">
        <f>VLOOKUP('SubAssemblies-Build-Ups'!$B147,Products[[Produkt Name]:[Gesamtkost]],3,FALSE)</f>
        <v>2500</v>
      </c>
      <c r="E147" s="35">
        <f>VLOOKUP('SubAssemblies-Build-Ups'!$B147,Products[[Produkt Name]:[Gesamtkost]],4,FALSE)</f>
        <v>1250</v>
      </c>
      <c r="F147" s="35" t="str">
        <f>VLOOKUP('SubAssemblies-Build-Ups'!$B147,Products[[Produkt Name]:[Gesamtkost]],5,FALSE)</f>
        <v>FALSE</v>
      </c>
      <c r="G147" s="35" t="str">
        <f>VLOOKUP('SubAssemblies-Build-Ups'!$B147,Products[[Produkt Name]:[Gesamtkost]],6,FALSE)</f>
        <v>Local Partner</v>
      </c>
      <c r="H147" s="35" t="str">
        <f>VLOOKUP('SubAssemblies-Build-Ups'!$B147,Products[[Produkt Name]:[Gesamtkost]],7,FALSE)</f>
        <v>G02.02</v>
      </c>
      <c r="I147" t="str">
        <f>VLOOKUP('SubAssemblies-Build-Ups'!$B147,Products[[Produkt Name]:[Gesamtkost]],9,FALSE)</f>
        <v>tbd</v>
      </c>
      <c r="J147" t="str">
        <f>VLOOKUP('SubAssemblies-Build-Ups'!$B147,Products[[Produkt Name]:[Gesamtkost]],10,FALSE)</f>
        <v>tbd</v>
      </c>
      <c r="K147" t="str">
        <f>VLOOKUP('SubAssemblies-Build-Ups'!$B147,Products[[Produkt Name]:[Gesamtkost]],11,FALSE)</f>
        <v>tbd</v>
      </c>
    </row>
    <row r="148" spans="1:11" x14ac:dyDescent="0.55000000000000004">
      <c r="A148" s="35" t="s">
        <v>255</v>
      </c>
      <c r="B148" t="s">
        <v>388</v>
      </c>
      <c r="C148" s="35">
        <f>VLOOKUP('SubAssemblies-Build-Ups'!$B148,Products[[Produkt Name]:[Gesamtkost]],2,FALSE)</f>
        <v>120</v>
      </c>
      <c r="D148" s="35">
        <f>VLOOKUP('SubAssemblies-Build-Ups'!$B148,Products[[Produkt Name]:[Gesamtkost]],3,FALSE)</f>
        <v>2500</v>
      </c>
      <c r="E148" s="35">
        <f>VLOOKUP('SubAssemblies-Build-Ups'!$B148,Products[[Produkt Name]:[Gesamtkost]],4,FALSE)</f>
        <v>1250</v>
      </c>
      <c r="F148" s="35" t="str">
        <f>VLOOKUP('SubAssemblies-Build-Ups'!$B148,Products[[Produkt Name]:[Gesamtkost]],5,FALSE)</f>
        <v>TRUE</v>
      </c>
      <c r="G148" s="35" t="str">
        <f>VLOOKUP('SubAssemblies-Build-Ups'!$B148,Products[[Produkt Name]:[Gesamtkost]],6,FALSE)</f>
        <v>Lead Manufacturing Partner</v>
      </c>
      <c r="H148" s="35" t="str">
        <f>VLOOKUP('SubAssemblies-Build-Ups'!$B148,Products[[Produkt Name]:[Gesamtkost]],7,FALSE)</f>
        <v>C04.01</v>
      </c>
      <c r="I148" t="str">
        <f>VLOOKUP('SubAssemblies-Build-Ups'!$B148,Products[[Produkt Name]:[Gesamtkost]],9,FALSE)</f>
        <v>tbd</v>
      </c>
      <c r="J148" t="str">
        <f>VLOOKUP('SubAssemblies-Build-Ups'!$B148,Products[[Produkt Name]:[Gesamtkost]],10,FALSE)</f>
        <v>tbd</v>
      </c>
      <c r="K148" t="str">
        <f>VLOOKUP('SubAssemblies-Build-Ups'!$B148,Products[[Produkt Name]:[Gesamtkost]],11,FALSE)</f>
        <v>tbd</v>
      </c>
    </row>
    <row r="149" spans="1:11" x14ac:dyDescent="0.55000000000000004">
      <c r="A149" s="35" t="s">
        <v>255</v>
      </c>
      <c r="B149" t="s">
        <v>389</v>
      </c>
      <c r="C149" s="35">
        <f>VLOOKUP('SubAssemblies-Build-Ups'!$B149,Products[[Produkt Name]:[Gesamtkost]],2,FALSE)</f>
        <v>40</v>
      </c>
      <c r="D149" s="35">
        <f>VLOOKUP('SubAssemblies-Build-Ups'!$B149,Products[[Produkt Name]:[Gesamtkost]],3,FALSE)</f>
        <v>2500</v>
      </c>
      <c r="E149" s="35">
        <f>VLOOKUP('SubAssemblies-Build-Ups'!$B149,Products[[Produkt Name]:[Gesamtkost]],4,FALSE)</f>
        <v>1250</v>
      </c>
      <c r="F149" s="35" t="str">
        <f>VLOOKUP('SubAssemblies-Build-Ups'!$B149,Products[[Produkt Name]:[Gesamtkost]],5,FALSE)</f>
        <v>FALSE</v>
      </c>
      <c r="G149" s="35" t="str">
        <f>VLOOKUP('SubAssemblies-Build-Ups'!$B149,Products[[Produkt Name]:[Gesamtkost]],6,FALSE)</f>
        <v>Local Partner</v>
      </c>
      <c r="H149" s="35" t="str">
        <f>VLOOKUP('SubAssemblies-Build-Ups'!$B149,Products[[Produkt Name]:[Gesamtkost]],7,FALSE)</f>
        <v>G02.02</v>
      </c>
      <c r="I149" t="str">
        <f>VLOOKUP('SubAssemblies-Build-Ups'!$B149,Products[[Produkt Name]:[Gesamtkost]],9,FALSE)</f>
        <v>tbd</v>
      </c>
      <c r="J149" t="str">
        <f>VLOOKUP('SubAssemblies-Build-Ups'!$B149,Products[[Produkt Name]:[Gesamtkost]],10,FALSE)</f>
        <v>tbd</v>
      </c>
      <c r="K149" t="str">
        <f>VLOOKUP('SubAssemblies-Build-Ups'!$B149,Products[[Produkt Name]:[Gesamtkost]],11,FALSE)</f>
        <v>tbd</v>
      </c>
    </row>
    <row r="150" spans="1:11" x14ac:dyDescent="0.55000000000000004">
      <c r="A150" s="35" t="s">
        <v>255</v>
      </c>
      <c r="B150" t="s">
        <v>402</v>
      </c>
      <c r="C150" s="35">
        <f>VLOOKUP('SubAssemblies-Build-Ups'!$B150,Products[[Produkt Name]:[Gesamtkost]],2,FALSE)</f>
        <v>160</v>
      </c>
      <c r="D150" s="35">
        <f>VLOOKUP('SubAssemblies-Build-Ups'!$B150,Products[[Produkt Name]:[Gesamtkost]],3,FALSE)</f>
        <v>2500</v>
      </c>
      <c r="E150" s="35">
        <f>VLOOKUP('SubAssemblies-Build-Ups'!$B150,Products[[Produkt Name]:[Gesamtkost]],4,FALSE)</f>
        <v>1250</v>
      </c>
      <c r="F150" s="35" t="str">
        <f>VLOOKUP('SubAssemblies-Build-Ups'!$B150,Products[[Produkt Name]:[Gesamtkost]],5,FALSE)</f>
        <v>FALSE</v>
      </c>
      <c r="G150" s="35" t="str">
        <f>VLOOKUP('SubAssemblies-Build-Ups'!$B150,Products[[Produkt Name]:[Gesamtkost]],6,FALSE)</f>
        <v>Local Partner</v>
      </c>
      <c r="H150" s="35" t="str">
        <f>VLOOKUP('SubAssemblies-Build-Ups'!$B150,Products[[Produkt Name]:[Gesamtkost]],7,FALSE)</f>
        <v>G04.02</v>
      </c>
      <c r="I150" t="str">
        <f>VLOOKUP('SubAssemblies-Build-Ups'!$B150,Products[[Produkt Name]:[Gesamtkost]],9,FALSE)</f>
        <v>tbd</v>
      </c>
      <c r="J150" t="str">
        <f>VLOOKUP('SubAssemblies-Build-Ups'!$B150,Products[[Produkt Name]:[Gesamtkost]],10,FALSE)</f>
        <v>tbd</v>
      </c>
      <c r="K150" t="str">
        <f>VLOOKUP('SubAssemblies-Build-Ups'!$B150,Products[[Produkt Name]:[Gesamtkost]],11,FALSE)</f>
        <v>tbd</v>
      </c>
    </row>
    <row r="151" spans="1:11" x14ac:dyDescent="0.55000000000000004">
      <c r="A151" s="35" t="s">
        <v>255</v>
      </c>
      <c r="B151" t="s">
        <v>390</v>
      </c>
      <c r="C151" s="35">
        <f>VLOOKUP('SubAssemblies-Build-Ups'!$B151,Products[[Produkt Name]:[Gesamtkost]],2,FALSE)</f>
        <v>30</v>
      </c>
      <c r="D151" s="35">
        <f>VLOOKUP('SubAssemblies-Build-Ups'!$B151,Products[[Produkt Name]:[Gesamtkost]],3,FALSE)</f>
        <v>2500</v>
      </c>
      <c r="E151" s="35">
        <f>VLOOKUP('SubAssemblies-Build-Ups'!$B151,Products[[Produkt Name]:[Gesamtkost]],4,FALSE)</f>
        <v>1250</v>
      </c>
      <c r="F151" s="35" t="str">
        <f>VLOOKUP('SubAssemblies-Build-Ups'!$B151,Products[[Produkt Name]:[Gesamtkost]],5,FALSE)</f>
        <v>FALSE</v>
      </c>
      <c r="G151" s="35" t="str">
        <f>VLOOKUP('SubAssemblies-Build-Ups'!$B151,Products[[Produkt Name]:[Gesamtkost]],6,FALSE)</f>
        <v>Local Partner</v>
      </c>
      <c r="H151" s="35" t="str">
        <f>VLOOKUP('SubAssemblies-Build-Ups'!$B151,Products[[Produkt Name]:[Gesamtkost]],7,FALSE)</f>
        <v>G02.02</v>
      </c>
      <c r="I151" t="str">
        <f>VLOOKUP('SubAssemblies-Build-Ups'!$B151,Products[[Produkt Name]:[Gesamtkost]],9,FALSE)</f>
        <v>tbd</v>
      </c>
      <c r="J151" t="str">
        <f>VLOOKUP('SubAssemblies-Build-Ups'!$B151,Products[[Produkt Name]:[Gesamtkost]],10,FALSE)</f>
        <v>tbd</v>
      </c>
      <c r="K151" t="str">
        <f>VLOOKUP('SubAssemblies-Build-Ups'!$B151,Products[[Produkt Name]:[Gesamtkost]],11,FALSE)</f>
        <v>tbd</v>
      </c>
    </row>
    <row r="152" spans="1:11" x14ac:dyDescent="0.55000000000000004">
      <c r="A152" s="35" t="s">
        <v>255</v>
      </c>
      <c r="B152" t="s">
        <v>391</v>
      </c>
      <c r="C152" s="35">
        <f>VLOOKUP('SubAssemblies-Build-Ups'!$B152,Products[[Produkt Name]:[Gesamtkost]],2,FALSE)</f>
        <v>60</v>
      </c>
      <c r="D152" s="35">
        <f>VLOOKUP('SubAssemblies-Build-Ups'!$B152,Products[[Produkt Name]:[Gesamtkost]],3,FALSE)</f>
        <v>2500</v>
      </c>
      <c r="E152" s="35">
        <f>VLOOKUP('SubAssemblies-Build-Ups'!$B152,Products[[Produkt Name]:[Gesamtkost]],4,FALSE)</f>
        <v>1250</v>
      </c>
      <c r="F152" s="35" t="str">
        <f>VLOOKUP('SubAssemblies-Build-Ups'!$B152,Products[[Produkt Name]:[Gesamtkost]],5,FALSE)</f>
        <v>FALSE</v>
      </c>
      <c r="G152" s="35" t="str">
        <f>VLOOKUP('SubAssemblies-Build-Ups'!$B152,Products[[Produkt Name]:[Gesamtkost]],6,FALSE)</f>
        <v>Local Partner</v>
      </c>
      <c r="H152" s="35" t="str">
        <f>VLOOKUP('SubAssemblies-Build-Ups'!$B152,Products[[Produkt Name]:[Gesamtkost]],7,FALSE)</f>
        <v>G02.02</v>
      </c>
      <c r="I152" t="str">
        <f>VLOOKUP('SubAssemblies-Build-Ups'!$B152,Products[[Produkt Name]:[Gesamtkost]],9,FALSE)</f>
        <v>tbd</v>
      </c>
      <c r="J152" t="str">
        <f>VLOOKUP('SubAssemblies-Build-Ups'!$B152,Products[[Produkt Name]:[Gesamtkost]],10,FALSE)</f>
        <v>tbd</v>
      </c>
      <c r="K152" t="str">
        <f>VLOOKUP('SubAssemblies-Build-Ups'!$B152,Products[[Produkt Name]:[Gesamtkost]],11,FALSE)</f>
        <v>tbd</v>
      </c>
    </row>
    <row r="153" spans="1:11" x14ac:dyDescent="0.55000000000000004">
      <c r="A153" s="35" t="s">
        <v>255</v>
      </c>
      <c r="B153" s="97" t="s">
        <v>392</v>
      </c>
      <c r="C153" s="35">
        <v>15</v>
      </c>
      <c r="D153" s="35">
        <v>2500</v>
      </c>
      <c r="E153" s="35">
        <v>1250</v>
      </c>
      <c r="F153" s="35" t="b">
        <v>0</v>
      </c>
      <c r="G153" s="35" t="s">
        <v>451</v>
      </c>
      <c r="H153" s="35" t="s">
        <v>462</v>
      </c>
      <c r="I153" s="97" t="s">
        <v>137</v>
      </c>
      <c r="J153" s="97" t="s">
        <v>137</v>
      </c>
      <c r="K153" s="97" t="s">
        <v>137</v>
      </c>
    </row>
    <row r="154" spans="1:11" x14ac:dyDescent="0.55000000000000004">
      <c r="A154" s="35" t="s">
        <v>259</v>
      </c>
      <c r="B154" t="s">
        <v>388</v>
      </c>
      <c r="C154" s="35">
        <f>VLOOKUP('SubAssemblies-Build-Ups'!$B154,Products[[Produkt Name]:[Gesamtkost]],2,FALSE)</f>
        <v>120</v>
      </c>
      <c r="D154" s="35">
        <f>VLOOKUP('SubAssemblies-Build-Ups'!$B154,Products[[Produkt Name]:[Gesamtkost]],3,FALSE)</f>
        <v>2500</v>
      </c>
      <c r="E154" s="35">
        <f>VLOOKUP('SubAssemblies-Build-Ups'!$B154,Products[[Produkt Name]:[Gesamtkost]],4,FALSE)</f>
        <v>1250</v>
      </c>
      <c r="F154" s="35" t="str">
        <f>VLOOKUP('SubAssemblies-Build-Ups'!$B154,Products[[Produkt Name]:[Gesamtkost]],5,FALSE)</f>
        <v>TRUE</v>
      </c>
      <c r="G154" s="35" t="str">
        <f>VLOOKUP('SubAssemblies-Build-Ups'!$B154,Products[[Produkt Name]:[Gesamtkost]],6,FALSE)</f>
        <v>Lead Manufacturing Partner</v>
      </c>
      <c r="H154" s="35" t="str">
        <f>VLOOKUP('SubAssemblies-Build-Ups'!$B154,Products[[Produkt Name]:[Gesamtkost]],7,FALSE)</f>
        <v>C04.01</v>
      </c>
      <c r="I154" t="str">
        <f>VLOOKUP('SubAssemblies-Build-Ups'!$B154,Products[[Produkt Name]:[Gesamtkost]],9,FALSE)</f>
        <v>tbd</v>
      </c>
      <c r="J154" t="str">
        <f>VLOOKUP('SubAssemblies-Build-Ups'!$B154,Products[[Produkt Name]:[Gesamtkost]],10,FALSE)</f>
        <v>tbd</v>
      </c>
      <c r="K154" t="str">
        <f>VLOOKUP('SubAssemblies-Build-Ups'!$B154,Products[[Produkt Name]:[Gesamtkost]],11,FALSE)</f>
        <v>tbd</v>
      </c>
    </row>
    <row r="155" spans="1:11" x14ac:dyDescent="0.55000000000000004">
      <c r="A155" s="35" t="s">
        <v>259</v>
      </c>
      <c r="B155" t="s">
        <v>403</v>
      </c>
      <c r="C155" s="35">
        <f>VLOOKUP('SubAssemblies-Build-Ups'!$B155,Products[[Produkt Name]:[Gesamtkost]],2,FALSE)</f>
        <v>2</v>
      </c>
      <c r="D155" s="35">
        <f>VLOOKUP('SubAssemblies-Build-Ups'!$B155,Products[[Produkt Name]:[Gesamtkost]],3,FALSE)</f>
        <v>2500</v>
      </c>
      <c r="E155" s="35">
        <f>VLOOKUP('SubAssemblies-Build-Ups'!$B155,Products[[Produkt Name]:[Gesamtkost]],4,FALSE)</f>
        <v>1250</v>
      </c>
      <c r="F155" s="35" t="str">
        <f>VLOOKUP('SubAssemblies-Build-Ups'!$B155,Products[[Produkt Name]:[Gesamtkost]],5,FALSE)</f>
        <v>FALSE</v>
      </c>
      <c r="G155" s="35" t="str">
        <f>VLOOKUP('SubAssemblies-Build-Ups'!$B155,Products[[Produkt Name]:[Gesamtkost]],6,FALSE)</f>
        <v>Local Partner</v>
      </c>
      <c r="H155" s="35" t="str">
        <f>VLOOKUP('SubAssemblies-Build-Ups'!$B155,Products[[Produkt Name]:[Gesamtkost]],7,FALSE)</f>
        <v>G02.02</v>
      </c>
      <c r="I155" t="str">
        <f>VLOOKUP('SubAssemblies-Build-Ups'!$B155,Products[[Produkt Name]:[Gesamtkost]],9,FALSE)</f>
        <v>tbd</v>
      </c>
      <c r="J155" t="str">
        <f>VLOOKUP('SubAssemblies-Build-Ups'!$B155,Products[[Produkt Name]:[Gesamtkost]],10,FALSE)</f>
        <v>tbd</v>
      </c>
      <c r="K155">
        <f>VLOOKUP('SubAssemblies-Build-Ups'!$B155,Products[[Produkt Name]:[Gesamtkost]],11,FALSE)</f>
        <v>8</v>
      </c>
    </row>
    <row r="156" spans="1:11" x14ac:dyDescent="0.55000000000000004">
      <c r="A156" s="35" t="s">
        <v>259</v>
      </c>
      <c r="B156" t="s">
        <v>404</v>
      </c>
      <c r="C156" s="35">
        <f>VLOOKUP('SubAssemblies-Build-Ups'!$B156,Products[[Produkt Name]:[Gesamtkost]],2,FALSE)</f>
        <v>120</v>
      </c>
      <c r="D156" s="35">
        <f>VLOOKUP('SubAssemblies-Build-Ups'!$B156,Products[[Produkt Name]:[Gesamtkost]],3,FALSE)</f>
        <v>2500</v>
      </c>
      <c r="E156" s="35">
        <f>VLOOKUP('SubAssemblies-Build-Ups'!$B156,Products[[Produkt Name]:[Gesamtkost]],4,FALSE)</f>
        <v>1250</v>
      </c>
      <c r="F156" s="35" t="str">
        <f>VLOOKUP('SubAssemblies-Build-Ups'!$B156,Products[[Produkt Name]:[Gesamtkost]],5,FALSE)</f>
        <v>FALSE</v>
      </c>
      <c r="G156" s="35" t="str">
        <f>VLOOKUP('SubAssemblies-Build-Ups'!$B156,Products[[Produkt Name]:[Gesamtkost]],6,FALSE)</f>
        <v>Local Partner</v>
      </c>
      <c r="H156" s="35" t="str">
        <f>VLOOKUP('SubAssemblies-Build-Ups'!$B156,Products[[Produkt Name]:[Gesamtkost]],7,FALSE)</f>
        <v>G02.02</v>
      </c>
      <c r="I156" t="str">
        <f>VLOOKUP('SubAssemblies-Build-Ups'!$B156,Products[[Produkt Name]:[Gesamtkost]],9,FALSE)</f>
        <v>tbd</v>
      </c>
      <c r="J156" t="str">
        <f>VLOOKUP('SubAssemblies-Build-Ups'!$B156,Products[[Produkt Name]:[Gesamtkost]],10,FALSE)</f>
        <v>tbd</v>
      </c>
      <c r="K156" t="str">
        <f>VLOOKUP('SubAssemblies-Build-Ups'!$B156,Products[[Produkt Name]:[Gesamtkost]],11,FALSE)</f>
        <v>tbd</v>
      </c>
    </row>
    <row r="157" spans="1:11" x14ac:dyDescent="0.55000000000000004">
      <c r="A157" s="35" t="s">
        <v>259</v>
      </c>
      <c r="B157" t="s">
        <v>405</v>
      </c>
      <c r="C157" s="35">
        <f>VLOOKUP('SubAssemblies-Build-Ups'!$B157,Products[[Produkt Name]:[Gesamtkost]],2,FALSE)</f>
        <v>80</v>
      </c>
      <c r="D157" s="35">
        <f>VLOOKUP('SubAssemblies-Build-Ups'!$B157,Products[[Produkt Name]:[Gesamtkost]],3,FALSE)</f>
        <v>2500</v>
      </c>
      <c r="E157" s="35">
        <f>VLOOKUP('SubAssemblies-Build-Ups'!$B157,Products[[Produkt Name]:[Gesamtkost]],4,FALSE)</f>
        <v>1250</v>
      </c>
      <c r="F157" s="35" t="str">
        <f>VLOOKUP('SubAssemblies-Build-Ups'!$B157,Products[[Produkt Name]:[Gesamtkost]],5,FALSE)</f>
        <v>FALSE</v>
      </c>
      <c r="G157" s="35" t="str">
        <f>VLOOKUP('SubAssemblies-Build-Ups'!$B157,Products[[Produkt Name]:[Gesamtkost]],6,FALSE)</f>
        <v>Local Partner</v>
      </c>
      <c r="H157" s="35" t="str">
        <f>VLOOKUP('SubAssemblies-Build-Ups'!$B157,Products[[Produkt Name]:[Gesamtkost]],7,FALSE)</f>
        <v>G02.02</v>
      </c>
      <c r="I157" t="str">
        <f>VLOOKUP('SubAssemblies-Build-Ups'!$B157,Products[[Produkt Name]:[Gesamtkost]],9,FALSE)</f>
        <v>tbd</v>
      </c>
      <c r="J157" t="str">
        <f>VLOOKUP('SubAssemblies-Build-Ups'!$B157,Products[[Produkt Name]:[Gesamtkost]],10,FALSE)</f>
        <v>tbd</v>
      </c>
      <c r="K157" t="str">
        <f>VLOOKUP('SubAssemblies-Build-Ups'!$B157,Products[[Produkt Name]:[Gesamtkost]],11,FALSE)</f>
        <v>tbd</v>
      </c>
    </row>
    <row r="158" spans="1:11" x14ac:dyDescent="0.55000000000000004">
      <c r="A158" s="35" t="s">
        <v>259</v>
      </c>
      <c r="B158" t="s">
        <v>406</v>
      </c>
      <c r="C158" s="35">
        <f>VLOOKUP('SubAssemblies-Build-Ups'!$B158,Products[[Produkt Name]:[Gesamtkost]],2,FALSE)</f>
        <v>3</v>
      </c>
      <c r="D158" s="35">
        <f>VLOOKUP('SubAssemblies-Build-Ups'!$B158,Products[[Produkt Name]:[Gesamtkost]],3,FALSE)</f>
        <v>2500</v>
      </c>
      <c r="E158" s="35">
        <f>VLOOKUP('SubAssemblies-Build-Ups'!$B158,Products[[Produkt Name]:[Gesamtkost]],4,FALSE)</f>
        <v>1250</v>
      </c>
      <c r="F158" s="35" t="str">
        <f>VLOOKUP('SubAssemblies-Build-Ups'!$B158,Products[[Produkt Name]:[Gesamtkost]],5,FALSE)</f>
        <v>FALSE</v>
      </c>
      <c r="G158" s="35" t="str">
        <f>VLOOKUP('SubAssemblies-Build-Ups'!$B158,Products[[Produkt Name]:[Gesamtkost]],6,FALSE)</f>
        <v>Local Partner</v>
      </c>
      <c r="H158" s="35" t="str">
        <f>VLOOKUP('SubAssemblies-Build-Ups'!$B158,Products[[Produkt Name]:[Gesamtkost]],7,FALSE)</f>
        <v>G02.02</v>
      </c>
      <c r="I158" t="str">
        <f>VLOOKUP('SubAssemblies-Build-Ups'!$B158,Products[[Produkt Name]:[Gesamtkost]],9,FALSE)</f>
        <v>tbd</v>
      </c>
      <c r="J158" t="str">
        <f>VLOOKUP('SubAssemblies-Build-Ups'!$B158,Products[[Produkt Name]:[Gesamtkost]],10,FALSE)</f>
        <v>tbd</v>
      </c>
      <c r="K158" t="str">
        <f>VLOOKUP('SubAssemblies-Build-Ups'!$B158,Products[[Produkt Name]:[Gesamtkost]],11,FALSE)</f>
        <v>tbd</v>
      </c>
    </row>
    <row r="159" spans="1:11" x14ac:dyDescent="0.55000000000000004">
      <c r="A159" s="35" t="s">
        <v>259</v>
      </c>
      <c r="B159" t="s">
        <v>407</v>
      </c>
      <c r="C159" s="35">
        <f>VLOOKUP('SubAssemblies-Build-Ups'!$B159,Products[[Produkt Name]:[Gesamtkost]],2,FALSE)</f>
        <v>60</v>
      </c>
      <c r="D159" s="35">
        <f>VLOOKUP('SubAssemblies-Build-Ups'!$B159,Products[[Produkt Name]:[Gesamtkost]],3,FALSE)</f>
        <v>2500</v>
      </c>
      <c r="E159" s="35">
        <f>VLOOKUP('SubAssemblies-Build-Ups'!$B159,Products[[Produkt Name]:[Gesamtkost]],4,FALSE)</f>
        <v>1250</v>
      </c>
      <c r="F159" s="35" t="str">
        <f>VLOOKUP('SubAssemblies-Build-Ups'!$B159,Products[[Produkt Name]:[Gesamtkost]],5,FALSE)</f>
        <v>FALSE</v>
      </c>
      <c r="G159" s="35" t="str">
        <f>VLOOKUP('SubAssemblies-Build-Ups'!$B159,Products[[Produkt Name]:[Gesamtkost]],6,FALSE)</f>
        <v>Local Partner</v>
      </c>
      <c r="H159" s="35" t="str">
        <f>VLOOKUP('SubAssemblies-Build-Ups'!$B159,Products[[Produkt Name]:[Gesamtkost]],7,FALSE)</f>
        <v>G02.02</v>
      </c>
      <c r="I159" t="str">
        <f>VLOOKUP('SubAssemblies-Build-Ups'!$B159,Products[[Produkt Name]:[Gesamtkost]],9,FALSE)</f>
        <v>tbd</v>
      </c>
      <c r="J159" t="str">
        <f>VLOOKUP('SubAssemblies-Build-Ups'!$B159,Products[[Produkt Name]:[Gesamtkost]],10,FALSE)</f>
        <v>tbd</v>
      </c>
      <c r="K159" t="str">
        <f>VLOOKUP('SubAssemblies-Build-Ups'!$B159,Products[[Produkt Name]:[Gesamtkost]],11,FALSE)</f>
        <v>tbd</v>
      </c>
    </row>
    <row r="160" spans="1:11" x14ac:dyDescent="0.55000000000000004">
      <c r="A160" s="35" t="s">
        <v>259</v>
      </c>
      <c r="B160" t="s">
        <v>408</v>
      </c>
      <c r="C160" s="35">
        <f>VLOOKUP('SubAssemblies-Build-Ups'!$B160,Products[[Produkt Name]:[Gesamtkost]],2,FALSE)</f>
        <v>15</v>
      </c>
      <c r="D160" s="35">
        <f>VLOOKUP('SubAssemblies-Build-Ups'!$B160,Products[[Produkt Name]:[Gesamtkost]],3,FALSE)</f>
        <v>2500</v>
      </c>
      <c r="E160" s="35">
        <f>VLOOKUP('SubAssemblies-Build-Ups'!$B160,Products[[Produkt Name]:[Gesamtkost]],4,FALSE)</f>
        <v>1250</v>
      </c>
      <c r="F160" s="35" t="str">
        <f>VLOOKUP('SubAssemblies-Build-Ups'!$B160,Products[[Produkt Name]:[Gesamtkost]],5,FALSE)</f>
        <v>FALSE</v>
      </c>
      <c r="G160" s="35" t="str">
        <f>VLOOKUP('SubAssemblies-Build-Ups'!$B160,Products[[Produkt Name]:[Gesamtkost]],6,FALSE)</f>
        <v>Local Partner</v>
      </c>
      <c r="H160" s="35" t="str">
        <f>VLOOKUP('SubAssemblies-Build-Ups'!$B160,Products[[Produkt Name]:[Gesamtkost]],7,FALSE)</f>
        <v>G02.02</v>
      </c>
      <c r="I160" t="str">
        <f>VLOOKUP('SubAssemblies-Build-Ups'!$B160,Products[[Produkt Name]:[Gesamtkost]],9,FALSE)</f>
        <v>tbd</v>
      </c>
      <c r="J160" t="str">
        <f>VLOOKUP('SubAssemblies-Build-Ups'!$B160,Products[[Produkt Name]:[Gesamtkost]],10,FALSE)</f>
        <v>tbd</v>
      </c>
      <c r="K160" t="str">
        <f>VLOOKUP('SubAssemblies-Build-Ups'!$B160,Products[[Produkt Name]:[Gesamtkost]],11,FALSE)</f>
        <v>tbd</v>
      </c>
    </row>
    <row r="161" spans="1:11" x14ac:dyDescent="0.55000000000000004">
      <c r="A161" s="35" t="s">
        <v>264</v>
      </c>
      <c r="B161" t="s">
        <v>388</v>
      </c>
      <c r="C161" s="35">
        <f>VLOOKUP('SubAssemblies-Build-Ups'!$B161,Products[[Produkt Name]:[Gesamtkost]],2,FALSE)</f>
        <v>120</v>
      </c>
      <c r="D161" s="35">
        <f>VLOOKUP('SubAssemblies-Build-Ups'!$B161,Products[[Produkt Name]:[Gesamtkost]],3,FALSE)</f>
        <v>2500</v>
      </c>
      <c r="E161" s="35">
        <f>VLOOKUP('SubAssemblies-Build-Ups'!$B161,Products[[Produkt Name]:[Gesamtkost]],4,FALSE)</f>
        <v>1250</v>
      </c>
      <c r="F161" s="35" t="str">
        <f>VLOOKUP('SubAssemblies-Build-Ups'!$B161,Products[[Produkt Name]:[Gesamtkost]],5,FALSE)</f>
        <v>TRUE</v>
      </c>
      <c r="G161" s="35" t="str">
        <f>VLOOKUP('SubAssemblies-Build-Ups'!$B161,Products[[Produkt Name]:[Gesamtkost]],6,FALSE)</f>
        <v>Lead Manufacturing Partner</v>
      </c>
      <c r="H161" s="35" t="str">
        <f>VLOOKUP('SubAssemblies-Build-Ups'!$B161,Products[[Produkt Name]:[Gesamtkost]],7,FALSE)</f>
        <v>C04.01</v>
      </c>
      <c r="I161" t="str">
        <f>VLOOKUP('SubAssemblies-Build-Ups'!$B161,Products[[Produkt Name]:[Gesamtkost]],9,FALSE)</f>
        <v>tbd</v>
      </c>
      <c r="J161" t="str">
        <f>VLOOKUP('SubAssemblies-Build-Ups'!$B161,Products[[Produkt Name]:[Gesamtkost]],10,FALSE)</f>
        <v>tbd</v>
      </c>
      <c r="K161" t="str">
        <f>VLOOKUP('SubAssemblies-Build-Ups'!$B161,Products[[Produkt Name]:[Gesamtkost]],11,FALSE)</f>
        <v>tbd</v>
      </c>
    </row>
    <row r="162" spans="1:11" x14ac:dyDescent="0.55000000000000004">
      <c r="A162" s="35" t="s">
        <v>264</v>
      </c>
      <c r="B162" t="s">
        <v>395</v>
      </c>
      <c r="C162" s="35">
        <f>VLOOKUP('SubAssemblies-Build-Ups'!$B162,Products[[Produkt Name]:[Gesamtkost]],2,FALSE)</f>
        <v>0.5</v>
      </c>
      <c r="D162" s="35">
        <f>VLOOKUP('SubAssemblies-Build-Ups'!$B162,Products[[Produkt Name]:[Gesamtkost]],3,FALSE)</f>
        <v>2500</v>
      </c>
      <c r="E162" s="35">
        <f>VLOOKUP('SubAssemblies-Build-Ups'!$B162,Products[[Produkt Name]:[Gesamtkost]],4,FALSE)</f>
        <v>1250</v>
      </c>
      <c r="F162" s="35" t="str">
        <f>VLOOKUP('SubAssemblies-Build-Ups'!$B162,Products[[Produkt Name]:[Gesamtkost]],5,FALSE)</f>
        <v>FALSE</v>
      </c>
      <c r="G162" s="35" t="str">
        <f>VLOOKUP('SubAssemblies-Build-Ups'!$B162,Products[[Produkt Name]:[Gesamtkost]],6,FALSE)</f>
        <v>Local Partner</v>
      </c>
      <c r="H162" s="35" t="str">
        <f>VLOOKUP('SubAssemblies-Build-Ups'!$B162,Products[[Produkt Name]:[Gesamtkost]],7,FALSE)</f>
        <v>G02.02</v>
      </c>
      <c r="I162" t="str">
        <f>VLOOKUP('SubAssemblies-Build-Ups'!$B162,Products[[Produkt Name]:[Gesamtkost]],9,FALSE)</f>
        <v>tbd</v>
      </c>
      <c r="J162" t="str">
        <f>VLOOKUP('SubAssemblies-Build-Ups'!$B162,Products[[Produkt Name]:[Gesamtkost]],10,FALSE)</f>
        <v>tbd</v>
      </c>
      <c r="K162" t="str">
        <f>VLOOKUP('SubAssemblies-Build-Ups'!$B162,Products[[Produkt Name]:[Gesamtkost]],11,FALSE)</f>
        <v>tbd</v>
      </c>
    </row>
    <row r="163" spans="1:11" x14ac:dyDescent="0.55000000000000004">
      <c r="A163" s="35" t="s">
        <v>264</v>
      </c>
      <c r="B163" t="s">
        <v>409</v>
      </c>
      <c r="C163" s="35">
        <f>VLOOKUP('SubAssemblies-Build-Ups'!$B163,Products[[Produkt Name]:[Gesamtkost]],2,FALSE)</f>
        <v>65</v>
      </c>
      <c r="D163" s="35">
        <f>VLOOKUP('SubAssemblies-Build-Ups'!$B163,Products[[Produkt Name]:[Gesamtkost]],3,FALSE)</f>
        <v>2500</v>
      </c>
      <c r="E163" s="35">
        <f>VLOOKUP('SubAssemblies-Build-Ups'!$B163,Products[[Produkt Name]:[Gesamtkost]],4,FALSE)</f>
        <v>1250</v>
      </c>
      <c r="F163" s="35" t="str">
        <f>VLOOKUP('SubAssemblies-Build-Ups'!$B163,Products[[Produkt Name]:[Gesamtkost]],5,FALSE)</f>
        <v>FALSE</v>
      </c>
      <c r="G163" s="35" t="str">
        <f>VLOOKUP('SubAssemblies-Build-Ups'!$B163,Products[[Produkt Name]:[Gesamtkost]],6,FALSE)</f>
        <v>Local Partner</v>
      </c>
      <c r="H163" s="35" t="str">
        <f>VLOOKUP('SubAssemblies-Build-Ups'!$B163,Products[[Produkt Name]:[Gesamtkost]],7,FALSE)</f>
        <v>G02.03</v>
      </c>
      <c r="I163" t="str">
        <f>VLOOKUP('SubAssemblies-Build-Ups'!$B163,Products[[Produkt Name]:[Gesamtkost]],9,FALSE)</f>
        <v>tbd</v>
      </c>
      <c r="J163" t="str">
        <f>VLOOKUP('SubAssemblies-Build-Ups'!$B163,Products[[Produkt Name]:[Gesamtkost]],10,FALSE)</f>
        <v>tbd</v>
      </c>
      <c r="K163" t="str">
        <f>VLOOKUP('SubAssemblies-Build-Ups'!$B163,Products[[Produkt Name]:[Gesamtkost]],11,FALSE)</f>
        <v>tbd</v>
      </c>
    </row>
    <row r="164" spans="1:11" x14ac:dyDescent="0.55000000000000004">
      <c r="A164" s="35" t="s">
        <v>264</v>
      </c>
      <c r="B164" t="s">
        <v>410</v>
      </c>
      <c r="C164" s="35">
        <f>VLOOKUP('SubAssemblies-Build-Ups'!$B164,Products[[Produkt Name]:[Gesamtkost]],2,FALSE)</f>
        <v>180</v>
      </c>
      <c r="D164" s="35">
        <f>VLOOKUP('SubAssemblies-Build-Ups'!$B164,Products[[Produkt Name]:[Gesamtkost]],3,FALSE)</f>
        <v>2500</v>
      </c>
      <c r="E164" s="35">
        <f>VLOOKUP('SubAssemblies-Build-Ups'!$B164,Products[[Produkt Name]:[Gesamtkost]],4,FALSE)</f>
        <v>1250</v>
      </c>
      <c r="F164" s="35" t="str">
        <f>VLOOKUP('SubAssemblies-Build-Ups'!$B164,Products[[Produkt Name]:[Gesamtkost]],5,FALSE)</f>
        <v>FALSE</v>
      </c>
      <c r="G164" s="35" t="str">
        <f>VLOOKUP('SubAssemblies-Build-Ups'!$B164,Products[[Produkt Name]:[Gesamtkost]],6,FALSE)</f>
        <v>Local Partner</v>
      </c>
      <c r="H164" s="35" t="str">
        <f>VLOOKUP('SubAssemblies-Build-Ups'!$B164,Products[[Produkt Name]:[Gesamtkost]],7,FALSE)</f>
        <v>G04.02</v>
      </c>
      <c r="I164" t="str">
        <f>VLOOKUP('SubAssemblies-Build-Ups'!$B164,Products[[Produkt Name]:[Gesamtkost]],9,FALSE)</f>
        <v>tbd</v>
      </c>
      <c r="J164" t="str">
        <f>VLOOKUP('SubAssemblies-Build-Ups'!$B164,Products[[Produkt Name]:[Gesamtkost]],10,FALSE)</f>
        <v>tbd</v>
      </c>
      <c r="K164" t="str">
        <f>VLOOKUP('SubAssemblies-Build-Ups'!$B164,Products[[Produkt Name]:[Gesamtkost]],11,FALSE)</f>
        <v>tbd</v>
      </c>
    </row>
    <row r="165" spans="1:11" x14ac:dyDescent="0.55000000000000004">
      <c r="A165" s="35" t="s">
        <v>264</v>
      </c>
      <c r="B165" t="s">
        <v>390</v>
      </c>
      <c r="C165" s="35">
        <f>VLOOKUP('SubAssemblies-Build-Ups'!$B165,Products[[Produkt Name]:[Gesamtkost]],2,FALSE)</f>
        <v>30</v>
      </c>
      <c r="D165" s="35">
        <f>VLOOKUP('SubAssemblies-Build-Ups'!$B165,Products[[Produkt Name]:[Gesamtkost]],3,FALSE)</f>
        <v>2500</v>
      </c>
      <c r="E165" s="35">
        <f>VLOOKUP('SubAssemblies-Build-Ups'!$B165,Products[[Produkt Name]:[Gesamtkost]],4,FALSE)</f>
        <v>1250</v>
      </c>
      <c r="F165" s="35" t="str">
        <f>VLOOKUP('SubAssemblies-Build-Ups'!$B165,Products[[Produkt Name]:[Gesamtkost]],5,FALSE)</f>
        <v>FALSE</v>
      </c>
      <c r="G165" s="35" t="str">
        <f>VLOOKUP('SubAssemblies-Build-Ups'!$B165,Products[[Produkt Name]:[Gesamtkost]],6,FALSE)</f>
        <v>Local Partner</v>
      </c>
      <c r="H165" s="35" t="str">
        <f>VLOOKUP('SubAssemblies-Build-Ups'!$B165,Products[[Produkt Name]:[Gesamtkost]],7,FALSE)</f>
        <v>G02.02</v>
      </c>
      <c r="I165" t="str">
        <f>VLOOKUP('SubAssemblies-Build-Ups'!$B165,Products[[Produkt Name]:[Gesamtkost]],9,FALSE)</f>
        <v>tbd</v>
      </c>
      <c r="J165" t="str">
        <f>VLOOKUP('SubAssemblies-Build-Ups'!$B165,Products[[Produkt Name]:[Gesamtkost]],10,FALSE)</f>
        <v>tbd</v>
      </c>
      <c r="K165" t="str">
        <f>VLOOKUP('SubAssemblies-Build-Ups'!$B165,Products[[Produkt Name]:[Gesamtkost]],11,FALSE)</f>
        <v>tbd</v>
      </c>
    </row>
    <row r="166" spans="1:11" x14ac:dyDescent="0.55000000000000004">
      <c r="A166" s="35" t="s">
        <v>264</v>
      </c>
      <c r="B166" t="s">
        <v>397</v>
      </c>
      <c r="C166" s="35">
        <f>VLOOKUP('SubAssemblies-Build-Ups'!$B166,Products[[Produkt Name]:[Gesamtkost]],2,FALSE)</f>
        <v>0.1</v>
      </c>
      <c r="D166" s="35">
        <f>VLOOKUP('SubAssemblies-Build-Ups'!$B166,Products[[Produkt Name]:[Gesamtkost]],3,FALSE)</f>
        <v>2500</v>
      </c>
      <c r="E166" s="35">
        <f>VLOOKUP('SubAssemblies-Build-Ups'!$B166,Products[[Produkt Name]:[Gesamtkost]],4,FALSE)</f>
        <v>1250</v>
      </c>
      <c r="F166" s="35" t="str">
        <f>VLOOKUP('SubAssemblies-Build-Ups'!$B166,Products[[Produkt Name]:[Gesamtkost]],5,FALSE)</f>
        <v>FALSE</v>
      </c>
      <c r="G166" s="35" t="str">
        <f>VLOOKUP('SubAssemblies-Build-Ups'!$B166,Products[[Produkt Name]:[Gesamtkost]],6,FALSE)</f>
        <v>Lead Manufacturing Partner</v>
      </c>
      <c r="H166" s="35" t="str">
        <f>VLOOKUP('SubAssemblies-Build-Ups'!$B166,Products[[Produkt Name]:[Gesamtkost]],7,FALSE)</f>
        <v>G02.02</v>
      </c>
      <c r="I166" t="str">
        <f>VLOOKUP('SubAssemblies-Build-Ups'!$B166,Products[[Produkt Name]:[Gesamtkost]],9,FALSE)</f>
        <v>tbd</v>
      </c>
      <c r="J166" t="str">
        <f>VLOOKUP('SubAssemblies-Build-Ups'!$B166,Products[[Produkt Name]:[Gesamtkost]],10,FALSE)</f>
        <v>tbd</v>
      </c>
      <c r="K166" t="str">
        <f>VLOOKUP('SubAssemblies-Build-Ups'!$B166,Products[[Produkt Name]:[Gesamtkost]],11,FALSE)</f>
        <v>tbd</v>
      </c>
    </row>
    <row r="167" spans="1:11" x14ac:dyDescent="0.55000000000000004">
      <c r="A167" s="35" t="s">
        <v>264</v>
      </c>
      <c r="B167" t="s">
        <v>391</v>
      </c>
      <c r="C167" s="35">
        <f>VLOOKUP('SubAssemblies-Build-Ups'!$B167,Products[[Produkt Name]:[Gesamtkost]],2,FALSE)</f>
        <v>60</v>
      </c>
      <c r="D167" s="35">
        <f>VLOOKUP('SubAssemblies-Build-Ups'!$B167,Products[[Produkt Name]:[Gesamtkost]],3,FALSE)</f>
        <v>2500</v>
      </c>
      <c r="E167" s="35">
        <f>VLOOKUP('SubAssemblies-Build-Ups'!$B167,Products[[Produkt Name]:[Gesamtkost]],4,FALSE)</f>
        <v>1250</v>
      </c>
      <c r="F167" s="35" t="str">
        <f>VLOOKUP('SubAssemblies-Build-Ups'!$B167,Products[[Produkt Name]:[Gesamtkost]],5,FALSE)</f>
        <v>FALSE</v>
      </c>
      <c r="G167" s="35" t="str">
        <f>VLOOKUP('SubAssemblies-Build-Ups'!$B167,Products[[Produkt Name]:[Gesamtkost]],6,FALSE)</f>
        <v>Local Partner</v>
      </c>
      <c r="H167" s="35" t="str">
        <f>VLOOKUP('SubAssemblies-Build-Ups'!$B167,Products[[Produkt Name]:[Gesamtkost]],7,FALSE)</f>
        <v>G02.02</v>
      </c>
      <c r="I167" t="str">
        <f>VLOOKUP('SubAssemblies-Build-Ups'!$B167,Products[[Produkt Name]:[Gesamtkost]],9,FALSE)</f>
        <v>tbd</v>
      </c>
      <c r="J167" t="str">
        <f>VLOOKUP('SubAssemblies-Build-Ups'!$B167,Products[[Produkt Name]:[Gesamtkost]],10,FALSE)</f>
        <v>tbd</v>
      </c>
      <c r="K167" t="str">
        <f>VLOOKUP('SubAssemblies-Build-Ups'!$B167,Products[[Produkt Name]:[Gesamtkost]],11,FALSE)</f>
        <v>tbd</v>
      </c>
    </row>
    <row r="168" spans="1:11" x14ac:dyDescent="0.55000000000000004">
      <c r="A168" s="35" t="s">
        <v>264</v>
      </c>
      <c r="B168" t="s">
        <v>392</v>
      </c>
      <c r="C168" s="35">
        <f>VLOOKUP('SubAssemblies-Build-Ups'!$B168,Products[[Produkt Name]:[Gesamtkost]],2,FALSE)</f>
        <v>15</v>
      </c>
      <c r="D168" s="35">
        <f>VLOOKUP('SubAssemblies-Build-Ups'!$B168,Products[[Produkt Name]:[Gesamtkost]],3,FALSE)</f>
        <v>2500</v>
      </c>
      <c r="E168" s="35">
        <f>VLOOKUP('SubAssemblies-Build-Ups'!$B168,Products[[Produkt Name]:[Gesamtkost]],4,FALSE)</f>
        <v>1250</v>
      </c>
      <c r="F168" s="35" t="str">
        <f>VLOOKUP('SubAssemblies-Build-Ups'!$B168,Products[[Produkt Name]:[Gesamtkost]],5,FALSE)</f>
        <v>FALSE</v>
      </c>
      <c r="G168" s="35" t="str">
        <f>VLOOKUP('SubAssemblies-Build-Ups'!$B168,Products[[Produkt Name]:[Gesamtkost]],6,FALSE)</f>
        <v>Local Partner</v>
      </c>
      <c r="H168" s="35" t="str">
        <f>VLOOKUP('SubAssemblies-Build-Ups'!$B168,Products[[Produkt Name]:[Gesamtkost]],7,FALSE)</f>
        <v>G02.02</v>
      </c>
      <c r="I168" t="str">
        <f>VLOOKUP('SubAssemblies-Build-Ups'!$B168,Products[[Produkt Name]:[Gesamtkost]],9,FALSE)</f>
        <v>tbd</v>
      </c>
      <c r="J168" t="str">
        <f>VLOOKUP('SubAssemblies-Build-Ups'!$B168,Products[[Produkt Name]:[Gesamtkost]],10,FALSE)</f>
        <v>tbd</v>
      </c>
      <c r="K168" t="str">
        <f>VLOOKUP('SubAssemblies-Build-Ups'!$B168,Products[[Produkt Name]:[Gesamtkost]],11,FALSE)</f>
        <v>tbd</v>
      </c>
    </row>
    <row r="169" spans="1:11" x14ac:dyDescent="0.55000000000000004">
      <c r="A169" s="35" t="s">
        <v>268</v>
      </c>
      <c r="B169" t="s">
        <v>398</v>
      </c>
      <c r="C169" s="35">
        <f>VLOOKUP('SubAssemblies-Build-Ups'!$B169,Products[[Produkt Name]:[Gesamtkost]],2,FALSE)</f>
        <v>220</v>
      </c>
      <c r="D169" s="35">
        <f>VLOOKUP('SubAssemblies-Build-Ups'!$B169,Products[[Produkt Name]:[Gesamtkost]],3,FALSE)</f>
        <v>2500</v>
      </c>
      <c r="E169" s="35">
        <f>VLOOKUP('SubAssemblies-Build-Ups'!$B169,Products[[Produkt Name]:[Gesamtkost]],4,FALSE)</f>
        <v>1250</v>
      </c>
      <c r="F169" s="35" t="str">
        <f>VLOOKUP('SubAssemblies-Build-Ups'!$B169,Products[[Produkt Name]:[Gesamtkost]],5,FALSE)</f>
        <v>TRUE</v>
      </c>
      <c r="G169" s="35" t="str">
        <f>VLOOKUP('SubAssemblies-Build-Ups'!$B169,Products[[Produkt Name]:[Gesamtkost]],6,FALSE)</f>
        <v>Lead Manufacturing Partner</v>
      </c>
      <c r="H169" s="35" t="str">
        <f>VLOOKUP('SubAssemblies-Build-Ups'!$B169,Products[[Produkt Name]:[Gesamtkost]],7,FALSE)</f>
        <v>C04.01</v>
      </c>
      <c r="I169" t="str">
        <f>VLOOKUP('SubAssemblies-Build-Ups'!$B169,Products[[Produkt Name]:[Gesamtkost]],9,FALSE)</f>
        <v>tbd</v>
      </c>
      <c r="J169" t="str">
        <f>VLOOKUP('SubAssemblies-Build-Ups'!$B169,Products[[Produkt Name]:[Gesamtkost]],10,FALSE)</f>
        <v>tbd</v>
      </c>
      <c r="K169" t="str">
        <f>VLOOKUP('SubAssemblies-Build-Ups'!$B169,Products[[Produkt Name]:[Gesamtkost]],11,FALSE)</f>
        <v>tbd</v>
      </c>
    </row>
    <row r="170" spans="1:11" x14ac:dyDescent="0.55000000000000004">
      <c r="A170" s="35" t="s">
        <v>268</v>
      </c>
      <c r="B170" t="s">
        <v>395</v>
      </c>
      <c r="C170" s="35">
        <f>VLOOKUP('SubAssemblies-Build-Ups'!$B170,Products[[Produkt Name]:[Gesamtkost]],2,FALSE)</f>
        <v>0.5</v>
      </c>
      <c r="D170" s="35">
        <f>VLOOKUP('SubAssemblies-Build-Ups'!$B170,Products[[Produkt Name]:[Gesamtkost]],3,FALSE)</f>
        <v>2500</v>
      </c>
      <c r="E170" s="35">
        <f>VLOOKUP('SubAssemblies-Build-Ups'!$B170,Products[[Produkt Name]:[Gesamtkost]],4,FALSE)</f>
        <v>1250</v>
      </c>
      <c r="F170" s="35" t="str">
        <f>VLOOKUP('SubAssemblies-Build-Ups'!$B170,Products[[Produkt Name]:[Gesamtkost]],5,FALSE)</f>
        <v>FALSE</v>
      </c>
      <c r="G170" s="35" t="str">
        <f>VLOOKUP('SubAssemblies-Build-Ups'!$B170,Products[[Produkt Name]:[Gesamtkost]],6,FALSE)</f>
        <v>Local Partner</v>
      </c>
      <c r="H170" s="35" t="str">
        <f>VLOOKUP('SubAssemblies-Build-Ups'!$B170,Products[[Produkt Name]:[Gesamtkost]],7,FALSE)</f>
        <v>G02.02</v>
      </c>
      <c r="I170" t="str">
        <f>VLOOKUP('SubAssemblies-Build-Ups'!$B170,Products[[Produkt Name]:[Gesamtkost]],9,FALSE)</f>
        <v>tbd</v>
      </c>
      <c r="J170" t="str">
        <f>VLOOKUP('SubAssemblies-Build-Ups'!$B170,Products[[Produkt Name]:[Gesamtkost]],10,FALSE)</f>
        <v>tbd</v>
      </c>
      <c r="K170" t="str">
        <f>VLOOKUP('SubAssemblies-Build-Ups'!$B170,Products[[Produkt Name]:[Gesamtkost]],11,FALSE)</f>
        <v>tbd</v>
      </c>
    </row>
    <row r="171" spans="1:11" x14ac:dyDescent="0.55000000000000004">
      <c r="A171" s="35" t="s">
        <v>268</v>
      </c>
      <c r="B171" t="s">
        <v>409</v>
      </c>
      <c r="C171" s="35">
        <f>VLOOKUP('SubAssemblies-Build-Ups'!$B171,Products[[Produkt Name]:[Gesamtkost]],2,FALSE)</f>
        <v>65</v>
      </c>
      <c r="D171" s="35">
        <f>VLOOKUP('SubAssemblies-Build-Ups'!$B171,Products[[Produkt Name]:[Gesamtkost]],3,FALSE)</f>
        <v>2500</v>
      </c>
      <c r="E171" s="35">
        <f>VLOOKUP('SubAssemblies-Build-Ups'!$B171,Products[[Produkt Name]:[Gesamtkost]],4,FALSE)</f>
        <v>1250</v>
      </c>
      <c r="F171" s="35" t="str">
        <f>VLOOKUP('SubAssemblies-Build-Ups'!$B171,Products[[Produkt Name]:[Gesamtkost]],5,FALSE)</f>
        <v>FALSE</v>
      </c>
      <c r="G171" s="35" t="str">
        <f>VLOOKUP('SubAssemblies-Build-Ups'!$B171,Products[[Produkt Name]:[Gesamtkost]],6,FALSE)</f>
        <v>Local Partner</v>
      </c>
      <c r="H171" s="35" t="str">
        <f>VLOOKUP('SubAssemblies-Build-Ups'!$B171,Products[[Produkt Name]:[Gesamtkost]],7,FALSE)</f>
        <v>G02.03</v>
      </c>
      <c r="I171" t="str">
        <f>VLOOKUP('SubAssemblies-Build-Ups'!$B171,Products[[Produkt Name]:[Gesamtkost]],9,FALSE)</f>
        <v>tbd</v>
      </c>
      <c r="J171" t="str">
        <f>VLOOKUP('SubAssemblies-Build-Ups'!$B171,Products[[Produkt Name]:[Gesamtkost]],10,FALSE)</f>
        <v>tbd</v>
      </c>
      <c r="K171" t="str">
        <f>VLOOKUP('SubAssemblies-Build-Ups'!$B171,Products[[Produkt Name]:[Gesamtkost]],11,FALSE)</f>
        <v>tbd</v>
      </c>
    </row>
    <row r="172" spans="1:11" x14ac:dyDescent="0.55000000000000004">
      <c r="A172" s="35" t="s">
        <v>268</v>
      </c>
      <c r="B172" t="s">
        <v>410</v>
      </c>
      <c r="C172" s="35">
        <f>VLOOKUP('SubAssemblies-Build-Ups'!$B172,Products[[Produkt Name]:[Gesamtkost]],2,FALSE)</f>
        <v>180</v>
      </c>
      <c r="D172" s="35">
        <f>VLOOKUP('SubAssemblies-Build-Ups'!$B172,Products[[Produkt Name]:[Gesamtkost]],3,FALSE)</f>
        <v>2500</v>
      </c>
      <c r="E172" s="35">
        <f>VLOOKUP('SubAssemblies-Build-Ups'!$B172,Products[[Produkt Name]:[Gesamtkost]],4,FALSE)</f>
        <v>1250</v>
      </c>
      <c r="F172" s="35" t="str">
        <f>VLOOKUP('SubAssemblies-Build-Ups'!$B172,Products[[Produkt Name]:[Gesamtkost]],5,FALSE)</f>
        <v>FALSE</v>
      </c>
      <c r="G172" s="35" t="str">
        <f>VLOOKUP('SubAssemblies-Build-Ups'!$B172,Products[[Produkt Name]:[Gesamtkost]],6,FALSE)</f>
        <v>Local Partner</v>
      </c>
      <c r="H172" s="35" t="str">
        <f>VLOOKUP('SubAssemblies-Build-Ups'!$B172,Products[[Produkt Name]:[Gesamtkost]],7,FALSE)</f>
        <v>G04.02</v>
      </c>
      <c r="I172" t="str">
        <f>VLOOKUP('SubAssemblies-Build-Ups'!$B172,Products[[Produkt Name]:[Gesamtkost]],9,FALSE)</f>
        <v>tbd</v>
      </c>
      <c r="J172" t="str">
        <f>VLOOKUP('SubAssemblies-Build-Ups'!$B172,Products[[Produkt Name]:[Gesamtkost]],10,FALSE)</f>
        <v>tbd</v>
      </c>
      <c r="K172" t="str">
        <f>VLOOKUP('SubAssemblies-Build-Ups'!$B172,Products[[Produkt Name]:[Gesamtkost]],11,FALSE)</f>
        <v>tbd</v>
      </c>
    </row>
    <row r="173" spans="1:11" x14ac:dyDescent="0.55000000000000004">
      <c r="A173" s="35" t="s">
        <v>268</v>
      </c>
      <c r="B173" t="s">
        <v>390</v>
      </c>
      <c r="C173" s="35">
        <f>VLOOKUP('SubAssemblies-Build-Ups'!$B173,Products[[Produkt Name]:[Gesamtkost]],2,FALSE)</f>
        <v>30</v>
      </c>
      <c r="D173" s="35">
        <f>VLOOKUP('SubAssemblies-Build-Ups'!$B173,Products[[Produkt Name]:[Gesamtkost]],3,FALSE)</f>
        <v>2500</v>
      </c>
      <c r="E173" s="35">
        <f>VLOOKUP('SubAssemblies-Build-Ups'!$B173,Products[[Produkt Name]:[Gesamtkost]],4,FALSE)</f>
        <v>1250</v>
      </c>
      <c r="F173" s="35" t="str">
        <f>VLOOKUP('SubAssemblies-Build-Ups'!$B173,Products[[Produkt Name]:[Gesamtkost]],5,FALSE)</f>
        <v>FALSE</v>
      </c>
      <c r="G173" s="35" t="str">
        <f>VLOOKUP('SubAssemblies-Build-Ups'!$B173,Products[[Produkt Name]:[Gesamtkost]],6,FALSE)</f>
        <v>Local Partner</v>
      </c>
      <c r="H173" s="35" t="str">
        <f>VLOOKUP('SubAssemblies-Build-Ups'!$B173,Products[[Produkt Name]:[Gesamtkost]],7,FALSE)</f>
        <v>G02.02</v>
      </c>
      <c r="I173" t="str">
        <f>VLOOKUP('SubAssemblies-Build-Ups'!$B173,Products[[Produkt Name]:[Gesamtkost]],9,FALSE)</f>
        <v>tbd</v>
      </c>
      <c r="J173" t="str">
        <f>VLOOKUP('SubAssemblies-Build-Ups'!$B173,Products[[Produkt Name]:[Gesamtkost]],10,FALSE)</f>
        <v>tbd</v>
      </c>
      <c r="K173" t="str">
        <f>VLOOKUP('SubAssemblies-Build-Ups'!$B173,Products[[Produkt Name]:[Gesamtkost]],11,FALSE)</f>
        <v>tbd</v>
      </c>
    </row>
    <row r="174" spans="1:11" x14ac:dyDescent="0.55000000000000004">
      <c r="A174" s="35" t="s">
        <v>268</v>
      </c>
      <c r="B174" t="s">
        <v>397</v>
      </c>
      <c r="C174" s="35">
        <f>VLOOKUP('SubAssemblies-Build-Ups'!$B174,Products[[Produkt Name]:[Gesamtkost]],2,FALSE)</f>
        <v>0.1</v>
      </c>
      <c r="D174" s="35">
        <f>VLOOKUP('SubAssemblies-Build-Ups'!$B174,Products[[Produkt Name]:[Gesamtkost]],3,FALSE)</f>
        <v>2500</v>
      </c>
      <c r="E174" s="35">
        <f>VLOOKUP('SubAssemblies-Build-Ups'!$B174,Products[[Produkt Name]:[Gesamtkost]],4,FALSE)</f>
        <v>1250</v>
      </c>
      <c r="F174" s="35" t="str">
        <f>VLOOKUP('SubAssemblies-Build-Ups'!$B174,Products[[Produkt Name]:[Gesamtkost]],5,FALSE)</f>
        <v>FALSE</v>
      </c>
      <c r="G174" s="35" t="str">
        <f>VLOOKUP('SubAssemblies-Build-Ups'!$B174,Products[[Produkt Name]:[Gesamtkost]],6,FALSE)</f>
        <v>Lead Manufacturing Partner</v>
      </c>
      <c r="H174" s="35" t="str">
        <f>VLOOKUP('SubAssemblies-Build-Ups'!$B174,Products[[Produkt Name]:[Gesamtkost]],7,FALSE)</f>
        <v>G02.02</v>
      </c>
      <c r="I174" t="str">
        <f>VLOOKUP('SubAssemblies-Build-Ups'!$B174,Products[[Produkt Name]:[Gesamtkost]],9,FALSE)</f>
        <v>tbd</v>
      </c>
      <c r="J174" t="str">
        <f>VLOOKUP('SubAssemblies-Build-Ups'!$B174,Products[[Produkt Name]:[Gesamtkost]],10,FALSE)</f>
        <v>tbd</v>
      </c>
      <c r="K174" t="str">
        <f>VLOOKUP('SubAssemblies-Build-Ups'!$B174,Products[[Produkt Name]:[Gesamtkost]],11,FALSE)</f>
        <v>tbd</v>
      </c>
    </row>
    <row r="175" spans="1:11" x14ac:dyDescent="0.55000000000000004">
      <c r="A175" s="35" t="s">
        <v>268</v>
      </c>
      <c r="B175" t="s">
        <v>391</v>
      </c>
      <c r="C175" s="35">
        <f>VLOOKUP('SubAssemblies-Build-Ups'!$B175,Products[[Produkt Name]:[Gesamtkost]],2,FALSE)</f>
        <v>60</v>
      </c>
      <c r="D175" s="35">
        <f>VLOOKUP('SubAssemblies-Build-Ups'!$B175,Products[[Produkt Name]:[Gesamtkost]],3,FALSE)</f>
        <v>2500</v>
      </c>
      <c r="E175" s="35">
        <f>VLOOKUP('SubAssemblies-Build-Ups'!$B175,Products[[Produkt Name]:[Gesamtkost]],4,FALSE)</f>
        <v>1250</v>
      </c>
      <c r="F175" s="35" t="str">
        <f>VLOOKUP('SubAssemblies-Build-Ups'!$B175,Products[[Produkt Name]:[Gesamtkost]],5,FALSE)</f>
        <v>FALSE</v>
      </c>
      <c r="G175" s="35" t="str">
        <f>VLOOKUP('SubAssemblies-Build-Ups'!$B175,Products[[Produkt Name]:[Gesamtkost]],6,FALSE)</f>
        <v>Local Partner</v>
      </c>
      <c r="H175" s="35" t="str">
        <f>VLOOKUP('SubAssemblies-Build-Ups'!$B175,Products[[Produkt Name]:[Gesamtkost]],7,FALSE)</f>
        <v>G02.02</v>
      </c>
      <c r="I175" t="str">
        <f>VLOOKUP('SubAssemblies-Build-Ups'!$B175,Products[[Produkt Name]:[Gesamtkost]],9,FALSE)</f>
        <v>tbd</v>
      </c>
      <c r="J175" t="str">
        <f>VLOOKUP('SubAssemblies-Build-Ups'!$B175,Products[[Produkt Name]:[Gesamtkost]],10,FALSE)</f>
        <v>tbd</v>
      </c>
      <c r="K175" t="str">
        <f>VLOOKUP('SubAssemblies-Build-Ups'!$B175,Products[[Produkt Name]:[Gesamtkost]],11,FALSE)</f>
        <v>tbd</v>
      </c>
    </row>
    <row r="176" spans="1:11" x14ac:dyDescent="0.55000000000000004">
      <c r="A176" s="35" t="s">
        <v>268</v>
      </c>
      <c r="B176" t="s">
        <v>392</v>
      </c>
      <c r="C176" s="35">
        <f>VLOOKUP('SubAssemblies-Build-Ups'!$B176,Products[[Produkt Name]:[Gesamtkost]],2,FALSE)</f>
        <v>15</v>
      </c>
      <c r="D176" s="35">
        <f>VLOOKUP('SubAssemblies-Build-Ups'!$B176,Products[[Produkt Name]:[Gesamtkost]],3,FALSE)</f>
        <v>2500</v>
      </c>
      <c r="E176" s="35">
        <f>VLOOKUP('SubAssemblies-Build-Ups'!$B176,Products[[Produkt Name]:[Gesamtkost]],4,FALSE)</f>
        <v>1250</v>
      </c>
      <c r="F176" s="35" t="str">
        <f>VLOOKUP('SubAssemblies-Build-Ups'!$B176,Products[[Produkt Name]:[Gesamtkost]],5,FALSE)</f>
        <v>FALSE</v>
      </c>
      <c r="G176" s="35" t="str">
        <f>VLOOKUP('SubAssemblies-Build-Ups'!$B176,Products[[Produkt Name]:[Gesamtkost]],6,FALSE)</f>
        <v>Local Partner</v>
      </c>
      <c r="H176" s="35" t="str">
        <f>VLOOKUP('SubAssemblies-Build-Ups'!$B176,Products[[Produkt Name]:[Gesamtkost]],7,FALSE)</f>
        <v>G02.02</v>
      </c>
      <c r="I176" t="str">
        <f>VLOOKUP('SubAssemblies-Build-Ups'!$B176,Products[[Produkt Name]:[Gesamtkost]],9,FALSE)</f>
        <v>tbd</v>
      </c>
      <c r="J176" t="str">
        <f>VLOOKUP('SubAssemblies-Build-Ups'!$B176,Products[[Produkt Name]:[Gesamtkost]],10,FALSE)</f>
        <v>tbd</v>
      </c>
      <c r="K176" t="str">
        <f>VLOOKUP('SubAssemblies-Build-Ups'!$B176,Products[[Produkt Name]:[Gesamtkost]],11,FALSE)</f>
        <v>tbd</v>
      </c>
    </row>
    <row r="177" spans="1:11" x14ac:dyDescent="0.55000000000000004">
      <c r="A177" s="35" t="s">
        <v>273</v>
      </c>
      <c r="B177" t="s">
        <v>399</v>
      </c>
      <c r="C177" s="35">
        <f>VLOOKUP('SubAssemblies-Build-Ups'!$B177,Products[[Produkt Name]:[Gesamtkost]],2,FALSE)</f>
        <v>240</v>
      </c>
      <c r="D177" s="35">
        <f>VLOOKUP('SubAssemblies-Build-Ups'!$B177,Products[[Produkt Name]:[Gesamtkost]],3,FALSE)</f>
        <v>2500</v>
      </c>
      <c r="E177" s="35">
        <f>VLOOKUP('SubAssemblies-Build-Ups'!$B177,Products[[Produkt Name]:[Gesamtkost]],4,FALSE)</f>
        <v>1250</v>
      </c>
      <c r="F177" s="35" t="str">
        <f>VLOOKUP('SubAssemblies-Build-Ups'!$B177,Products[[Produkt Name]:[Gesamtkost]],5,FALSE)</f>
        <v>TRUE</v>
      </c>
      <c r="G177" s="35" t="str">
        <f>VLOOKUP('SubAssemblies-Build-Ups'!$B177,Products[[Produkt Name]:[Gesamtkost]],6,FALSE)</f>
        <v>Lead Manufacturing Partner</v>
      </c>
      <c r="H177" s="35" t="str">
        <f>VLOOKUP('SubAssemblies-Build-Ups'!$B177,Products[[Produkt Name]:[Gesamtkost]],7,FALSE)</f>
        <v>C04.01</v>
      </c>
      <c r="I177" t="str">
        <f>VLOOKUP('SubAssemblies-Build-Ups'!$B177,Products[[Produkt Name]:[Gesamtkost]],9,FALSE)</f>
        <v>tbd</v>
      </c>
      <c r="J177" t="str">
        <f>VLOOKUP('SubAssemblies-Build-Ups'!$B177,Products[[Produkt Name]:[Gesamtkost]],10,FALSE)</f>
        <v>tbd</v>
      </c>
      <c r="K177" t="str">
        <f>VLOOKUP('SubAssemblies-Build-Ups'!$B177,Products[[Produkt Name]:[Gesamtkost]],11,FALSE)</f>
        <v>tbd</v>
      </c>
    </row>
    <row r="178" spans="1:11" x14ac:dyDescent="0.55000000000000004">
      <c r="A178" s="35" t="s">
        <v>273</v>
      </c>
      <c r="B178" t="s">
        <v>395</v>
      </c>
      <c r="C178" s="35">
        <f>VLOOKUP('SubAssemblies-Build-Ups'!$B178,Products[[Produkt Name]:[Gesamtkost]],2,FALSE)</f>
        <v>0.5</v>
      </c>
      <c r="D178" s="35">
        <f>VLOOKUP('SubAssemblies-Build-Ups'!$B178,Products[[Produkt Name]:[Gesamtkost]],3,FALSE)</f>
        <v>2500</v>
      </c>
      <c r="E178" s="35">
        <f>VLOOKUP('SubAssemblies-Build-Ups'!$B178,Products[[Produkt Name]:[Gesamtkost]],4,FALSE)</f>
        <v>1250</v>
      </c>
      <c r="F178" s="35" t="str">
        <f>VLOOKUP('SubAssemblies-Build-Ups'!$B178,Products[[Produkt Name]:[Gesamtkost]],5,FALSE)</f>
        <v>FALSE</v>
      </c>
      <c r="G178" s="35" t="str">
        <f>VLOOKUP('SubAssemblies-Build-Ups'!$B178,Products[[Produkt Name]:[Gesamtkost]],6,FALSE)</f>
        <v>Local Partner</v>
      </c>
      <c r="H178" s="35" t="str">
        <f>VLOOKUP('SubAssemblies-Build-Ups'!$B178,Products[[Produkt Name]:[Gesamtkost]],7,FALSE)</f>
        <v>G02.02</v>
      </c>
      <c r="I178" t="str">
        <f>VLOOKUP('SubAssemblies-Build-Ups'!$B178,Products[[Produkt Name]:[Gesamtkost]],9,FALSE)</f>
        <v>tbd</v>
      </c>
      <c r="J178" t="str">
        <f>VLOOKUP('SubAssemblies-Build-Ups'!$B178,Products[[Produkt Name]:[Gesamtkost]],10,FALSE)</f>
        <v>tbd</v>
      </c>
      <c r="K178" t="str">
        <f>VLOOKUP('SubAssemblies-Build-Ups'!$B178,Products[[Produkt Name]:[Gesamtkost]],11,FALSE)</f>
        <v>tbd</v>
      </c>
    </row>
    <row r="179" spans="1:11" x14ac:dyDescent="0.55000000000000004">
      <c r="A179" s="35" t="s">
        <v>273</v>
      </c>
      <c r="B179" t="s">
        <v>409</v>
      </c>
      <c r="C179" s="35">
        <f>VLOOKUP('SubAssemblies-Build-Ups'!$B179,Products[[Produkt Name]:[Gesamtkost]],2,FALSE)</f>
        <v>65</v>
      </c>
      <c r="D179" s="35">
        <f>VLOOKUP('SubAssemblies-Build-Ups'!$B179,Products[[Produkt Name]:[Gesamtkost]],3,FALSE)</f>
        <v>2500</v>
      </c>
      <c r="E179" s="35">
        <f>VLOOKUP('SubAssemblies-Build-Ups'!$B179,Products[[Produkt Name]:[Gesamtkost]],4,FALSE)</f>
        <v>1250</v>
      </c>
      <c r="F179" s="35" t="str">
        <f>VLOOKUP('SubAssemblies-Build-Ups'!$B179,Products[[Produkt Name]:[Gesamtkost]],5,FALSE)</f>
        <v>FALSE</v>
      </c>
      <c r="G179" s="35" t="str">
        <f>VLOOKUP('SubAssemblies-Build-Ups'!$B179,Products[[Produkt Name]:[Gesamtkost]],6,FALSE)</f>
        <v>Local Partner</v>
      </c>
      <c r="H179" s="35" t="str">
        <f>VLOOKUP('SubAssemblies-Build-Ups'!$B179,Products[[Produkt Name]:[Gesamtkost]],7,FALSE)</f>
        <v>G02.03</v>
      </c>
      <c r="I179" t="str">
        <f>VLOOKUP('SubAssemblies-Build-Ups'!$B179,Products[[Produkt Name]:[Gesamtkost]],9,FALSE)</f>
        <v>tbd</v>
      </c>
      <c r="J179" t="str">
        <f>VLOOKUP('SubAssemblies-Build-Ups'!$B179,Products[[Produkt Name]:[Gesamtkost]],10,FALSE)</f>
        <v>tbd</v>
      </c>
      <c r="K179" t="str">
        <f>VLOOKUP('SubAssemblies-Build-Ups'!$B179,Products[[Produkt Name]:[Gesamtkost]],11,FALSE)</f>
        <v>tbd</v>
      </c>
    </row>
    <row r="180" spans="1:11" x14ac:dyDescent="0.55000000000000004">
      <c r="A180" s="35" t="s">
        <v>273</v>
      </c>
      <c r="B180" t="s">
        <v>410</v>
      </c>
      <c r="C180" s="35">
        <f>VLOOKUP('SubAssemblies-Build-Ups'!$B180,Products[[Produkt Name]:[Gesamtkost]],2,FALSE)</f>
        <v>180</v>
      </c>
      <c r="D180" s="35">
        <f>VLOOKUP('SubAssemblies-Build-Ups'!$B180,Products[[Produkt Name]:[Gesamtkost]],3,FALSE)</f>
        <v>2500</v>
      </c>
      <c r="E180" s="35">
        <f>VLOOKUP('SubAssemblies-Build-Ups'!$B180,Products[[Produkt Name]:[Gesamtkost]],4,FALSE)</f>
        <v>1250</v>
      </c>
      <c r="F180" s="35" t="str">
        <f>VLOOKUP('SubAssemblies-Build-Ups'!$B180,Products[[Produkt Name]:[Gesamtkost]],5,FALSE)</f>
        <v>FALSE</v>
      </c>
      <c r="G180" s="35" t="str">
        <f>VLOOKUP('SubAssemblies-Build-Ups'!$B180,Products[[Produkt Name]:[Gesamtkost]],6,FALSE)</f>
        <v>Local Partner</v>
      </c>
      <c r="H180" s="35" t="str">
        <f>VLOOKUP('SubAssemblies-Build-Ups'!$B180,Products[[Produkt Name]:[Gesamtkost]],7,FALSE)</f>
        <v>G04.02</v>
      </c>
      <c r="I180" t="str">
        <f>VLOOKUP('SubAssemblies-Build-Ups'!$B180,Products[[Produkt Name]:[Gesamtkost]],9,FALSE)</f>
        <v>tbd</v>
      </c>
      <c r="J180" t="str">
        <f>VLOOKUP('SubAssemblies-Build-Ups'!$B180,Products[[Produkt Name]:[Gesamtkost]],10,FALSE)</f>
        <v>tbd</v>
      </c>
      <c r="K180" t="str">
        <f>VLOOKUP('SubAssemblies-Build-Ups'!$B180,Products[[Produkt Name]:[Gesamtkost]],11,FALSE)</f>
        <v>tbd</v>
      </c>
    </row>
    <row r="181" spans="1:11" x14ac:dyDescent="0.55000000000000004">
      <c r="A181" s="35" t="s">
        <v>273</v>
      </c>
      <c r="B181" t="s">
        <v>390</v>
      </c>
      <c r="C181" s="35">
        <f>VLOOKUP('SubAssemblies-Build-Ups'!$B181,Products[[Produkt Name]:[Gesamtkost]],2,FALSE)</f>
        <v>30</v>
      </c>
      <c r="D181" s="35">
        <f>VLOOKUP('SubAssemblies-Build-Ups'!$B181,Products[[Produkt Name]:[Gesamtkost]],3,FALSE)</f>
        <v>2500</v>
      </c>
      <c r="E181" s="35">
        <f>VLOOKUP('SubAssemblies-Build-Ups'!$B181,Products[[Produkt Name]:[Gesamtkost]],4,FALSE)</f>
        <v>1250</v>
      </c>
      <c r="F181" s="35" t="str">
        <f>VLOOKUP('SubAssemblies-Build-Ups'!$B181,Products[[Produkt Name]:[Gesamtkost]],5,FALSE)</f>
        <v>FALSE</v>
      </c>
      <c r="G181" s="35" t="str">
        <f>VLOOKUP('SubAssemblies-Build-Ups'!$B181,Products[[Produkt Name]:[Gesamtkost]],6,FALSE)</f>
        <v>Local Partner</v>
      </c>
      <c r="H181" s="35" t="str">
        <f>VLOOKUP('SubAssemblies-Build-Ups'!$B181,Products[[Produkt Name]:[Gesamtkost]],7,FALSE)</f>
        <v>G02.02</v>
      </c>
      <c r="I181" t="str">
        <f>VLOOKUP('SubAssemblies-Build-Ups'!$B181,Products[[Produkt Name]:[Gesamtkost]],9,FALSE)</f>
        <v>tbd</v>
      </c>
      <c r="J181" t="str">
        <f>VLOOKUP('SubAssemblies-Build-Ups'!$B181,Products[[Produkt Name]:[Gesamtkost]],10,FALSE)</f>
        <v>tbd</v>
      </c>
      <c r="K181" t="str">
        <f>VLOOKUP('SubAssemblies-Build-Ups'!$B181,Products[[Produkt Name]:[Gesamtkost]],11,FALSE)</f>
        <v>tbd</v>
      </c>
    </row>
    <row r="182" spans="1:11" x14ac:dyDescent="0.55000000000000004">
      <c r="A182" s="35" t="s">
        <v>273</v>
      </c>
      <c r="B182" t="s">
        <v>397</v>
      </c>
      <c r="C182" s="35">
        <f>VLOOKUP('SubAssemblies-Build-Ups'!$B182,Products[[Produkt Name]:[Gesamtkost]],2,FALSE)</f>
        <v>0.1</v>
      </c>
      <c r="D182" s="35">
        <f>VLOOKUP('SubAssemblies-Build-Ups'!$B182,Products[[Produkt Name]:[Gesamtkost]],3,FALSE)</f>
        <v>2500</v>
      </c>
      <c r="E182" s="35">
        <f>VLOOKUP('SubAssemblies-Build-Ups'!$B182,Products[[Produkt Name]:[Gesamtkost]],4,FALSE)</f>
        <v>1250</v>
      </c>
      <c r="F182" s="35" t="str">
        <f>VLOOKUP('SubAssemblies-Build-Ups'!$B182,Products[[Produkt Name]:[Gesamtkost]],5,FALSE)</f>
        <v>FALSE</v>
      </c>
      <c r="G182" s="35" t="str">
        <f>VLOOKUP('SubAssemblies-Build-Ups'!$B182,Products[[Produkt Name]:[Gesamtkost]],6,FALSE)</f>
        <v>Lead Manufacturing Partner</v>
      </c>
      <c r="H182" s="35" t="str">
        <f>VLOOKUP('SubAssemblies-Build-Ups'!$B182,Products[[Produkt Name]:[Gesamtkost]],7,FALSE)</f>
        <v>G02.02</v>
      </c>
      <c r="I182" t="str">
        <f>VLOOKUP('SubAssemblies-Build-Ups'!$B182,Products[[Produkt Name]:[Gesamtkost]],9,FALSE)</f>
        <v>tbd</v>
      </c>
      <c r="J182" t="str">
        <f>VLOOKUP('SubAssemblies-Build-Ups'!$B182,Products[[Produkt Name]:[Gesamtkost]],10,FALSE)</f>
        <v>tbd</v>
      </c>
      <c r="K182" t="str">
        <f>VLOOKUP('SubAssemblies-Build-Ups'!$B182,Products[[Produkt Name]:[Gesamtkost]],11,FALSE)</f>
        <v>tbd</v>
      </c>
    </row>
    <row r="183" spans="1:11" x14ac:dyDescent="0.55000000000000004">
      <c r="A183" s="35" t="s">
        <v>273</v>
      </c>
      <c r="B183" t="s">
        <v>391</v>
      </c>
      <c r="C183" s="35">
        <f>VLOOKUP('SubAssemblies-Build-Ups'!$B183,Products[[Produkt Name]:[Gesamtkost]],2,FALSE)</f>
        <v>60</v>
      </c>
      <c r="D183" s="35">
        <f>VLOOKUP('SubAssemblies-Build-Ups'!$B183,Products[[Produkt Name]:[Gesamtkost]],3,FALSE)</f>
        <v>2500</v>
      </c>
      <c r="E183" s="35">
        <f>VLOOKUP('SubAssemblies-Build-Ups'!$B183,Products[[Produkt Name]:[Gesamtkost]],4,FALSE)</f>
        <v>1250</v>
      </c>
      <c r="F183" s="35" t="str">
        <f>VLOOKUP('SubAssemblies-Build-Ups'!$B183,Products[[Produkt Name]:[Gesamtkost]],5,FALSE)</f>
        <v>FALSE</v>
      </c>
      <c r="G183" s="35" t="str">
        <f>VLOOKUP('SubAssemblies-Build-Ups'!$B183,Products[[Produkt Name]:[Gesamtkost]],6,FALSE)</f>
        <v>Local Partner</v>
      </c>
      <c r="H183" s="35" t="str">
        <f>VLOOKUP('SubAssemblies-Build-Ups'!$B183,Products[[Produkt Name]:[Gesamtkost]],7,FALSE)</f>
        <v>G02.02</v>
      </c>
      <c r="I183" t="str">
        <f>VLOOKUP('SubAssemblies-Build-Ups'!$B183,Products[[Produkt Name]:[Gesamtkost]],9,FALSE)</f>
        <v>tbd</v>
      </c>
      <c r="J183" t="str">
        <f>VLOOKUP('SubAssemblies-Build-Ups'!$B183,Products[[Produkt Name]:[Gesamtkost]],10,FALSE)</f>
        <v>tbd</v>
      </c>
      <c r="K183" t="str">
        <f>VLOOKUP('SubAssemblies-Build-Ups'!$B183,Products[[Produkt Name]:[Gesamtkost]],11,FALSE)</f>
        <v>tbd</v>
      </c>
    </row>
    <row r="184" spans="1:11" x14ac:dyDescent="0.55000000000000004">
      <c r="A184" s="35" t="s">
        <v>277</v>
      </c>
      <c r="B184" t="s">
        <v>388</v>
      </c>
      <c r="C184" s="35">
        <f>VLOOKUP('SubAssemblies-Build-Ups'!$B184,Products[[Produkt Name]:[Gesamtkost]],2,FALSE)</f>
        <v>120</v>
      </c>
      <c r="D184" s="35">
        <f>VLOOKUP('SubAssemblies-Build-Ups'!$B184,Products[[Produkt Name]:[Gesamtkost]],3,FALSE)</f>
        <v>2500</v>
      </c>
      <c r="E184" s="35">
        <f>VLOOKUP('SubAssemblies-Build-Ups'!$B184,Products[[Produkt Name]:[Gesamtkost]],4,FALSE)</f>
        <v>1250</v>
      </c>
      <c r="F184" s="35" t="str">
        <f>VLOOKUP('SubAssemblies-Build-Ups'!$B184,Products[[Produkt Name]:[Gesamtkost]],5,FALSE)</f>
        <v>TRUE</v>
      </c>
      <c r="G184" s="35" t="str">
        <f>VLOOKUP('SubAssemblies-Build-Ups'!$B184,Products[[Produkt Name]:[Gesamtkost]],6,FALSE)</f>
        <v>Lead Manufacturing Partner</v>
      </c>
      <c r="H184" s="35" t="str">
        <f>VLOOKUP('SubAssemblies-Build-Ups'!$B184,Products[[Produkt Name]:[Gesamtkost]],7,FALSE)</f>
        <v>C04.01</v>
      </c>
      <c r="I184" t="str">
        <f>VLOOKUP('SubAssemblies-Build-Ups'!$B184,Products[[Produkt Name]:[Gesamtkost]],9,FALSE)</f>
        <v>tbd</v>
      </c>
      <c r="J184" t="str">
        <f>VLOOKUP('SubAssemblies-Build-Ups'!$B184,Products[[Produkt Name]:[Gesamtkost]],10,FALSE)</f>
        <v>tbd</v>
      </c>
      <c r="K184" t="str">
        <f>VLOOKUP('SubAssemblies-Build-Ups'!$B184,Products[[Produkt Name]:[Gesamtkost]],11,FALSE)</f>
        <v>tbd</v>
      </c>
    </row>
    <row r="185" spans="1:11" x14ac:dyDescent="0.55000000000000004">
      <c r="A185" s="35" t="s">
        <v>277</v>
      </c>
      <c r="B185" t="s">
        <v>403</v>
      </c>
      <c r="C185" s="35">
        <f>VLOOKUP('SubAssemblies-Build-Ups'!$B185,Products[[Produkt Name]:[Gesamtkost]],2,FALSE)</f>
        <v>2</v>
      </c>
      <c r="D185" s="35">
        <f>VLOOKUP('SubAssemblies-Build-Ups'!$B185,Products[[Produkt Name]:[Gesamtkost]],3,FALSE)</f>
        <v>2500</v>
      </c>
      <c r="E185" s="35">
        <f>VLOOKUP('SubAssemblies-Build-Ups'!$B185,Products[[Produkt Name]:[Gesamtkost]],4,FALSE)</f>
        <v>1250</v>
      </c>
      <c r="F185" s="35" t="str">
        <f>VLOOKUP('SubAssemblies-Build-Ups'!$B185,Products[[Produkt Name]:[Gesamtkost]],5,FALSE)</f>
        <v>FALSE</v>
      </c>
      <c r="G185" s="35" t="str">
        <f>VLOOKUP('SubAssemblies-Build-Ups'!$B185,Products[[Produkt Name]:[Gesamtkost]],6,FALSE)</f>
        <v>Local Partner</v>
      </c>
      <c r="H185" s="35" t="str">
        <f>VLOOKUP('SubAssemblies-Build-Ups'!$B185,Products[[Produkt Name]:[Gesamtkost]],7,FALSE)</f>
        <v>G02.02</v>
      </c>
      <c r="I185" t="str">
        <f>VLOOKUP('SubAssemblies-Build-Ups'!$B185,Products[[Produkt Name]:[Gesamtkost]],9,FALSE)</f>
        <v>tbd</v>
      </c>
      <c r="J185" t="str">
        <f>VLOOKUP('SubAssemblies-Build-Ups'!$B185,Products[[Produkt Name]:[Gesamtkost]],10,FALSE)</f>
        <v>tbd</v>
      </c>
      <c r="K185">
        <f>VLOOKUP('SubAssemblies-Build-Ups'!$B185,Products[[Produkt Name]:[Gesamtkost]],11,FALSE)</f>
        <v>8</v>
      </c>
    </row>
    <row r="186" spans="1:11" x14ac:dyDescent="0.55000000000000004">
      <c r="A186" s="35" t="s">
        <v>277</v>
      </c>
      <c r="B186" t="s">
        <v>411</v>
      </c>
      <c r="C186" s="35">
        <f>VLOOKUP('SubAssemblies-Build-Ups'!$B186,Products[[Produkt Name]:[Gesamtkost]],2,FALSE)</f>
        <v>180</v>
      </c>
      <c r="D186" s="35">
        <f>VLOOKUP('SubAssemblies-Build-Ups'!$B186,Products[[Produkt Name]:[Gesamtkost]],3,FALSE)</f>
        <v>2500</v>
      </c>
      <c r="E186" s="35">
        <f>VLOOKUP('SubAssemblies-Build-Ups'!$B186,Products[[Produkt Name]:[Gesamtkost]],4,FALSE)</f>
        <v>1250</v>
      </c>
      <c r="F186" s="35" t="str">
        <f>VLOOKUP('SubAssemblies-Build-Ups'!$B186,Products[[Produkt Name]:[Gesamtkost]],5,FALSE)</f>
        <v>FALSE</v>
      </c>
      <c r="G186" s="35" t="str">
        <f>VLOOKUP('SubAssemblies-Build-Ups'!$B186,Products[[Produkt Name]:[Gesamtkost]],6,FALSE)</f>
        <v>Local Partner</v>
      </c>
      <c r="H186" s="35" t="str">
        <f>VLOOKUP('SubAssemblies-Build-Ups'!$B186,Products[[Produkt Name]:[Gesamtkost]],7,FALSE)</f>
        <v>G02.02</v>
      </c>
      <c r="I186" t="str">
        <f>VLOOKUP('SubAssemblies-Build-Ups'!$B186,Products[[Produkt Name]:[Gesamtkost]],9,FALSE)</f>
        <v>tbd</v>
      </c>
      <c r="J186" t="str">
        <f>VLOOKUP('SubAssemblies-Build-Ups'!$B186,Products[[Produkt Name]:[Gesamtkost]],10,FALSE)</f>
        <v>tbd</v>
      </c>
      <c r="K186" t="str">
        <f>VLOOKUP('SubAssemblies-Build-Ups'!$B186,Products[[Produkt Name]:[Gesamtkost]],11,FALSE)</f>
        <v>tbd</v>
      </c>
    </row>
    <row r="187" spans="1:11" x14ac:dyDescent="0.55000000000000004">
      <c r="A187" s="35" t="s">
        <v>277</v>
      </c>
      <c r="B187" t="s">
        <v>405</v>
      </c>
      <c r="C187" s="35">
        <f>VLOOKUP('SubAssemblies-Build-Ups'!$B187,Products[[Produkt Name]:[Gesamtkost]],2,FALSE)</f>
        <v>80</v>
      </c>
      <c r="D187" s="35">
        <f>VLOOKUP('SubAssemblies-Build-Ups'!$B187,Products[[Produkt Name]:[Gesamtkost]],3,FALSE)</f>
        <v>2500</v>
      </c>
      <c r="E187" s="35">
        <f>VLOOKUP('SubAssemblies-Build-Ups'!$B187,Products[[Produkt Name]:[Gesamtkost]],4,FALSE)</f>
        <v>1250</v>
      </c>
      <c r="F187" s="35" t="str">
        <f>VLOOKUP('SubAssemblies-Build-Ups'!$B187,Products[[Produkt Name]:[Gesamtkost]],5,FALSE)</f>
        <v>FALSE</v>
      </c>
      <c r="G187" s="35" t="str">
        <f>VLOOKUP('SubAssemblies-Build-Ups'!$B187,Products[[Produkt Name]:[Gesamtkost]],6,FALSE)</f>
        <v>Local Partner</v>
      </c>
      <c r="H187" s="35" t="str">
        <f>VLOOKUP('SubAssemblies-Build-Ups'!$B187,Products[[Produkt Name]:[Gesamtkost]],7,FALSE)</f>
        <v>G02.02</v>
      </c>
      <c r="I187" t="str">
        <f>VLOOKUP('SubAssemblies-Build-Ups'!$B187,Products[[Produkt Name]:[Gesamtkost]],9,FALSE)</f>
        <v>tbd</v>
      </c>
      <c r="J187" t="str">
        <f>VLOOKUP('SubAssemblies-Build-Ups'!$B187,Products[[Produkt Name]:[Gesamtkost]],10,FALSE)</f>
        <v>tbd</v>
      </c>
      <c r="K187" t="str">
        <f>VLOOKUP('SubAssemblies-Build-Ups'!$B187,Products[[Produkt Name]:[Gesamtkost]],11,FALSE)</f>
        <v>tbd</v>
      </c>
    </row>
    <row r="188" spans="1:11" x14ac:dyDescent="0.55000000000000004">
      <c r="A188" s="35" t="s">
        <v>277</v>
      </c>
      <c r="B188" t="s">
        <v>406</v>
      </c>
      <c r="C188" s="35">
        <f>VLOOKUP('SubAssemblies-Build-Ups'!$B188,Products[[Produkt Name]:[Gesamtkost]],2,FALSE)</f>
        <v>3</v>
      </c>
      <c r="D188" s="35">
        <f>VLOOKUP('SubAssemblies-Build-Ups'!$B188,Products[[Produkt Name]:[Gesamtkost]],3,FALSE)</f>
        <v>2500</v>
      </c>
      <c r="E188" s="35">
        <f>VLOOKUP('SubAssemblies-Build-Ups'!$B188,Products[[Produkt Name]:[Gesamtkost]],4,FALSE)</f>
        <v>1250</v>
      </c>
      <c r="F188" s="35" t="str">
        <f>VLOOKUP('SubAssemblies-Build-Ups'!$B188,Products[[Produkt Name]:[Gesamtkost]],5,FALSE)</f>
        <v>FALSE</v>
      </c>
      <c r="G188" s="35" t="str">
        <f>VLOOKUP('SubAssemblies-Build-Ups'!$B188,Products[[Produkt Name]:[Gesamtkost]],6,FALSE)</f>
        <v>Local Partner</v>
      </c>
      <c r="H188" s="35" t="str">
        <f>VLOOKUP('SubAssemblies-Build-Ups'!$B188,Products[[Produkt Name]:[Gesamtkost]],7,FALSE)</f>
        <v>G02.02</v>
      </c>
      <c r="I188" t="str">
        <f>VLOOKUP('SubAssemblies-Build-Ups'!$B188,Products[[Produkt Name]:[Gesamtkost]],9,FALSE)</f>
        <v>tbd</v>
      </c>
      <c r="J188" t="str">
        <f>VLOOKUP('SubAssemblies-Build-Ups'!$B188,Products[[Produkt Name]:[Gesamtkost]],10,FALSE)</f>
        <v>tbd</v>
      </c>
      <c r="K188" t="str">
        <f>VLOOKUP('SubAssemblies-Build-Ups'!$B188,Products[[Produkt Name]:[Gesamtkost]],11,FALSE)</f>
        <v>tbd</v>
      </c>
    </row>
    <row r="189" spans="1:11" x14ac:dyDescent="0.55000000000000004">
      <c r="A189" s="35" t="s">
        <v>277</v>
      </c>
      <c r="B189" t="s">
        <v>407</v>
      </c>
      <c r="C189" s="35">
        <f>VLOOKUP('SubAssemblies-Build-Ups'!$B189,Products[[Produkt Name]:[Gesamtkost]],2,FALSE)</f>
        <v>60</v>
      </c>
      <c r="D189" s="35">
        <f>VLOOKUP('SubAssemblies-Build-Ups'!$B189,Products[[Produkt Name]:[Gesamtkost]],3,FALSE)</f>
        <v>2500</v>
      </c>
      <c r="E189" s="35">
        <f>VLOOKUP('SubAssemblies-Build-Ups'!$B189,Products[[Produkt Name]:[Gesamtkost]],4,FALSE)</f>
        <v>1250</v>
      </c>
      <c r="F189" s="35" t="str">
        <f>VLOOKUP('SubAssemblies-Build-Ups'!$B189,Products[[Produkt Name]:[Gesamtkost]],5,FALSE)</f>
        <v>FALSE</v>
      </c>
      <c r="G189" s="35" t="str">
        <f>VLOOKUP('SubAssemblies-Build-Ups'!$B189,Products[[Produkt Name]:[Gesamtkost]],6,FALSE)</f>
        <v>Local Partner</v>
      </c>
      <c r="H189" s="35" t="str">
        <f>VLOOKUP('SubAssemblies-Build-Ups'!$B189,Products[[Produkt Name]:[Gesamtkost]],7,FALSE)</f>
        <v>G02.02</v>
      </c>
      <c r="I189" t="str">
        <f>VLOOKUP('SubAssemblies-Build-Ups'!$B189,Products[[Produkt Name]:[Gesamtkost]],9,FALSE)</f>
        <v>tbd</v>
      </c>
      <c r="J189" t="str">
        <f>VLOOKUP('SubAssemblies-Build-Ups'!$B189,Products[[Produkt Name]:[Gesamtkost]],10,FALSE)</f>
        <v>tbd</v>
      </c>
      <c r="K189" t="str">
        <f>VLOOKUP('SubAssemblies-Build-Ups'!$B189,Products[[Produkt Name]:[Gesamtkost]],11,FALSE)</f>
        <v>tbd</v>
      </c>
    </row>
    <row r="190" spans="1:11" x14ac:dyDescent="0.55000000000000004">
      <c r="A190" s="35" t="s">
        <v>277</v>
      </c>
      <c r="B190" t="s">
        <v>408</v>
      </c>
      <c r="C190" s="35">
        <f>VLOOKUP('SubAssemblies-Build-Ups'!$B190,Products[[Produkt Name]:[Gesamtkost]],2,FALSE)</f>
        <v>15</v>
      </c>
      <c r="D190" s="35">
        <f>VLOOKUP('SubAssemblies-Build-Ups'!$B190,Products[[Produkt Name]:[Gesamtkost]],3,FALSE)</f>
        <v>2500</v>
      </c>
      <c r="E190" s="35">
        <f>VLOOKUP('SubAssemblies-Build-Ups'!$B190,Products[[Produkt Name]:[Gesamtkost]],4,FALSE)</f>
        <v>1250</v>
      </c>
      <c r="F190" s="35" t="str">
        <f>VLOOKUP('SubAssemblies-Build-Ups'!$B190,Products[[Produkt Name]:[Gesamtkost]],5,FALSE)</f>
        <v>FALSE</v>
      </c>
      <c r="G190" s="35" t="str">
        <f>VLOOKUP('SubAssemblies-Build-Ups'!$B190,Products[[Produkt Name]:[Gesamtkost]],6,FALSE)</f>
        <v>Local Partner</v>
      </c>
      <c r="H190" s="35" t="str">
        <f>VLOOKUP('SubAssemblies-Build-Ups'!$B190,Products[[Produkt Name]:[Gesamtkost]],7,FALSE)</f>
        <v>G02.02</v>
      </c>
      <c r="I190" t="str">
        <f>VLOOKUP('SubAssemblies-Build-Ups'!$B190,Products[[Produkt Name]:[Gesamtkost]],9,FALSE)</f>
        <v>tbd</v>
      </c>
      <c r="J190" t="str">
        <f>VLOOKUP('SubAssemblies-Build-Ups'!$B190,Products[[Produkt Name]:[Gesamtkost]],10,FALSE)</f>
        <v>tbd</v>
      </c>
      <c r="K190" t="str">
        <f>VLOOKUP('SubAssemblies-Build-Ups'!$B190,Products[[Produkt Name]:[Gesamtkost]],11,FALSE)</f>
        <v>tbd</v>
      </c>
    </row>
    <row r="191" spans="1:11" x14ac:dyDescent="0.55000000000000004">
      <c r="A191" s="35" t="s">
        <v>281</v>
      </c>
      <c r="B191" t="s">
        <v>398</v>
      </c>
      <c r="C191" s="35">
        <f>VLOOKUP('SubAssemblies-Build-Ups'!$B191,Products[[Produkt Name]:[Gesamtkost]],2,FALSE)</f>
        <v>220</v>
      </c>
      <c r="D191" s="35">
        <f>VLOOKUP('SubAssemblies-Build-Ups'!$B191,Products[[Produkt Name]:[Gesamtkost]],3,FALSE)</f>
        <v>2500</v>
      </c>
      <c r="E191" s="35">
        <f>VLOOKUP('SubAssemblies-Build-Ups'!$B191,Products[[Produkt Name]:[Gesamtkost]],4,FALSE)</f>
        <v>1250</v>
      </c>
      <c r="F191" s="35" t="str">
        <f>VLOOKUP('SubAssemblies-Build-Ups'!$B191,Products[[Produkt Name]:[Gesamtkost]],5,FALSE)</f>
        <v>TRUE</v>
      </c>
      <c r="G191" s="35" t="str">
        <f>VLOOKUP('SubAssemblies-Build-Ups'!$B191,Products[[Produkt Name]:[Gesamtkost]],6,FALSE)</f>
        <v>Lead Manufacturing Partner</v>
      </c>
      <c r="H191" s="35" t="str">
        <f>VLOOKUP('SubAssemblies-Build-Ups'!$B191,Products[[Produkt Name]:[Gesamtkost]],7,FALSE)</f>
        <v>C04.01</v>
      </c>
      <c r="I191" t="str">
        <f>VLOOKUP('SubAssemblies-Build-Ups'!$B191,Products[[Produkt Name]:[Gesamtkost]],9,FALSE)</f>
        <v>tbd</v>
      </c>
      <c r="J191" t="str">
        <f>VLOOKUP('SubAssemblies-Build-Ups'!$B191,Products[[Produkt Name]:[Gesamtkost]],10,FALSE)</f>
        <v>tbd</v>
      </c>
      <c r="K191" t="str">
        <f>VLOOKUP('SubAssemblies-Build-Ups'!$B191,Products[[Produkt Name]:[Gesamtkost]],11,FALSE)</f>
        <v>tbd</v>
      </c>
    </row>
    <row r="192" spans="1:11" x14ac:dyDescent="0.55000000000000004">
      <c r="A192" s="35" t="s">
        <v>281</v>
      </c>
      <c r="B192" t="s">
        <v>403</v>
      </c>
      <c r="C192" s="35">
        <f>VLOOKUP('SubAssemblies-Build-Ups'!$B192,Products[[Produkt Name]:[Gesamtkost]],2,FALSE)</f>
        <v>2</v>
      </c>
      <c r="D192" s="35">
        <f>VLOOKUP('SubAssemblies-Build-Ups'!$B192,Products[[Produkt Name]:[Gesamtkost]],3,FALSE)</f>
        <v>2500</v>
      </c>
      <c r="E192" s="35">
        <f>VLOOKUP('SubAssemblies-Build-Ups'!$B192,Products[[Produkt Name]:[Gesamtkost]],4,FALSE)</f>
        <v>1250</v>
      </c>
      <c r="F192" s="35" t="str">
        <f>VLOOKUP('SubAssemblies-Build-Ups'!$B192,Products[[Produkt Name]:[Gesamtkost]],5,FALSE)</f>
        <v>FALSE</v>
      </c>
      <c r="G192" s="35" t="str">
        <f>VLOOKUP('SubAssemblies-Build-Ups'!$B192,Products[[Produkt Name]:[Gesamtkost]],6,FALSE)</f>
        <v>Local Partner</v>
      </c>
      <c r="H192" s="35" t="str">
        <f>VLOOKUP('SubAssemblies-Build-Ups'!$B192,Products[[Produkt Name]:[Gesamtkost]],7,FALSE)</f>
        <v>G02.02</v>
      </c>
      <c r="I192" t="str">
        <f>VLOOKUP('SubAssemblies-Build-Ups'!$B192,Products[[Produkt Name]:[Gesamtkost]],9,FALSE)</f>
        <v>tbd</v>
      </c>
      <c r="J192" t="str">
        <f>VLOOKUP('SubAssemblies-Build-Ups'!$B192,Products[[Produkt Name]:[Gesamtkost]],10,FALSE)</f>
        <v>tbd</v>
      </c>
      <c r="K192">
        <f>VLOOKUP('SubAssemblies-Build-Ups'!$B192,Products[[Produkt Name]:[Gesamtkost]],11,FALSE)</f>
        <v>8</v>
      </c>
    </row>
    <row r="193" spans="1:11" x14ac:dyDescent="0.55000000000000004">
      <c r="A193" s="35" t="s">
        <v>281</v>
      </c>
      <c r="B193" t="s">
        <v>411</v>
      </c>
      <c r="C193" s="35">
        <f>VLOOKUP('SubAssemblies-Build-Ups'!$B193,Products[[Produkt Name]:[Gesamtkost]],2,FALSE)</f>
        <v>180</v>
      </c>
      <c r="D193" s="35">
        <f>VLOOKUP('SubAssemblies-Build-Ups'!$B193,Products[[Produkt Name]:[Gesamtkost]],3,FALSE)</f>
        <v>2500</v>
      </c>
      <c r="E193" s="35">
        <f>VLOOKUP('SubAssemblies-Build-Ups'!$B193,Products[[Produkt Name]:[Gesamtkost]],4,FALSE)</f>
        <v>1250</v>
      </c>
      <c r="F193" s="35" t="str">
        <f>VLOOKUP('SubAssemblies-Build-Ups'!$B193,Products[[Produkt Name]:[Gesamtkost]],5,FALSE)</f>
        <v>FALSE</v>
      </c>
      <c r="G193" s="35" t="str">
        <f>VLOOKUP('SubAssemblies-Build-Ups'!$B193,Products[[Produkt Name]:[Gesamtkost]],6,FALSE)</f>
        <v>Local Partner</v>
      </c>
      <c r="H193" s="35" t="str">
        <f>VLOOKUP('SubAssemblies-Build-Ups'!$B193,Products[[Produkt Name]:[Gesamtkost]],7,FALSE)</f>
        <v>G02.02</v>
      </c>
      <c r="I193" t="str">
        <f>VLOOKUP('SubAssemblies-Build-Ups'!$B193,Products[[Produkt Name]:[Gesamtkost]],9,FALSE)</f>
        <v>tbd</v>
      </c>
      <c r="J193" t="str">
        <f>VLOOKUP('SubAssemblies-Build-Ups'!$B193,Products[[Produkt Name]:[Gesamtkost]],10,FALSE)</f>
        <v>tbd</v>
      </c>
      <c r="K193" t="str">
        <f>VLOOKUP('SubAssemblies-Build-Ups'!$B193,Products[[Produkt Name]:[Gesamtkost]],11,FALSE)</f>
        <v>tbd</v>
      </c>
    </row>
    <row r="194" spans="1:11" x14ac:dyDescent="0.55000000000000004">
      <c r="A194" s="35" t="s">
        <v>281</v>
      </c>
      <c r="B194" t="s">
        <v>405</v>
      </c>
      <c r="C194" s="35">
        <f>VLOOKUP('SubAssemblies-Build-Ups'!$B194,Products[[Produkt Name]:[Gesamtkost]],2,FALSE)</f>
        <v>80</v>
      </c>
      <c r="D194" s="35">
        <f>VLOOKUP('SubAssemblies-Build-Ups'!$B194,Products[[Produkt Name]:[Gesamtkost]],3,FALSE)</f>
        <v>2500</v>
      </c>
      <c r="E194" s="35">
        <f>VLOOKUP('SubAssemblies-Build-Ups'!$B194,Products[[Produkt Name]:[Gesamtkost]],4,FALSE)</f>
        <v>1250</v>
      </c>
      <c r="F194" s="35" t="str">
        <f>VLOOKUP('SubAssemblies-Build-Ups'!$B194,Products[[Produkt Name]:[Gesamtkost]],5,FALSE)</f>
        <v>FALSE</v>
      </c>
      <c r="G194" s="35" t="str">
        <f>VLOOKUP('SubAssemblies-Build-Ups'!$B194,Products[[Produkt Name]:[Gesamtkost]],6,FALSE)</f>
        <v>Local Partner</v>
      </c>
      <c r="H194" s="35" t="str">
        <f>VLOOKUP('SubAssemblies-Build-Ups'!$B194,Products[[Produkt Name]:[Gesamtkost]],7,FALSE)</f>
        <v>G02.02</v>
      </c>
      <c r="I194" t="str">
        <f>VLOOKUP('SubAssemblies-Build-Ups'!$B194,Products[[Produkt Name]:[Gesamtkost]],9,FALSE)</f>
        <v>tbd</v>
      </c>
      <c r="J194" t="str">
        <f>VLOOKUP('SubAssemblies-Build-Ups'!$B194,Products[[Produkt Name]:[Gesamtkost]],10,FALSE)</f>
        <v>tbd</v>
      </c>
      <c r="K194" t="str">
        <f>VLOOKUP('SubAssemblies-Build-Ups'!$B194,Products[[Produkt Name]:[Gesamtkost]],11,FALSE)</f>
        <v>tbd</v>
      </c>
    </row>
    <row r="195" spans="1:11" x14ac:dyDescent="0.55000000000000004">
      <c r="A195" s="35" t="s">
        <v>281</v>
      </c>
      <c r="B195" t="s">
        <v>406</v>
      </c>
      <c r="C195" s="35">
        <f>VLOOKUP('SubAssemblies-Build-Ups'!$B195,Products[[Produkt Name]:[Gesamtkost]],2,FALSE)</f>
        <v>3</v>
      </c>
      <c r="D195" s="35">
        <f>VLOOKUP('SubAssemblies-Build-Ups'!$B195,Products[[Produkt Name]:[Gesamtkost]],3,FALSE)</f>
        <v>2500</v>
      </c>
      <c r="E195" s="35">
        <f>VLOOKUP('SubAssemblies-Build-Ups'!$B195,Products[[Produkt Name]:[Gesamtkost]],4,FALSE)</f>
        <v>1250</v>
      </c>
      <c r="F195" s="35" t="str">
        <f>VLOOKUP('SubAssemblies-Build-Ups'!$B195,Products[[Produkt Name]:[Gesamtkost]],5,FALSE)</f>
        <v>FALSE</v>
      </c>
      <c r="G195" s="35" t="str">
        <f>VLOOKUP('SubAssemblies-Build-Ups'!$B195,Products[[Produkt Name]:[Gesamtkost]],6,FALSE)</f>
        <v>Local Partner</v>
      </c>
      <c r="H195" s="35" t="str">
        <f>VLOOKUP('SubAssemblies-Build-Ups'!$B195,Products[[Produkt Name]:[Gesamtkost]],7,FALSE)</f>
        <v>G02.02</v>
      </c>
      <c r="I195" t="str">
        <f>VLOOKUP('SubAssemblies-Build-Ups'!$B195,Products[[Produkt Name]:[Gesamtkost]],9,FALSE)</f>
        <v>tbd</v>
      </c>
      <c r="J195" t="str">
        <f>VLOOKUP('SubAssemblies-Build-Ups'!$B195,Products[[Produkt Name]:[Gesamtkost]],10,FALSE)</f>
        <v>tbd</v>
      </c>
      <c r="K195" t="str">
        <f>VLOOKUP('SubAssemblies-Build-Ups'!$B195,Products[[Produkt Name]:[Gesamtkost]],11,FALSE)</f>
        <v>tbd</v>
      </c>
    </row>
    <row r="196" spans="1:11" x14ac:dyDescent="0.55000000000000004">
      <c r="A196" s="35" t="s">
        <v>281</v>
      </c>
      <c r="B196" t="s">
        <v>407</v>
      </c>
      <c r="C196" s="35">
        <f>VLOOKUP('SubAssemblies-Build-Ups'!$B196,Products[[Produkt Name]:[Gesamtkost]],2,FALSE)</f>
        <v>60</v>
      </c>
      <c r="D196" s="35">
        <f>VLOOKUP('SubAssemblies-Build-Ups'!$B196,Products[[Produkt Name]:[Gesamtkost]],3,FALSE)</f>
        <v>2500</v>
      </c>
      <c r="E196" s="35">
        <f>VLOOKUP('SubAssemblies-Build-Ups'!$B196,Products[[Produkt Name]:[Gesamtkost]],4,FALSE)</f>
        <v>1250</v>
      </c>
      <c r="F196" s="35" t="str">
        <f>VLOOKUP('SubAssemblies-Build-Ups'!$B196,Products[[Produkt Name]:[Gesamtkost]],5,FALSE)</f>
        <v>FALSE</v>
      </c>
      <c r="G196" s="35" t="str">
        <f>VLOOKUP('SubAssemblies-Build-Ups'!$B196,Products[[Produkt Name]:[Gesamtkost]],6,FALSE)</f>
        <v>Local Partner</v>
      </c>
      <c r="H196" s="35" t="str">
        <f>VLOOKUP('SubAssemblies-Build-Ups'!$B196,Products[[Produkt Name]:[Gesamtkost]],7,FALSE)</f>
        <v>G02.02</v>
      </c>
      <c r="I196" t="str">
        <f>VLOOKUP('SubAssemblies-Build-Ups'!$B196,Products[[Produkt Name]:[Gesamtkost]],9,FALSE)</f>
        <v>tbd</v>
      </c>
      <c r="J196" t="str">
        <f>VLOOKUP('SubAssemblies-Build-Ups'!$B196,Products[[Produkt Name]:[Gesamtkost]],10,FALSE)</f>
        <v>tbd</v>
      </c>
      <c r="K196" t="str">
        <f>VLOOKUP('SubAssemblies-Build-Ups'!$B196,Products[[Produkt Name]:[Gesamtkost]],11,FALSE)</f>
        <v>tbd</v>
      </c>
    </row>
    <row r="197" spans="1:11" x14ac:dyDescent="0.55000000000000004">
      <c r="A197" s="35" t="s">
        <v>281</v>
      </c>
      <c r="B197" t="s">
        <v>408</v>
      </c>
      <c r="C197" s="35">
        <f>VLOOKUP('SubAssemblies-Build-Ups'!$B197,Products[[Produkt Name]:[Gesamtkost]],2,FALSE)</f>
        <v>15</v>
      </c>
      <c r="D197" s="35">
        <f>VLOOKUP('SubAssemblies-Build-Ups'!$B197,Products[[Produkt Name]:[Gesamtkost]],3,FALSE)</f>
        <v>2500</v>
      </c>
      <c r="E197" s="35">
        <f>VLOOKUP('SubAssemblies-Build-Ups'!$B197,Products[[Produkt Name]:[Gesamtkost]],4,FALSE)</f>
        <v>1250</v>
      </c>
      <c r="F197" s="35" t="str">
        <f>VLOOKUP('SubAssemblies-Build-Ups'!$B197,Products[[Produkt Name]:[Gesamtkost]],5,FALSE)</f>
        <v>FALSE</v>
      </c>
      <c r="G197" s="35" t="str">
        <f>VLOOKUP('SubAssemblies-Build-Ups'!$B197,Products[[Produkt Name]:[Gesamtkost]],6,FALSE)</f>
        <v>Local Partner</v>
      </c>
      <c r="H197" s="35" t="str">
        <f>VLOOKUP('SubAssemblies-Build-Ups'!$B197,Products[[Produkt Name]:[Gesamtkost]],7,FALSE)</f>
        <v>G02.02</v>
      </c>
      <c r="I197" t="str">
        <f>VLOOKUP('SubAssemblies-Build-Ups'!$B197,Products[[Produkt Name]:[Gesamtkost]],9,FALSE)</f>
        <v>tbd</v>
      </c>
      <c r="J197" t="str">
        <f>VLOOKUP('SubAssemblies-Build-Ups'!$B197,Products[[Produkt Name]:[Gesamtkost]],10,FALSE)</f>
        <v>tbd</v>
      </c>
      <c r="K197" t="str">
        <f>VLOOKUP('SubAssemblies-Build-Ups'!$B197,Products[[Produkt Name]:[Gesamtkost]],11,FALSE)</f>
        <v>tbd</v>
      </c>
    </row>
    <row r="198" spans="1:11" x14ac:dyDescent="0.55000000000000004">
      <c r="A198" s="35" t="s">
        <v>285</v>
      </c>
      <c r="B198" t="s">
        <v>399</v>
      </c>
      <c r="C198" s="35">
        <f>VLOOKUP('SubAssemblies-Build-Ups'!$B198,Products[[Produkt Name]:[Gesamtkost]],2,FALSE)</f>
        <v>240</v>
      </c>
      <c r="D198" s="35">
        <f>VLOOKUP('SubAssemblies-Build-Ups'!$B198,Products[[Produkt Name]:[Gesamtkost]],3,FALSE)</f>
        <v>2500</v>
      </c>
      <c r="E198" s="35">
        <f>VLOOKUP('SubAssemblies-Build-Ups'!$B198,Products[[Produkt Name]:[Gesamtkost]],4,FALSE)</f>
        <v>1250</v>
      </c>
      <c r="F198" s="35" t="str">
        <f>VLOOKUP('SubAssemblies-Build-Ups'!$B198,Products[[Produkt Name]:[Gesamtkost]],5,FALSE)</f>
        <v>TRUE</v>
      </c>
      <c r="G198" s="35" t="str">
        <f>VLOOKUP('SubAssemblies-Build-Ups'!$B198,Products[[Produkt Name]:[Gesamtkost]],6,FALSE)</f>
        <v>Lead Manufacturing Partner</v>
      </c>
      <c r="H198" s="35" t="str">
        <f>VLOOKUP('SubAssemblies-Build-Ups'!$B198,Products[[Produkt Name]:[Gesamtkost]],7,FALSE)</f>
        <v>C04.01</v>
      </c>
      <c r="I198" t="str">
        <f>VLOOKUP('SubAssemblies-Build-Ups'!$B198,Products[[Produkt Name]:[Gesamtkost]],9,FALSE)</f>
        <v>tbd</v>
      </c>
      <c r="J198" t="str">
        <f>VLOOKUP('SubAssemblies-Build-Ups'!$B198,Products[[Produkt Name]:[Gesamtkost]],10,FALSE)</f>
        <v>tbd</v>
      </c>
      <c r="K198" t="str">
        <f>VLOOKUP('SubAssemblies-Build-Ups'!$B198,Products[[Produkt Name]:[Gesamtkost]],11,FALSE)</f>
        <v>tbd</v>
      </c>
    </row>
    <row r="199" spans="1:11" x14ac:dyDescent="0.55000000000000004">
      <c r="A199" s="35" t="s">
        <v>285</v>
      </c>
      <c r="B199" t="s">
        <v>403</v>
      </c>
      <c r="C199" s="35">
        <f>VLOOKUP('SubAssemblies-Build-Ups'!$B199,Products[[Produkt Name]:[Gesamtkost]],2,FALSE)</f>
        <v>2</v>
      </c>
      <c r="D199" s="35">
        <f>VLOOKUP('SubAssemblies-Build-Ups'!$B199,Products[[Produkt Name]:[Gesamtkost]],3,FALSE)</f>
        <v>2500</v>
      </c>
      <c r="E199" s="35">
        <f>VLOOKUP('SubAssemblies-Build-Ups'!$B199,Products[[Produkt Name]:[Gesamtkost]],4,FALSE)</f>
        <v>1250</v>
      </c>
      <c r="F199" s="35" t="str">
        <f>VLOOKUP('SubAssemblies-Build-Ups'!$B199,Products[[Produkt Name]:[Gesamtkost]],5,FALSE)</f>
        <v>FALSE</v>
      </c>
      <c r="G199" s="35" t="str">
        <f>VLOOKUP('SubAssemblies-Build-Ups'!$B199,Products[[Produkt Name]:[Gesamtkost]],6,FALSE)</f>
        <v>Local Partner</v>
      </c>
      <c r="H199" s="35" t="str">
        <f>VLOOKUP('SubAssemblies-Build-Ups'!$B199,Products[[Produkt Name]:[Gesamtkost]],7,FALSE)</f>
        <v>G02.02</v>
      </c>
      <c r="I199" t="str">
        <f>VLOOKUP('SubAssemblies-Build-Ups'!$B199,Products[[Produkt Name]:[Gesamtkost]],9,FALSE)</f>
        <v>tbd</v>
      </c>
      <c r="J199" t="str">
        <f>VLOOKUP('SubAssemblies-Build-Ups'!$B199,Products[[Produkt Name]:[Gesamtkost]],10,FALSE)</f>
        <v>tbd</v>
      </c>
      <c r="K199">
        <f>VLOOKUP('SubAssemblies-Build-Ups'!$B199,Products[[Produkt Name]:[Gesamtkost]],11,FALSE)</f>
        <v>8</v>
      </c>
    </row>
    <row r="200" spans="1:11" x14ac:dyDescent="0.55000000000000004">
      <c r="A200" s="35" t="s">
        <v>285</v>
      </c>
      <c r="B200" t="s">
        <v>411</v>
      </c>
      <c r="C200" s="35">
        <f>VLOOKUP('SubAssemblies-Build-Ups'!$B200,Products[[Produkt Name]:[Gesamtkost]],2,FALSE)</f>
        <v>180</v>
      </c>
      <c r="D200" s="35">
        <f>VLOOKUP('SubAssemblies-Build-Ups'!$B200,Products[[Produkt Name]:[Gesamtkost]],3,FALSE)</f>
        <v>2500</v>
      </c>
      <c r="E200" s="35">
        <f>VLOOKUP('SubAssemblies-Build-Ups'!$B200,Products[[Produkt Name]:[Gesamtkost]],4,FALSE)</f>
        <v>1250</v>
      </c>
      <c r="F200" s="35" t="str">
        <f>VLOOKUP('SubAssemblies-Build-Ups'!$B200,Products[[Produkt Name]:[Gesamtkost]],5,FALSE)</f>
        <v>FALSE</v>
      </c>
      <c r="G200" s="35" t="str">
        <f>VLOOKUP('SubAssemblies-Build-Ups'!$B200,Products[[Produkt Name]:[Gesamtkost]],6,FALSE)</f>
        <v>Local Partner</v>
      </c>
      <c r="H200" s="35" t="str">
        <f>VLOOKUP('SubAssemblies-Build-Ups'!$B200,Products[[Produkt Name]:[Gesamtkost]],7,FALSE)</f>
        <v>G02.02</v>
      </c>
      <c r="I200" t="str">
        <f>VLOOKUP('SubAssemblies-Build-Ups'!$B200,Products[[Produkt Name]:[Gesamtkost]],9,FALSE)</f>
        <v>tbd</v>
      </c>
      <c r="J200" t="str">
        <f>VLOOKUP('SubAssemblies-Build-Ups'!$B200,Products[[Produkt Name]:[Gesamtkost]],10,FALSE)</f>
        <v>tbd</v>
      </c>
      <c r="K200" t="str">
        <f>VLOOKUP('SubAssemblies-Build-Ups'!$B200,Products[[Produkt Name]:[Gesamtkost]],11,FALSE)</f>
        <v>tbd</v>
      </c>
    </row>
    <row r="201" spans="1:11" x14ac:dyDescent="0.55000000000000004">
      <c r="A201" s="35" t="s">
        <v>285</v>
      </c>
      <c r="B201" t="s">
        <v>405</v>
      </c>
      <c r="C201" s="35">
        <f>VLOOKUP('SubAssemblies-Build-Ups'!$B201,Products[[Produkt Name]:[Gesamtkost]],2,FALSE)</f>
        <v>80</v>
      </c>
      <c r="D201" s="35">
        <f>VLOOKUP('SubAssemblies-Build-Ups'!$B201,Products[[Produkt Name]:[Gesamtkost]],3,FALSE)</f>
        <v>2500</v>
      </c>
      <c r="E201" s="35">
        <f>VLOOKUP('SubAssemblies-Build-Ups'!$B201,Products[[Produkt Name]:[Gesamtkost]],4,FALSE)</f>
        <v>1250</v>
      </c>
      <c r="F201" s="35" t="str">
        <f>VLOOKUP('SubAssemblies-Build-Ups'!$B201,Products[[Produkt Name]:[Gesamtkost]],5,FALSE)</f>
        <v>FALSE</v>
      </c>
      <c r="G201" s="35" t="str">
        <f>VLOOKUP('SubAssemblies-Build-Ups'!$B201,Products[[Produkt Name]:[Gesamtkost]],6,FALSE)</f>
        <v>Local Partner</v>
      </c>
      <c r="H201" s="35" t="str">
        <f>VLOOKUP('SubAssemblies-Build-Ups'!$B201,Products[[Produkt Name]:[Gesamtkost]],7,FALSE)</f>
        <v>G02.02</v>
      </c>
      <c r="I201" t="str">
        <f>VLOOKUP('SubAssemblies-Build-Ups'!$B201,Products[[Produkt Name]:[Gesamtkost]],9,FALSE)</f>
        <v>tbd</v>
      </c>
      <c r="J201" t="str">
        <f>VLOOKUP('SubAssemblies-Build-Ups'!$B201,Products[[Produkt Name]:[Gesamtkost]],10,FALSE)</f>
        <v>tbd</v>
      </c>
      <c r="K201" t="str">
        <f>VLOOKUP('SubAssemblies-Build-Ups'!$B201,Products[[Produkt Name]:[Gesamtkost]],11,FALSE)</f>
        <v>tbd</v>
      </c>
    </row>
    <row r="202" spans="1:11" x14ac:dyDescent="0.55000000000000004">
      <c r="A202" s="35" t="s">
        <v>285</v>
      </c>
      <c r="B202" t="s">
        <v>406</v>
      </c>
      <c r="C202" s="35">
        <f>VLOOKUP('SubAssemblies-Build-Ups'!$B202,Products[[Produkt Name]:[Gesamtkost]],2,FALSE)</f>
        <v>3</v>
      </c>
      <c r="D202" s="35">
        <f>VLOOKUP('SubAssemblies-Build-Ups'!$B202,Products[[Produkt Name]:[Gesamtkost]],3,FALSE)</f>
        <v>2500</v>
      </c>
      <c r="E202" s="35">
        <f>VLOOKUP('SubAssemblies-Build-Ups'!$B202,Products[[Produkt Name]:[Gesamtkost]],4,FALSE)</f>
        <v>1250</v>
      </c>
      <c r="F202" s="35" t="str">
        <f>VLOOKUP('SubAssemblies-Build-Ups'!$B202,Products[[Produkt Name]:[Gesamtkost]],5,FALSE)</f>
        <v>FALSE</v>
      </c>
      <c r="G202" s="35" t="str">
        <f>VLOOKUP('SubAssemblies-Build-Ups'!$B202,Products[[Produkt Name]:[Gesamtkost]],6,FALSE)</f>
        <v>Local Partner</v>
      </c>
      <c r="H202" s="35" t="str">
        <f>VLOOKUP('SubAssemblies-Build-Ups'!$B202,Products[[Produkt Name]:[Gesamtkost]],7,FALSE)</f>
        <v>G02.02</v>
      </c>
      <c r="I202" t="str">
        <f>VLOOKUP('SubAssemblies-Build-Ups'!$B202,Products[[Produkt Name]:[Gesamtkost]],9,FALSE)</f>
        <v>tbd</v>
      </c>
      <c r="J202" t="str">
        <f>VLOOKUP('SubAssemblies-Build-Ups'!$B202,Products[[Produkt Name]:[Gesamtkost]],10,FALSE)</f>
        <v>tbd</v>
      </c>
      <c r="K202" t="str">
        <f>VLOOKUP('SubAssemblies-Build-Ups'!$B202,Products[[Produkt Name]:[Gesamtkost]],11,FALSE)</f>
        <v>tbd</v>
      </c>
    </row>
    <row r="203" spans="1:11" x14ac:dyDescent="0.55000000000000004">
      <c r="A203" s="35" t="s">
        <v>285</v>
      </c>
      <c r="B203" t="s">
        <v>407</v>
      </c>
      <c r="C203" s="35">
        <f>VLOOKUP('SubAssemblies-Build-Ups'!$B203,Products[[Produkt Name]:[Gesamtkost]],2,FALSE)</f>
        <v>60</v>
      </c>
      <c r="D203" s="35">
        <f>VLOOKUP('SubAssemblies-Build-Ups'!$B203,Products[[Produkt Name]:[Gesamtkost]],3,FALSE)</f>
        <v>2500</v>
      </c>
      <c r="E203" s="35">
        <f>VLOOKUP('SubAssemblies-Build-Ups'!$B203,Products[[Produkt Name]:[Gesamtkost]],4,FALSE)</f>
        <v>1250</v>
      </c>
      <c r="F203" s="35" t="str">
        <f>VLOOKUP('SubAssemblies-Build-Ups'!$B203,Products[[Produkt Name]:[Gesamtkost]],5,FALSE)</f>
        <v>FALSE</v>
      </c>
      <c r="G203" s="35" t="str">
        <f>VLOOKUP('SubAssemblies-Build-Ups'!$B203,Products[[Produkt Name]:[Gesamtkost]],6,FALSE)</f>
        <v>Local Partner</v>
      </c>
      <c r="H203" s="35" t="str">
        <f>VLOOKUP('SubAssemblies-Build-Ups'!$B203,Products[[Produkt Name]:[Gesamtkost]],7,FALSE)</f>
        <v>G02.02</v>
      </c>
      <c r="I203" t="str">
        <f>VLOOKUP('SubAssemblies-Build-Ups'!$B203,Products[[Produkt Name]:[Gesamtkost]],9,FALSE)</f>
        <v>tbd</v>
      </c>
      <c r="J203" t="str">
        <f>VLOOKUP('SubAssemblies-Build-Ups'!$B203,Products[[Produkt Name]:[Gesamtkost]],10,FALSE)</f>
        <v>tbd</v>
      </c>
      <c r="K203" t="str">
        <f>VLOOKUP('SubAssemblies-Build-Ups'!$B203,Products[[Produkt Name]:[Gesamtkost]],11,FALSE)</f>
        <v>tbd</v>
      </c>
    </row>
    <row r="204" spans="1:11" x14ac:dyDescent="0.55000000000000004">
      <c r="A204" s="35" t="s">
        <v>285</v>
      </c>
      <c r="B204" t="s">
        <v>408</v>
      </c>
      <c r="C204" s="35">
        <f>VLOOKUP('SubAssemblies-Build-Ups'!$B204,Products[[Produkt Name]:[Gesamtkost]],2,FALSE)</f>
        <v>15</v>
      </c>
      <c r="D204" s="35">
        <f>VLOOKUP('SubAssemblies-Build-Ups'!$B204,Products[[Produkt Name]:[Gesamtkost]],3,FALSE)</f>
        <v>2500</v>
      </c>
      <c r="E204" s="35">
        <f>VLOOKUP('SubAssemblies-Build-Ups'!$B204,Products[[Produkt Name]:[Gesamtkost]],4,FALSE)</f>
        <v>1250</v>
      </c>
      <c r="F204" s="35" t="str">
        <f>VLOOKUP('SubAssemblies-Build-Ups'!$B204,Products[[Produkt Name]:[Gesamtkost]],5,FALSE)</f>
        <v>FALSE</v>
      </c>
      <c r="G204" s="35" t="str">
        <f>VLOOKUP('SubAssemblies-Build-Ups'!$B204,Products[[Produkt Name]:[Gesamtkost]],6,FALSE)</f>
        <v>Local Partner</v>
      </c>
      <c r="H204" s="35" t="str">
        <f>VLOOKUP('SubAssemblies-Build-Ups'!$B204,Products[[Produkt Name]:[Gesamtkost]],7,FALSE)</f>
        <v>G02.02</v>
      </c>
      <c r="I204" t="str">
        <f>VLOOKUP('SubAssemblies-Build-Ups'!$B204,Products[[Produkt Name]:[Gesamtkost]],9,FALSE)</f>
        <v>tbd</v>
      </c>
      <c r="J204" t="str">
        <f>VLOOKUP('SubAssemblies-Build-Ups'!$B204,Products[[Produkt Name]:[Gesamtkost]],10,FALSE)</f>
        <v>tbd</v>
      </c>
      <c r="K204" t="str">
        <f>VLOOKUP('SubAssemblies-Build-Ups'!$B204,Products[[Produkt Name]:[Gesamtkost]],11,FALSE)</f>
        <v>tbd</v>
      </c>
    </row>
    <row r="205" spans="1:11" x14ac:dyDescent="0.55000000000000004">
      <c r="A205" s="35" t="s">
        <v>289</v>
      </c>
      <c r="B205" t="s">
        <v>388</v>
      </c>
      <c r="C205" s="35">
        <f>VLOOKUP('SubAssemblies-Build-Ups'!$B205,Products[[Produkt Name]:[Gesamtkost]],2,FALSE)</f>
        <v>120</v>
      </c>
      <c r="D205" s="35">
        <f>VLOOKUP('SubAssemblies-Build-Ups'!$B205,Products[[Produkt Name]:[Gesamtkost]],3,FALSE)</f>
        <v>2500</v>
      </c>
      <c r="E205" s="35">
        <f>VLOOKUP('SubAssemblies-Build-Ups'!$B205,Products[[Produkt Name]:[Gesamtkost]],4,FALSE)</f>
        <v>1250</v>
      </c>
      <c r="F205" s="35" t="str">
        <f>VLOOKUP('SubAssemblies-Build-Ups'!$B205,Products[[Produkt Name]:[Gesamtkost]],5,FALSE)</f>
        <v>TRUE</v>
      </c>
      <c r="G205" s="35" t="str">
        <f>VLOOKUP('SubAssemblies-Build-Ups'!$B205,Products[[Produkt Name]:[Gesamtkost]],6,FALSE)</f>
        <v>Lead Manufacturing Partner</v>
      </c>
      <c r="H205" s="35" t="str">
        <f>VLOOKUP('SubAssemblies-Build-Ups'!$B205,Products[[Produkt Name]:[Gesamtkost]],7,FALSE)</f>
        <v>C04.01</v>
      </c>
      <c r="I205" t="str">
        <f>VLOOKUP('SubAssemblies-Build-Ups'!$B205,Products[[Produkt Name]:[Gesamtkost]],9,FALSE)</f>
        <v>tbd</v>
      </c>
      <c r="J205" t="str">
        <f>VLOOKUP('SubAssemblies-Build-Ups'!$B205,Products[[Produkt Name]:[Gesamtkost]],10,FALSE)</f>
        <v>tbd</v>
      </c>
      <c r="K205" t="str">
        <f>VLOOKUP('SubAssemblies-Build-Ups'!$B205,Products[[Produkt Name]:[Gesamtkost]],11,FALSE)</f>
        <v>tbd</v>
      </c>
    </row>
    <row r="206" spans="1:11" x14ac:dyDescent="0.55000000000000004">
      <c r="A206" s="35" t="s">
        <v>289</v>
      </c>
      <c r="B206" t="s">
        <v>403</v>
      </c>
      <c r="C206" s="35">
        <f>VLOOKUP('SubAssemblies-Build-Ups'!$B206,Products[[Produkt Name]:[Gesamtkost]],2,FALSE)</f>
        <v>2</v>
      </c>
      <c r="D206" s="35">
        <f>VLOOKUP('SubAssemblies-Build-Ups'!$B206,Products[[Produkt Name]:[Gesamtkost]],3,FALSE)</f>
        <v>2500</v>
      </c>
      <c r="E206" s="35">
        <f>VLOOKUP('SubAssemblies-Build-Ups'!$B206,Products[[Produkt Name]:[Gesamtkost]],4,FALSE)</f>
        <v>1250</v>
      </c>
      <c r="F206" s="35" t="str">
        <f>VLOOKUP('SubAssemblies-Build-Ups'!$B206,Products[[Produkt Name]:[Gesamtkost]],5,FALSE)</f>
        <v>FALSE</v>
      </c>
      <c r="G206" s="35" t="str">
        <f>VLOOKUP('SubAssemblies-Build-Ups'!$B206,Products[[Produkt Name]:[Gesamtkost]],6,FALSE)</f>
        <v>Local Partner</v>
      </c>
      <c r="H206" s="35" t="str">
        <f>VLOOKUP('SubAssemblies-Build-Ups'!$B206,Products[[Produkt Name]:[Gesamtkost]],7,FALSE)</f>
        <v>G02.02</v>
      </c>
      <c r="I206" t="str">
        <f>VLOOKUP('SubAssemblies-Build-Ups'!$B206,Products[[Produkt Name]:[Gesamtkost]],9,FALSE)</f>
        <v>tbd</v>
      </c>
      <c r="J206" t="str">
        <f>VLOOKUP('SubAssemblies-Build-Ups'!$B206,Products[[Produkt Name]:[Gesamtkost]],10,FALSE)</f>
        <v>tbd</v>
      </c>
      <c r="K206">
        <f>VLOOKUP('SubAssemblies-Build-Ups'!$B206,Products[[Produkt Name]:[Gesamtkost]],11,FALSE)</f>
        <v>8</v>
      </c>
    </row>
    <row r="207" spans="1:11" x14ac:dyDescent="0.55000000000000004">
      <c r="A207" s="35" t="s">
        <v>289</v>
      </c>
      <c r="B207" t="s">
        <v>412</v>
      </c>
      <c r="C207" s="35">
        <f>VLOOKUP('SubAssemblies-Build-Ups'!$B207,Products[[Produkt Name]:[Gesamtkost]],2,FALSE)</f>
        <v>200</v>
      </c>
      <c r="D207" s="35">
        <f>VLOOKUP('SubAssemblies-Build-Ups'!$B207,Products[[Produkt Name]:[Gesamtkost]],3,FALSE)</f>
        <v>2500</v>
      </c>
      <c r="E207" s="35">
        <f>VLOOKUP('SubAssemblies-Build-Ups'!$B207,Products[[Produkt Name]:[Gesamtkost]],4,FALSE)</f>
        <v>1250</v>
      </c>
      <c r="F207" s="35" t="str">
        <f>VLOOKUP('SubAssemblies-Build-Ups'!$B207,Products[[Produkt Name]:[Gesamtkost]],5,FALSE)</f>
        <v>FALSE</v>
      </c>
      <c r="G207" s="35" t="str">
        <f>VLOOKUP('SubAssemblies-Build-Ups'!$B207,Products[[Produkt Name]:[Gesamtkost]],6,FALSE)</f>
        <v>Local Partner</v>
      </c>
      <c r="H207" s="35" t="str">
        <f>VLOOKUP('SubAssemblies-Build-Ups'!$B207,Products[[Produkt Name]:[Gesamtkost]],7,FALSE)</f>
        <v>F01.02</v>
      </c>
      <c r="I207" t="str">
        <f>VLOOKUP('SubAssemblies-Build-Ups'!$B207,Products[[Produkt Name]:[Gesamtkost]],9,FALSE)</f>
        <v>tbd</v>
      </c>
      <c r="J207" t="str">
        <f>VLOOKUP('SubAssemblies-Build-Ups'!$B207,Products[[Produkt Name]:[Gesamtkost]],10,FALSE)</f>
        <v>tbd</v>
      </c>
      <c r="K207" t="str">
        <f>VLOOKUP('SubAssemblies-Build-Ups'!$B207,Products[[Produkt Name]:[Gesamtkost]],11,FALSE)</f>
        <v>tbd</v>
      </c>
    </row>
    <row r="208" spans="1:11" x14ac:dyDescent="0.55000000000000004">
      <c r="A208" s="35" t="s">
        <v>289</v>
      </c>
      <c r="B208" t="s">
        <v>405</v>
      </c>
      <c r="C208" s="35">
        <f>VLOOKUP('SubAssemblies-Build-Ups'!$B208,Products[[Produkt Name]:[Gesamtkost]],2,FALSE)</f>
        <v>80</v>
      </c>
      <c r="D208" s="35">
        <f>VLOOKUP('SubAssemblies-Build-Ups'!$B208,Products[[Produkt Name]:[Gesamtkost]],3,FALSE)</f>
        <v>2500</v>
      </c>
      <c r="E208" s="35">
        <f>VLOOKUP('SubAssemblies-Build-Ups'!$B208,Products[[Produkt Name]:[Gesamtkost]],4,FALSE)</f>
        <v>1250</v>
      </c>
      <c r="F208" s="35" t="str">
        <f>VLOOKUP('SubAssemblies-Build-Ups'!$B208,Products[[Produkt Name]:[Gesamtkost]],5,FALSE)</f>
        <v>FALSE</v>
      </c>
      <c r="G208" s="35" t="str">
        <f>VLOOKUP('SubAssemblies-Build-Ups'!$B208,Products[[Produkt Name]:[Gesamtkost]],6,FALSE)</f>
        <v>Local Partner</v>
      </c>
      <c r="H208" s="35" t="str">
        <f>VLOOKUP('SubAssemblies-Build-Ups'!$B208,Products[[Produkt Name]:[Gesamtkost]],7,FALSE)</f>
        <v>G02.02</v>
      </c>
      <c r="I208" t="str">
        <f>VLOOKUP('SubAssemblies-Build-Ups'!$B208,Products[[Produkt Name]:[Gesamtkost]],9,FALSE)</f>
        <v>tbd</v>
      </c>
      <c r="J208" t="str">
        <f>VLOOKUP('SubAssemblies-Build-Ups'!$B208,Products[[Produkt Name]:[Gesamtkost]],10,FALSE)</f>
        <v>tbd</v>
      </c>
      <c r="K208" t="str">
        <f>VLOOKUP('SubAssemblies-Build-Ups'!$B208,Products[[Produkt Name]:[Gesamtkost]],11,FALSE)</f>
        <v>tbd</v>
      </c>
    </row>
    <row r="209" spans="1:11" x14ac:dyDescent="0.55000000000000004">
      <c r="A209" s="35" t="s">
        <v>289</v>
      </c>
      <c r="B209" t="s">
        <v>406</v>
      </c>
      <c r="C209" s="35">
        <f>VLOOKUP('SubAssemblies-Build-Ups'!$B209,Products[[Produkt Name]:[Gesamtkost]],2,FALSE)</f>
        <v>3</v>
      </c>
      <c r="D209" s="35">
        <f>VLOOKUP('SubAssemblies-Build-Ups'!$B209,Products[[Produkt Name]:[Gesamtkost]],3,FALSE)</f>
        <v>2500</v>
      </c>
      <c r="E209" s="35">
        <f>VLOOKUP('SubAssemblies-Build-Ups'!$B209,Products[[Produkt Name]:[Gesamtkost]],4,FALSE)</f>
        <v>1250</v>
      </c>
      <c r="F209" s="35" t="str">
        <f>VLOOKUP('SubAssemblies-Build-Ups'!$B209,Products[[Produkt Name]:[Gesamtkost]],5,FALSE)</f>
        <v>FALSE</v>
      </c>
      <c r="G209" s="35" t="str">
        <f>VLOOKUP('SubAssemblies-Build-Ups'!$B209,Products[[Produkt Name]:[Gesamtkost]],6,FALSE)</f>
        <v>Local Partner</v>
      </c>
      <c r="H209" s="35" t="str">
        <f>VLOOKUP('SubAssemblies-Build-Ups'!$B209,Products[[Produkt Name]:[Gesamtkost]],7,FALSE)</f>
        <v>G02.02</v>
      </c>
      <c r="I209" t="str">
        <f>VLOOKUP('SubAssemblies-Build-Ups'!$B209,Products[[Produkt Name]:[Gesamtkost]],9,FALSE)</f>
        <v>tbd</v>
      </c>
      <c r="J209" t="str">
        <f>VLOOKUP('SubAssemblies-Build-Ups'!$B209,Products[[Produkt Name]:[Gesamtkost]],10,FALSE)</f>
        <v>tbd</v>
      </c>
      <c r="K209" t="str">
        <f>VLOOKUP('SubAssemblies-Build-Ups'!$B209,Products[[Produkt Name]:[Gesamtkost]],11,FALSE)</f>
        <v>tbd</v>
      </c>
    </row>
    <row r="210" spans="1:11" x14ac:dyDescent="0.55000000000000004">
      <c r="A210" s="35" t="s">
        <v>289</v>
      </c>
      <c r="B210" t="s">
        <v>413</v>
      </c>
      <c r="C210" s="35">
        <f>VLOOKUP('SubAssemblies-Build-Ups'!$B210,Products[[Produkt Name]:[Gesamtkost]],2,FALSE)</f>
        <v>2</v>
      </c>
      <c r="D210" s="35">
        <f>VLOOKUP('SubAssemblies-Build-Ups'!$B210,Products[[Produkt Name]:[Gesamtkost]],3,FALSE)</f>
        <v>2500</v>
      </c>
      <c r="E210" s="35">
        <f>VLOOKUP('SubAssemblies-Build-Ups'!$B210,Products[[Produkt Name]:[Gesamtkost]],4,FALSE)</f>
        <v>1250</v>
      </c>
      <c r="F210" s="35" t="str">
        <f>VLOOKUP('SubAssemblies-Build-Ups'!$B210,Products[[Produkt Name]:[Gesamtkost]],5,FALSE)</f>
        <v>FALSE</v>
      </c>
      <c r="G210" s="35" t="str">
        <f>VLOOKUP('SubAssemblies-Build-Ups'!$B210,Products[[Produkt Name]:[Gesamtkost]],6,FALSE)</f>
        <v>Local Partner</v>
      </c>
      <c r="H210" s="35" t="str">
        <f>VLOOKUP('SubAssemblies-Build-Ups'!$B210,Products[[Produkt Name]:[Gesamtkost]],7,FALSE)</f>
        <v>F01.02</v>
      </c>
      <c r="I210" t="str">
        <f>VLOOKUP('SubAssemblies-Build-Ups'!$B210,Products[[Produkt Name]:[Gesamtkost]],9,FALSE)</f>
        <v>tbd</v>
      </c>
      <c r="J210" t="str">
        <f>VLOOKUP('SubAssemblies-Build-Ups'!$B210,Products[[Produkt Name]:[Gesamtkost]],10,FALSE)</f>
        <v>tbd</v>
      </c>
      <c r="K210" t="str">
        <f>VLOOKUP('SubAssemblies-Build-Ups'!$B210,Products[[Produkt Name]:[Gesamtkost]],11,FALSE)</f>
        <v>tbd</v>
      </c>
    </row>
    <row r="211" spans="1:11" x14ac:dyDescent="0.55000000000000004">
      <c r="A211" s="35" t="s">
        <v>289</v>
      </c>
      <c r="B211" t="s">
        <v>414</v>
      </c>
      <c r="C211" s="35">
        <f>VLOOKUP('SubAssemblies-Build-Ups'!$B211,Products[[Produkt Name]:[Gesamtkost]],2,FALSE)</f>
        <v>40</v>
      </c>
      <c r="D211" s="35">
        <f>VLOOKUP('SubAssemblies-Build-Ups'!$B211,Products[[Produkt Name]:[Gesamtkost]],3,FALSE)</f>
        <v>2500</v>
      </c>
      <c r="E211" s="35">
        <f>VLOOKUP('SubAssemblies-Build-Ups'!$B211,Products[[Produkt Name]:[Gesamtkost]],4,FALSE)</f>
        <v>1250</v>
      </c>
      <c r="F211" s="35" t="str">
        <f>VLOOKUP('SubAssemblies-Build-Ups'!$B211,Products[[Produkt Name]:[Gesamtkost]],5,FALSE)</f>
        <v>FALSE</v>
      </c>
      <c r="G211" s="35" t="str">
        <f>VLOOKUP('SubAssemblies-Build-Ups'!$B211,Products[[Produkt Name]:[Gesamtkost]],6,FALSE)</f>
        <v>Local Partner</v>
      </c>
      <c r="H211" s="35" t="str">
        <f>VLOOKUP('SubAssemblies-Build-Ups'!$B211,Products[[Produkt Name]:[Gesamtkost]],7,FALSE)</f>
        <v>F01.02</v>
      </c>
      <c r="I211" t="str">
        <f>VLOOKUP('SubAssemblies-Build-Ups'!$B211,Products[[Produkt Name]:[Gesamtkost]],9,FALSE)</f>
        <v>tbd</v>
      </c>
      <c r="J211" t="str">
        <f>VLOOKUP('SubAssemblies-Build-Ups'!$B211,Products[[Produkt Name]:[Gesamtkost]],10,FALSE)</f>
        <v>tbd</v>
      </c>
      <c r="K211" t="str">
        <f>VLOOKUP('SubAssemblies-Build-Ups'!$B211,Products[[Produkt Name]:[Gesamtkost]],11,FALSE)</f>
        <v>tbd</v>
      </c>
    </row>
    <row r="212" spans="1:11" x14ac:dyDescent="0.55000000000000004">
      <c r="A212" s="35" t="s">
        <v>289</v>
      </c>
      <c r="B212" t="s">
        <v>415</v>
      </c>
      <c r="C212" s="35">
        <f>VLOOKUP('SubAssemblies-Build-Ups'!$B212,Products[[Produkt Name]:[Gesamtkost]],2,FALSE)</f>
        <v>20</v>
      </c>
      <c r="D212" s="35">
        <f>VLOOKUP('SubAssemblies-Build-Ups'!$B212,Products[[Produkt Name]:[Gesamtkost]],3,FALSE)</f>
        <v>2500</v>
      </c>
      <c r="E212" s="35">
        <f>VLOOKUP('SubAssemblies-Build-Ups'!$B212,Products[[Produkt Name]:[Gesamtkost]],4,FALSE)</f>
        <v>1250</v>
      </c>
      <c r="F212" s="35" t="str">
        <f>VLOOKUP('SubAssemblies-Build-Ups'!$B212,Products[[Produkt Name]:[Gesamtkost]],5,FALSE)</f>
        <v>FALSE</v>
      </c>
      <c r="G212" s="35" t="str">
        <f>VLOOKUP('SubAssemblies-Build-Ups'!$B212,Products[[Produkt Name]:[Gesamtkost]],6,FALSE)</f>
        <v>Local Partner</v>
      </c>
      <c r="H212" s="35" t="str">
        <f>VLOOKUP('SubAssemblies-Build-Ups'!$B212,Products[[Produkt Name]:[Gesamtkost]],7,FALSE)</f>
        <v>F01.02</v>
      </c>
      <c r="I212" t="str">
        <f>VLOOKUP('SubAssemblies-Build-Ups'!$B212,Products[[Produkt Name]:[Gesamtkost]],9,FALSE)</f>
        <v>tbd</v>
      </c>
      <c r="J212" t="str">
        <f>VLOOKUP('SubAssemblies-Build-Ups'!$B212,Products[[Produkt Name]:[Gesamtkost]],10,FALSE)</f>
        <v>tbd</v>
      </c>
      <c r="K212" t="str">
        <f>VLOOKUP('SubAssemblies-Build-Ups'!$B212,Products[[Produkt Name]:[Gesamtkost]],11,FALSE)</f>
        <v>tbd</v>
      </c>
    </row>
    <row r="213" spans="1:11" x14ac:dyDescent="0.55000000000000004">
      <c r="A213" s="35" t="s">
        <v>289</v>
      </c>
      <c r="B213" t="s">
        <v>416</v>
      </c>
      <c r="C213" s="35">
        <f>VLOOKUP('SubAssemblies-Build-Ups'!$B213,Products[[Produkt Name]:[Gesamtkost]],2,FALSE)</f>
        <v>100</v>
      </c>
      <c r="D213" s="35">
        <f>VLOOKUP('SubAssemblies-Build-Ups'!$B213,Products[[Produkt Name]:[Gesamtkost]],3,FALSE)</f>
        <v>2500</v>
      </c>
      <c r="E213" s="35">
        <f>VLOOKUP('SubAssemblies-Build-Ups'!$B213,Products[[Produkt Name]:[Gesamtkost]],4,FALSE)</f>
        <v>1250</v>
      </c>
      <c r="F213" s="35" t="str">
        <f>VLOOKUP('SubAssemblies-Build-Ups'!$B213,Products[[Produkt Name]:[Gesamtkost]],5,FALSE)</f>
        <v>FALSE</v>
      </c>
      <c r="G213" s="35" t="str">
        <f>VLOOKUP('SubAssemblies-Build-Ups'!$B213,Products[[Produkt Name]:[Gesamtkost]],6,FALSE)</f>
        <v>Local Partner</v>
      </c>
      <c r="H213" s="35" t="str">
        <f>VLOOKUP('SubAssemblies-Build-Ups'!$B213,Products[[Produkt Name]:[Gesamtkost]],7,FALSE)</f>
        <v>F01.02</v>
      </c>
      <c r="I213" t="str">
        <f>VLOOKUP('SubAssemblies-Build-Ups'!$B213,Products[[Produkt Name]:[Gesamtkost]],9,FALSE)</f>
        <v>tbd</v>
      </c>
      <c r="J213" t="str">
        <f>VLOOKUP('SubAssemblies-Build-Ups'!$B213,Products[[Produkt Name]:[Gesamtkost]],10,FALSE)</f>
        <v>tbd</v>
      </c>
      <c r="K213" t="str">
        <f>VLOOKUP('SubAssemblies-Build-Ups'!$B213,Products[[Produkt Name]:[Gesamtkost]],11,FALSE)</f>
        <v>tbd</v>
      </c>
    </row>
    <row r="214" spans="1:11" x14ac:dyDescent="0.55000000000000004">
      <c r="A214" s="35" t="s">
        <v>295</v>
      </c>
      <c r="B214" t="s">
        <v>417</v>
      </c>
      <c r="C214" s="35">
        <f>VLOOKUP('SubAssemblies-Build-Ups'!$B214,Products[[Produkt Name]:[Gesamtkost]],2,FALSE)</f>
        <v>140</v>
      </c>
      <c r="D214" s="35">
        <f>VLOOKUP('SubAssemblies-Build-Ups'!$B214,Products[[Produkt Name]:[Gesamtkost]],3,FALSE)</f>
        <v>2500</v>
      </c>
      <c r="E214" s="35">
        <f>VLOOKUP('SubAssemblies-Build-Ups'!$B214,Products[[Produkt Name]:[Gesamtkost]],4,FALSE)</f>
        <v>1250</v>
      </c>
      <c r="F214" s="35" t="str">
        <f>VLOOKUP('SubAssemblies-Build-Ups'!$B214,Products[[Produkt Name]:[Gesamtkost]],5,FALSE)</f>
        <v>TRUE</v>
      </c>
      <c r="G214" s="35" t="str">
        <f>VLOOKUP('SubAssemblies-Build-Ups'!$B214,Products[[Produkt Name]:[Gesamtkost]],6,FALSE)</f>
        <v>Lead Manufacturing Partner</v>
      </c>
      <c r="H214" s="35" t="str">
        <f>VLOOKUP('SubAssemblies-Build-Ups'!$B214,Products[[Produkt Name]:[Gesamtkost]],7,FALSE)</f>
        <v>C04.01</v>
      </c>
      <c r="I214" t="str">
        <f>VLOOKUP('SubAssemblies-Build-Ups'!$B214,Products[[Produkt Name]:[Gesamtkost]],9,FALSE)</f>
        <v>tbd</v>
      </c>
      <c r="J214" t="str">
        <f>VLOOKUP('SubAssemblies-Build-Ups'!$B214,Products[[Produkt Name]:[Gesamtkost]],10,FALSE)</f>
        <v>tbd</v>
      </c>
      <c r="K214" t="str">
        <f>VLOOKUP('SubAssemblies-Build-Ups'!$B214,Products[[Produkt Name]:[Gesamtkost]],11,FALSE)</f>
        <v>tbd</v>
      </c>
    </row>
    <row r="215" spans="1:11" x14ac:dyDescent="0.55000000000000004">
      <c r="A215" s="35" t="s">
        <v>295</v>
      </c>
      <c r="B215" t="s">
        <v>403</v>
      </c>
      <c r="C215" s="35">
        <f>VLOOKUP('SubAssemblies-Build-Ups'!$B215,Products[[Produkt Name]:[Gesamtkost]],2,FALSE)</f>
        <v>2</v>
      </c>
      <c r="D215" s="35">
        <f>VLOOKUP('SubAssemblies-Build-Ups'!$B215,Products[[Produkt Name]:[Gesamtkost]],3,FALSE)</f>
        <v>2500</v>
      </c>
      <c r="E215" s="35">
        <f>VLOOKUP('SubAssemblies-Build-Ups'!$B215,Products[[Produkt Name]:[Gesamtkost]],4,FALSE)</f>
        <v>1250</v>
      </c>
      <c r="F215" s="35" t="str">
        <f>VLOOKUP('SubAssemblies-Build-Ups'!$B215,Products[[Produkt Name]:[Gesamtkost]],5,FALSE)</f>
        <v>FALSE</v>
      </c>
      <c r="G215" s="35" t="str">
        <f>VLOOKUP('SubAssemblies-Build-Ups'!$B215,Products[[Produkt Name]:[Gesamtkost]],6,FALSE)</f>
        <v>Local Partner</v>
      </c>
      <c r="H215" s="35" t="str">
        <f>VLOOKUP('SubAssemblies-Build-Ups'!$B215,Products[[Produkt Name]:[Gesamtkost]],7,FALSE)</f>
        <v>G02.02</v>
      </c>
      <c r="I215" t="str">
        <f>VLOOKUP('SubAssemblies-Build-Ups'!$B215,Products[[Produkt Name]:[Gesamtkost]],9,FALSE)</f>
        <v>tbd</v>
      </c>
      <c r="J215" t="str">
        <f>VLOOKUP('SubAssemblies-Build-Ups'!$B215,Products[[Produkt Name]:[Gesamtkost]],10,FALSE)</f>
        <v>tbd</v>
      </c>
      <c r="K215">
        <f>VLOOKUP('SubAssemblies-Build-Ups'!$B215,Products[[Produkt Name]:[Gesamtkost]],11,FALSE)</f>
        <v>8</v>
      </c>
    </row>
    <row r="216" spans="1:11" x14ac:dyDescent="0.55000000000000004">
      <c r="A216" s="35" t="s">
        <v>295</v>
      </c>
      <c r="B216" t="s">
        <v>412</v>
      </c>
      <c r="C216" s="35">
        <f>VLOOKUP('SubAssemblies-Build-Ups'!$B216,Products[[Produkt Name]:[Gesamtkost]],2,FALSE)</f>
        <v>200</v>
      </c>
      <c r="D216" s="35">
        <f>VLOOKUP('SubAssemblies-Build-Ups'!$B216,Products[[Produkt Name]:[Gesamtkost]],3,FALSE)</f>
        <v>2500</v>
      </c>
      <c r="E216" s="35">
        <f>VLOOKUP('SubAssemblies-Build-Ups'!$B216,Products[[Produkt Name]:[Gesamtkost]],4,FALSE)</f>
        <v>1250</v>
      </c>
      <c r="F216" s="35" t="str">
        <f>VLOOKUP('SubAssemblies-Build-Ups'!$B216,Products[[Produkt Name]:[Gesamtkost]],5,FALSE)</f>
        <v>FALSE</v>
      </c>
      <c r="G216" s="35" t="str">
        <f>VLOOKUP('SubAssemblies-Build-Ups'!$B216,Products[[Produkt Name]:[Gesamtkost]],6,FALSE)</f>
        <v>Local Partner</v>
      </c>
      <c r="H216" s="35" t="str">
        <f>VLOOKUP('SubAssemblies-Build-Ups'!$B216,Products[[Produkt Name]:[Gesamtkost]],7,FALSE)</f>
        <v>F01.02</v>
      </c>
      <c r="I216" t="str">
        <f>VLOOKUP('SubAssemblies-Build-Ups'!$B216,Products[[Produkt Name]:[Gesamtkost]],9,FALSE)</f>
        <v>tbd</v>
      </c>
      <c r="J216" t="str">
        <f>VLOOKUP('SubAssemblies-Build-Ups'!$B216,Products[[Produkt Name]:[Gesamtkost]],10,FALSE)</f>
        <v>tbd</v>
      </c>
      <c r="K216" t="str">
        <f>VLOOKUP('SubAssemblies-Build-Ups'!$B216,Products[[Produkt Name]:[Gesamtkost]],11,FALSE)</f>
        <v>tbd</v>
      </c>
    </row>
    <row r="217" spans="1:11" x14ac:dyDescent="0.55000000000000004">
      <c r="A217" s="35" t="s">
        <v>295</v>
      </c>
      <c r="B217" t="s">
        <v>405</v>
      </c>
      <c r="C217" s="35">
        <f>VLOOKUP('SubAssemblies-Build-Ups'!$B217,Products[[Produkt Name]:[Gesamtkost]],2,FALSE)</f>
        <v>80</v>
      </c>
      <c r="D217" s="35">
        <f>VLOOKUP('SubAssemblies-Build-Ups'!$B217,Products[[Produkt Name]:[Gesamtkost]],3,FALSE)</f>
        <v>2500</v>
      </c>
      <c r="E217" s="35">
        <f>VLOOKUP('SubAssemblies-Build-Ups'!$B217,Products[[Produkt Name]:[Gesamtkost]],4,FALSE)</f>
        <v>1250</v>
      </c>
      <c r="F217" s="35" t="str">
        <f>VLOOKUP('SubAssemblies-Build-Ups'!$B217,Products[[Produkt Name]:[Gesamtkost]],5,FALSE)</f>
        <v>FALSE</v>
      </c>
      <c r="G217" s="35" t="str">
        <f>VLOOKUP('SubAssemblies-Build-Ups'!$B217,Products[[Produkt Name]:[Gesamtkost]],6,FALSE)</f>
        <v>Local Partner</v>
      </c>
      <c r="H217" s="35" t="str">
        <f>VLOOKUP('SubAssemblies-Build-Ups'!$B217,Products[[Produkt Name]:[Gesamtkost]],7,FALSE)</f>
        <v>G02.02</v>
      </c>
      <c r="I217" t="str">
        <f>VLOOKUP('SubAssemblies-Build-Ups'!$B217,Products[[Produkt Name]:[Gesamtkost]],9,FALSE)</f>
        <v>tbd</v>
      </c>
      <c r="J217" t="str">
        <f>VLOOKUP('SubAssemblies-Build-Ups'!$B217,Products[[Produkt Name]:[Gesamtkost]],10,FALSE)</f>
        <v>tbd</v>
      </c>
      <c r="K217" t="str">
        <f>VLOOKUP('SubAssemblies-Build-Ups'!$B217,Products[[Produkt Name]:[Gesamtkost]],11,FALSE)</f>
        <v>tbd</v>
      </c>
    </row>
    <row r="218" spans="1:11" x14ac:dyDescent="0.55000000000000004">
      <c r="A218" s="35" t="s">
        <v>295</v>
      </c>
      <c r="B218" t="s">
        <v>406</v>
      </c>
      <c r="C218" s="35">
        <f>VLOOKUP('SubAssemblies-Build-Ups'!$B218,Products[[Produkt Name]:[Gesamtkost]],2,FALSE)</f>
        <v>3</v>
      </c>
      <c r="D218" s="35">
        <f>VLOOKUP('SubAssemblies-Build-Ups'!$B218,Products[[Produkt Name]:[Gesamtkost]],3,FALSE)</f>
        <v>2500</v>
      </c>
      <c r="E218" s="35">
        <f>VLOOKUP('SubAssemblies-Build-Ups'!$B218,Products[[Produkt Name]:[Gesamtkost]],4,FALSE)</f>
        <v>1250</v>
      </c>
      <c r="F218" s="35" t="str">
        <f>VLOOKUP('SubAssemblies-Build-Ups'!$B218,Products[[Produkt Name]:[Gesamtkost]],5,FALSE)</f>
        <v>FALSE</v>
      </c>
      <c r="G218" s="35" t="str">
        <f>VLOOKUP('SubAssemblies-Build-Ups'!$B218,Products[[Produkt Name]:[Gesamtkost]],6,FALSE)</f>
        <v>Local Partner</v>
      </c>
      <c r="H218" s="35" t="str">
        <f>VLOOKUP('SubAssemblies-Build-Ups'!$B218,Products[[Produkt Name]:[Gesamtkost]],7,FALSE)</f>
        <v>G02.02</v>
      </c>
      <c r="I218" t="str">
        <f>VLOOKUP('SubAssemblies-Build-Ups'!$B218,Products[[Produkt Name]:[Gesamtkost]],9,FALSE)</f>
        <v>tbd</v>
      </c>
      <c r="J218" t="str">
        <f>VLOOKUP('SubAssemblies-Build-Ups'!$B218,Products[[Produkt Name]:[Gesamtkost]],10,FALSE)</f>
        <v>tbd</v>
      </c>
      <c r="K218" t="str">
        <f>VLOOKUP('SubAssemblies-Build-Ups'!$B218,Products[[Produkt Name]:[Gesamtkost]],11,FALSE)</f>
        <v>tbd</v>
      </c>
    </row>
    <row r="219" spans="1:11" x14ac:dyDescent="0.55000000000000004">
      <c r="A219" s="35" t="s">
        <v>295</v>
      </c>
      <c r="B219" t="s">
        <v>413</v>
      </c>
      <c r="C219" s="35">
        <f>VLOOKUP('SubAssemblies-Build-Ups'!$B219,Products[[Produkt Name]:[Gesamtkost]],2,FALSE)</f>
        <v>2</v>
      </c>
      <c r="D219" s="35">
        <f>VLOOKUP('SubAssemblies-Build-Ups'!$B219,Products[[Produkt Name]:[Gesamtkost]],3,FALSE)</f>
        <v>2500</v>
      </c>
      <c r="E219" s="35">
        <f>VLOOKUP('SubAssemblies-Build-Ups'!$B219,Products[[Produkt Name]:[Gesamtkost]],4,FALSE)</f>
        <v>1250</v>
      </c>
      <c r="F219" s="35" t="str">
        <f>VLOOKUP('SubAssemblies-Build-Ups'!$B219,Products[[Produkt Name]:[Gesamtkost]],5,FALSE)</f>
        <v>FALSE</v>
      </c>
      <c r="G219" s="35" t="str">
        <f>VLOOKUP('SubAssemblies-Build-Ups'!$B219,Products[[Produkt Name]:[Gesamtkost]],6,FALSE)</f>
        <v>Local Partner</v>
      </c>
      <c r="H219" s="35" t="str">
        <f>VLOOKUP('SubAssemblies-Build-Ups'!$B219,Products[[Produkt Name]:[Gesamtkost]],7,FALSE)</f>
        <v>F01.02</v>
      </c>
      <c r="I219" t="str">
        <f>VLOOKUP('SubAssemblies-Build-Ups'!$B219,Products[[Produkt Name]:[Gesamtkost]],9,FALSE)</f>
        <v>tbd</v>
      </c>
      <c r="J219" t="str">
        <f>VLOOKUP('SubAssemblies-Build-Ups'!$B219,Products[[Produkt Name]:[Gesamtkost]],10,FALSE)</f>
        <v>tbd</v>
      </c>
      <c r="K219" t="str">
        <f>VLOOKUP('SubAssemblies-Build-Ups'!$B219,Products[[Produkt Name]:[Gesamtkost]],11,FALSE)</f>
        <v>tbd</v>
      </c>
    </row>
    <row r="220" spans="1:11" x14ac:dyDescent="0.55000000000000004">
      <c r="A220" s="35" t="s">
        <v>295</v>
      </c>
      <c r="B220" t="s">
        <v>414</v>
      </c>
      <c r="C220" s="35">
        <f>VLOOKUP('SubAssemblies-Build-Ups'!$B220,Products[[Produkt Name]:[Gesamtkost]],2,FALSE)</f>
        <v>40</v>
      </c>
      <c r="D220" s="35">
        <f>VLOOKUP('SubAssemblies-Build-Ups'!$B220,Products[[Produkt Name]:[Gesamtkost]],3,FALSE)</f>
        <v>2500</v>
      </c>
      <c r="E220" s="35">
        <f>VLOOKUP('SubAssemblies-Build-Ups'!$B220,Products[[Produkt Name]:[Gesamtkost]],4,FALSE)</f>
        <v>1250</v>
      </c>
      <c r="F220" s="35" t="str">
        <f>VLOOKUP('SubAssemblies-Build-Ups'!$B220,Products[[Produkt Name]:[Gesamtkost]],5,FALSE)</f>
        <v>FALSE</v>
      </c>
      <c r="G220" s="35" t="str">
        <f>VLOOKUP('SubAssemblies-Build-Ups'!$B220,Products[[Produkt Name]:[Gesamtkost]],6,FALSE)</f>
        <v>Local Partner</v>
      </c>
      <c r="H220" s="35" t="str">
        <f>VLOOKUP('SubAssemblies-Build-Ups'!$B220,Products[[Produkt Name]:[Gesamtkost]],7,FALSE)</f>
        <v>F01.02</v>
      </c>
      <c r="I220" t="str">
        <f>VLOOKUP('SubAssemblies-Build-Ups'!$B220,Products[[Produkt Name]:[Gesamtkost]],9,FALSE)</f>
        <v>tbd</v>
      </c>
      <c r="J220" t="str">
        <f>VLOOKUP('SubAssemblies-Build-Ups'!$B220,Products[[Produkt Name]:[Gesamtkost]],10,FALSE)</f>
        <v>tbd</v>
      </c>
      <c r="K220" t="str">
        <f>VLOOKUP('SubAssemblies-Build-Ups'!$B220,Products[[Produkt Name]:[Gesamtkost]],11,FALSE)</f>
        <v>tbd</v>
      </c>
    </row>
    <row r="221" spans="1:11" x14ac:dyDescent="0.55000000000000004">
      <c r="A221" s="35" t="s">
        <v>295</v>
      </c>
      <c r="B221" t="s">
        <v>415</v>
      </c>
      <c r="C221" s="35">
        <f>VLOOKUP('SubAssemblies-Build-Ups'!$B221,Products[[Produkt Name]:[Gesamtkost]],2,FALSE)</f>
        <v>20</v>
      </c>
      <c r="D221" s="35">
        <f>VLOOKUP('SubAssemblies-Build-Ups'!$B221,Products[[Produkt Name]:[Gesamtkost]],3,FALSE)</f>
        <v>2500</v>
      </c>
      <c r="E221" s="35">
        <f>VLOOKUP('SubAssemblies-Build-Ups'!$B221,Products[[Produkt Name]:[Gesamtkost]],4,FALSE)</f>
        <v>1250</v>
      </c>
      <c r="F221" s="35" t="str">
        <f>VLOOKUP('SubAssemblies-Build-Ups'!$B221,Products[[Produkt Name]:[Gesamtkost]],5,FALSE)</f>
        <v>FALSE</v>
      </c>
      <c r="G221" s="35" t="str">
        <f>VLOOKUP('SubAssemblies-Build-Ups'!$B221,Products[[Produkt Name]:[Gesamtkost]],6,FALSE)</f>
        <v>Local Partner</v>
      </c>
      <c r="H221" s="35" t="str">
        <f>VLOOKUP('SubAssemblies-Build-Ups'!$B221,Products[[Produkt Name]:[Gesamtkost]],7,FALSE)</f>
        <v>F01.02</v>
      </c>
      <c r="I221" t="str">
        <f>VLOOKUP('SubAssemblies-Build-Ups'!$B221,Products[[Produkt Name]:[Gesamtkost]],9,FALSE)</f>
        <v>tbd</v>
      </c>
      <c r="J221" t="str">
        <f>VLOOKUP('SubAssemblies-Build-Ups'!$B221,Products[[Produkt Name]:[Gesamtkost]],10,FALSE)</f>
        <v>tbd</v>
      </c>
      <c r="K221" t="str">
        <f>VLOOKUP('SubAssemblies-Build-Ups'!$B221,Products[[Produkt Name]:[Gesamtkost]],11,FALSE)</f>
        <v>tbd</v>
      </c>
    </row>
    <row r="222" spans="1:11" x14ac:dyDescent="0.55000000000000004">
      <c r="A222" s="35" t="s">
        <v>295</v>
      </c>
      <c r="B222" t="s">
        <v>416</v>
      </c>
      <c r="C222" s="35">
        <f>VLOOKUP('SubAssemblies-Build-Ups'!$B222,Products[[Produkt Name]:[Gesamtkost]],2,FALSE)</f>
        <v>100</v>
      </c>
      <c r="D222" s="35">
        <f>VLOOKUP('SubAssemblies-Build-Ups'!$B222,Products[[Produkt Name]:[Gesamtkost]],3,FALSE)</f>
        <v>2500</v>
      </c>
      <c r="E222" s="35">
        <f>VLOOKUP('SubAssemblies-Build-Ups'!$B222,Products[[Produkt Name]:[Gesamtkost]],4,FALSE)</f>
        <v>1250</v>
      </c>
      <c r="F222" s="35" t="str">
        <f>VLOOKUP('SubAssemblies-Build-Ups'!$B222,Products[[Produkt Name]:[Gesamtkost]],5,FALSE)</f>
        <v>FALSE</v>
      </c>
      <c r="G222" s="35" t="str">
        <f>VLOOKUP('SubAssemblies-Build-Ups'!$B222,Products[[Produkt Name]:[Gesamtkost]],6,FALSE)</f>
        <v>Local Partner</v>
      </c>
      <c r="H222" s="35" t="str">
        <f>VLOOKUP('SubAssemblies-Build-Ups'!$B222,Products[[Produkt Name]:[Gesamtkost]],7,FALSE)</f>
        <v>F01.02</v>
      </c>
      <c r="I222" t="str">
        <f>VLOOKUP('SubAssemblies-Build-Ups'!$B222,Products[[Produkt Name]:[Gesamtkost]],9,FALSE)</f>
        <v>tbd</v>
      </c>
      <c r="J222" t="str">
        <f>VLOOKUP('SubAssemblies-Build-Ups'!$B222,Products[[Produkt Name]:[Gesamtkost]],10,FALSE)</f>
        <v>tbd</v>
      </c>
      <c r="K222" t="str">
        <f>VLOOKUP('SubAssemblies-Build-Ups'!$B222,Products[[Produkt Name]:[Gesamtkost]],11,FALSE)</f>
        <v>tbd</v>
      </c>
    </row>
    <row r="223" spans="1:11" x14ac:dyDescent="0.55000000000000004">
      <c r="A223" s="35" t="s">
        <v>299</v>
      </c>
      <c r="B223" t="s">
        <v>398</v>
      </c>
      <c r="C223" s="35">
        <f>VLOOKUP('SubAssemblies-Build-Ups'!$B223,Products[[Produkt Name]:[Gesamtkost]],2,FALSE)</f>
        <v>220</v>
      </c>
      <c r="D223" s="35">
        <f>VLOOKUP('SubAssemblies-Build-Ups'!$B223,Products[[Produkt Name]:[Gesamtkost]],3,FALSE)</f>
        <v>2500</v>
      </c>
      <c r="E223" s="35">
        <f>VLOOKUP('SubAssemblies-Build-Ups'!$B223,Products[[Produkt Name]:[Gesamtkost]],4,FALSE)</f>
        <v>1250</v>
      </c>
      <c r="F223" s="35" t="str">
        <f>VLOOKUP('SubAssemblies-Build-Ups'!$B223,Products[[Produkt Name]:[Gesamtkost]],5,FALSE)</f>
        <v>TRUE</v>
      </c>
      <c r="G223" s="35" t="str">
        <f>VLOOKUP('SubAssemblies-Build-Ups'!$B223,Products[[Produkt Name]:[Gesamtkost]],6,FALSE)</f>
        <v>Lead Manufacturing Partner</v>
      </c>
      <c r="H223" s="35" t="str">
        <f>VLOOKUP('SubAssemblies-Build-Ups'!$B223,Products[[Produkt Name]:[Gesamtkost]],7,FALSE)</f>
        <v>C04.01</v>
      </c>
      <c r="I223" t="str">
        <f>VLOOKUP('SubAssemblies-Build-Ups'!$B223,Products[[Produkt Name]:[Gesamtkost]],9,FALSE)</f>
        <v>tbd</v>
      </c>
      <c r="J223" t="str">
        <f>VLOOKUP('SubAssemblies-Build-Ups'!$B223,Products[[Produkt Name]:[Gesamtkost]],10,FALSE)</f>
        <v>tbd</v>
      </c>
      <c r="K223" t="str">
        <f>VLOOKUP('SubAssemblies-Build-Ups'!$B223,Products[[Produkt Name]:[Gesamtkost]],11,FALSE)</f>
        <v>tbd</v>
      </c>
    </row>
    <row r="224" spans="1:11" x14ac:dyDescent="0.55000000000000004">
      <c r="A224" s="35" t="s">
        <v>299</v>
      </c>
      <c r="B224" t="s">
        <v>403</v>
      </c>
      <c r="C224" s="35">
        <f>VLOOKUP('SubAssemblies-Build-Ups'!$B224,Products[[Produkt Name]:[Gesamtkost]],2,FALSE)</f>
        <v>2</v>
      </c>
      <c r="D224" s="35">
        <f>VLOOKUP('SubAssemblies-Build-Ups'!$B224,Products[[Produkt Name]:[Gesamtkost]],3,FALSE)</f>
        <v>2500</v>
      </c>
      <c r="E224" s="35">
        <f>VLOOKUP('SubAssemblies-Build-Ups'!$B224,Products[[Produkt Name]:[Gesamtkost]],4,FALSE)</f>
        <v>1250</v>
      </c>
      <c r="F224" s="35" t="str">
        <f>VLOOKUP('SubAssemblies-Build-Ups'!$B224,Products[[Produkt Name]:[Gesamtkost]],5,FALSE)</f>
        <v>FALSE</v>
      </c>
      <c r="G224" s="35" t="str">
        <f>VLOOKUP('SubAssemblies-Build-Ups'!$B224,Products[[Produkt Name]:[Gesamtkost]],6,FALSE)</f>
        <v>Local Partner</v>
      </c>
      <c r="H224" s="35" t="str">
        <f>VLOOKUP('SubAssemblies-Build-Ups'!$B224,Products[[Produkt Name]:[Gesamtkost]],7,FALSE)</f>
        <v>G02.02</v>
      </c>
      <c r="I224" t="str">
        <f>VLOOKUP('SubAssemblies-Build-Ups'!$B224,Products[[Produkt Name]:[Gesamtkost]],9,FALSE)</f>
        <v>tbd</v>
      </c>
      <c r="J224" t="str">
        <f>VLOOKUP('SubAssemblies-Build-Ups'!$B224,Products[[Produkt Name]:[Gesamtkost]],10,FALSE)</f>
        <v>tbd</v>
      </c>
      <c r="K224">
        <f>VLOOKUP('SubAssemblies-Build-Ups'!$B224,Products[[Produkt Name]:[Gesamtkost]],11,FALSE)</f>
        <v>8</v>
      </c>
    </row>
    <row r="225" spans="1:11" x14ac:dyDescent="0.55000000000000004">
      <c r="A225" s="35" t="s">
        <v>299</v>
      </c>
      <c r="B225" t="s">
        <v>412</v>
      </c>
      <c r="C225" s="35">
        <f>VLOOKUP('SubAssemblies-Build-Ups'!$B225,Products[[Produkt Name]:[Gesamtkost]],2,FALSE)</f>
        <v>200</v>
      </c>
      <c r="D225" s="35">
        <f>VLOOKUP('SubAssemblies-Build-Ups'!$B225,Products[[Produkt Name]:[Gesamtkost]],3,FALSE)</f>
        <v>2500</v>
      </c>
      <c r="E225" s="35">
        <f>VLOOKUP('SubAssemblies-Build-Ups'!$B225,Products[[Produkt Name]:[Gesamtkost]],4,FALSE)</f>
        <v>1250</v>
      </c>
      <c r="F225" s="35" t="str">
        <f>VLOOKUP('SubAssemblies-Build-Ups'!$B225,Products[[Produkt Name]:[Gesamtkost]],5,FALSE)</f>
        <v>FALSE</v>
      </c>
      <c r="G225" s="35" t="str">
        <f>VLOOKUP('SubAssemblies-Build-Ups'!$B225,Products[[Produkt Name]:[Gesamtkost]],6,FALSE)</f>
        <v>Local Partner</v>
      </c>
      <c r="H225" s="35" t="str">
        <f>VLOOKUP('SubAssemblies-Build-Ups'!$B225,Products[[Produkt Name]:[Gesamtkost]],7,FALSE)</f>
        <v>F01.02</v>
      </c>
      <c r="I225" t="str">
        <f>VLOOKUP('SubAssemblies-Build-Ups'!$B225,Products[[Produkt Name]:[Gesamtkost]],9,FALSE)</f>
        <v>tbd</v>
      </c>
      <c r="J225" t="str">
        <f>VLOOKUP('SubAssemblies-Build-Ups'!$B225,Products[[Produkt Name]:[Gesamtkost]],10,FALSE)</f>
        <v>tbd</v>
      </c>
      <c r="K225" t="str">
        <f>VLOOKUP('SubAssemblies-Build-Ups'!$B225,Products[[Produkt Name]:[Gesamtkost]],11,FALSE)</f>
        <v>tbd</v>
      </c>
    </row>
    <row r="226" spans="1:11" x14ac:dyDescent="0.55000000000000004">
      <c r="A226" s="35" t="s">
        <v>299</v>
      </c>
      <c r="B226" t="s">
        <v>405</v>
      </c>
      <c r="C226" s="35">
        <f>VLOOKUP('SubAssemblies-Build-Ups'!$B226,Products[[Produkt Name]:[Gesamtkost]],2,FALSE)</f>
        <v>80</v>
      </c>
      <c r="D226" s="35">
        <f>VLOOKUP('SubAssemblies-Build-Ups'!$B226,Products[[Produkt Name]:[Gesamtkost]],3,FALSE)</f>
        <v>2500</v>
      </c>
      <c r="E226" s="35">
        <f>VLOOKUP('SubAssemblies-Build-Ups'!$B226,Products[[Produkt Name]:[Gesamtkost]],4,FALSE)</f>
        <v>1250</v>
      </c>
      <c r="F226" s="35" t="str">
        <f>VLOOKUP('SubAssemblies-Build-Ups'!$B226,Products[[Produkt Name]:[Gesamtkost]],5,FALSE)</f>
        <v>FALSE</v>
      </c>
      <c r="G226" s="35" t="str">
        <f>VLOOKUP('SubAssemblies-Build-Ups'!$B226,Products[[Produkt Name]:[Gesamtkost]],6,FALSE)</f>
        <v>Local Partner</v>
      </c>
      <c r="H226" s="35" t="str">
        <f>VLOOKUP('SubAssemblies-Build-Ups'!$B226,Products[[Produkt Name]:[Gesamtkost]],7,FALSE)</f>
        <v>G02.02</v>
      </c>
      <c r="I226" t="str">
        <f>VLOOKUP('SubAssemblies-Build-Ups'!$B226,Products[[Produkt Name]:[Gesamtkost]],9,FALSE)</f>
        <v>tbd</v>
      </c>
      <c r="J226" t="str">
        <f>VLOOKUP('SubAssemblies-Build-Ups'!$B226,Products[[Produkt Name]:[Gesamtkost]],10,FALSE)</f>
        <v>tbd</v>
      </c>
      <c r="K226" t="str">
        <f>VLOOKUP('SubAssemblies-Build-Ups'!$B226,Products[[Produkt Name]:[Gesamtkost]],11,FALSE)</f>
        <v>tbd</v>
      </c>
    </row>
    <row r="227" spans="1:11" x14ac:dyDescent="0.55000000000000004">
      <c r="A227" s="35" t="s">
        <v>299</v>
      </c>
      <c r="B227" t="s">
        <v>406</v>
      </c>
      <c r="C227" s="35">
        <f>VLOOKUP('SubAssemblies-Build-Ups'!$B227,Products[[Produkt Name]:[Gesamtkost]],2,FALSE)</f>
        <v>3</v>
      </c>
      <c r="D227" s="35">
        <f>VLOOKUP('SubAssemblies-Build-Ups'!$B227,Products[[Produkt Name]:[Gesamtkost]],3,FALSE)</f>
        <v>2500</v>
      </c>
      <c r="E227" s="35">
        <f>VLOOKUP('SubAssemblies-Build-Ups'!$B227,Products[[Produkt Name]:[Gesamtkost]],4,FALSE)</f>
        <v>1250</v>
      </c>
      <c r="F227" s="35" t="str">
        <f>VLOOKUP('SubAssemblies-Build-Ups'!$B227,Products[[Produkt Name]:[Gesamtkost]],5,FALSE)</f>
        <v>FALSE</v>
      </c>
      <c r="G227" s="35" t="str">
        <f>VLOOKUP('SubAssemblies-Build-Ups'!$B227,Products[[Produkt Name]:[Gesamtkost]],6,FALSE)</f>
        <v>Local Partner</v>
      </c>
      <c r="H227" s="35" t="str">
        <f>VLOOKUP('SubAssemblies-Build-Ups'!$B227,Products[[Produkt Name]:[Gesamtkost]],7,FALSE)</f>
        <v>G02.02</v>
      </c>
      <c r="I227" t="str">
        <f>VLOOKUP('SubAssemblies-Build-Ups'!$B227,Products[[Produkt Name]:[Gesamtkost]],9,FALSE)</f>
        <v>tbd</v>
      </c>
      <c r="J227" t="str">
        <f>VLOOKUP('SubAssemblies-Build-Ups'!$B227,Products[[Produkt Name]:[Gesamtkost]],10,FALSE)</f>
        <v>tbd</v>
      </c>
      <c r="K227" t="str">
        <f>VLOOKUP('SubAssemblies-Build-Ups'!$B227,Products[[Produkt Name]:[Gesamtkost]],11,FALSE)</f>
        <v>tbd</v>
      </c>
    </row>
    <row r="228" spans="1:11" x14ac:dyDescent="0.55000000000000004">
      <c r="A228" s="35" t="s">
        <v>299</v>
      </c>
      <c r="B228" t="s">
        <v>413</v>
      </c>
      <c r="C228" s="35">
        <f>VLOOKUP('SubAssemblies-Build-Ups'!$B228,Products[[Produkt Name]:[Gesamtkost]],2,FALSE)</f>
        <v>2</v>
      </c>
      <c r="D228" s="35">
        <f>VLOOKUP('SubAssemblies-Build-Ups'!$B228,Products[[Produkt Name]:[Gesamtkost]],3,FALSE)</f>
        <v>2500</v>
      </c>
      <c r="E228" s="35">
        <f>VLOOKUP('SubAssemblies-Build-Ups'!$B228,Products[[Produkt Name]:[Gesamtkost]],4,FALSE)</f>
        <v>1250</v>
      </c>
      <c r="F228" s="35" t="str">
        <f>VLOOKUP('SubAssemblies-Build-Ups'!$B228,Products[[Produkt Name]:[Gesamtkost]],5,FALSE)</f>
        <v>FALSE</v>
      </c>
      <c r="G228" s="35" t="str">
        <f>VLOOKUP('SubAssemblies-Build-Ups'!$B228,Products[[Produkt Name]:[Gesamtkost]],6,FALSE)</f>
        <v>Local Partner</v>
      </c>
      <c r="H228" s="35" t="str">
        <f>VLOOKUP('SubAssemblies-Build-Ups'!$B228,Products[[Produkt Name]:[Gesamtkost]],7,FALSE)</f>
        <v>F01.02</v>
      </c>
      <c r="I228" t="str">
        <f>VLOOKUP('SubAssemblies-Build-Ups'!$B228,Products[[Produkt Name]:[Gesamtkost]],9,FALSE)</f>
        <v>tbd</v>
      </c>
      <c r="J228" t="str">
        <f>VLOOKUP('SubAssemblies-Build-Ups'!$B228,Products[[Produkt Name]:[Gesamtkost]],10,FALSE)</f>
        <v>tbd</v>
      </c>
      <c r="K228" t="str">
        <f>VLOOKUP('SubAssemblies-Build-Ups'!$B228,Products[[Produkt Name]:[Gesamtkost]],11,FALSE)</f>
        <v>tbd</v>
      </c>
    </row>
    <row r="229" spans="1:11" x14ac:dyDescent="0.55000000000000004">
      <c r="A229" s="35" t="s">
        <v>299</v>
      </c>
      <c r="B229" t="s">
        <v>414</v>
      </c>
      <c r="C229" s="35">
        <f>VLOOKUP('SubAssemblies-Build-Ups'!$B229,Products[[Produkt Name]:[Gesamtkost]],2,FALSE)</f>
        <v>40</v>
      </c>
      <c r="D229" s="35">
        <f>VLOOKUP('SubAssemblies-Build-Ups'!$B229,Products[[Produkt Name]:[Gesamtkost]],3,FALSE)</f>
        <v>2500</v>
      </c>
      <c r="E229" s="35">
        <f>VLOOKUP('SubAssemblies-Build-Ups'!$B229,Products[[Produkt Name]:[Gesamtkost]],4,FALSE)</f>
        <v>1250</v>
      </c>
      <c r="F229" s="35" t="str">
        <f>VLOOKUP('SubAssemblies-Build-Ups'!$B229,Products[[Produkt Name]:[Gesamtkost]],5,FALSE)</f>
        <v>FALSE</v>
      </c>
      <c r="G229" s="35" t="str">
        <f>VLOOKUP('SubAssemblies-Build-Ups'!$B229,Products[[Produkt Name]:[Gesamtkost]],6,FALSE)</f>
        <v>Local Partner</v>
      </c>
      <c r="H229" s="35" t="str">
        <f>VLOOKUP('SubAssemblies-Build-Ups'!$B229,Products[[Produkt Name]:[Gesamtkost]],7,FALSE)</f>
        <v>F01.02</v>
      </c>
      <c r="I229" t="str">
        <f>VLOOKUP('SubAssemblies-Build-Ups'!$B229,Products[[Produkt Name]:[Gesamtkost]],9,FALSE)</f>
        <v>tbd</v>
      </c>
      <c r="J229" t="str">
        <f>VLOOKUP('SubAssemblies-Build-Ups'!$B229,Products[[Produkt Name]:[Gesamtkost]],10,FALSE)</f>
        <v>tbd</v>
      </c>
      <c r="K229" t="str">
        <f>VLOOKUP('SubAssemblies-Build-Ups'!$B229,Products[[Produkt Name]:[Gesamtkost]],11,FALSE)</f>
        <v>tbd</v>
      </c>
    </row>
    <row r="230" spans="1:11" x14ac:dyDescent="0.55000000000000004">
      <c r="A230" s="35" t="s">
        <v>299</v>
      </c>
      <c r="B230" t="s">
        <v>415</v>
      </c>
      <c r="C230" s="35">
        <f>VLOOKUP('SubAssemblies-Build-Ups'!$B230,Products[[Produkt Name]:[Gesamtkost]],2,FALSE)</f>
        <v>20</v>
      </c>
      <c r="D230" s="35">
        <f>VLOOKUP('SubAssemblies-Build-Ups'!$B230,Products[[Produkt Name]:[Gesamtkost]],3,FALSE)</f>
        <v>2500</v>
      </c>
      <c r="E230" s="35">
        <f>VLOOKUP('SubAssemblies-Build-Ups'!$B230,Products[[Produkt Name]:[Gesamtkost]],4,FALSE)</f>
        <v>1250</v>
      </c>
      <c r="F230" s="35" t="str">
        <f>VLOOKUP('SubAssemblies-Build-Ups'!$B230,Products[[Produkt Name]:[Gesamtkost]],5,FALSE)</f>
        <v>FALSE</v>
      </c>
      <c r="G230" s="35" t="str">
        <f>VLOOKUP('SubAssemblies-Build-Ups'!$B230,Products[[Produkt Name]:[Gesamtkost]],6,FALSE)</f>
        <v>Local Partner</v>
      </c>
      <c r="H230" s="35" t="str">
        <f>VLOOKUP('SubAssemblies-Build-Ups'!$B230,Products[[Produkt Name]:[Gesamtkost]],7,FALSE)</f>
        <v>F01.02</v>
      </c>
      <c r="I230" t="str">
        <f>VLOOKUP('SubAssemblies-Build-Ups'!$B230,Products[[Produkt Name]:[Gesamtkost]],9,FALSE)</f>
        <v>tbd</v>
      </c>
      <c r="J230" t="str">
        <f>VLOOKUP('SubAssemblies-Build-Ups'!$B230,Products[[Produkt Name]:[Gesamtkost]],10,FALSE)</f>
        <v>tbd</v>
      </c>
      <c r="K230" t="str">
        <f>VLOOKUP('SubAssemblies-Build-Ups'!$B230,Products[[Produkt Name]:[Gesamtkost]],11,FALSE)</f>
        <v>tbd</v>
      </c>
    </row>
    <row r="231" spans="1:11" x14ac:dyDescent="0.55000000000000004">
      <c r="A231" s="35" t="s">
        <v>299</v>
      </c>
      <c r="B231" t="s">
        <v>416</v>
      </c>
      <c r="C231" s="35">
        <f>VLOOKUP('SubAssemblies-Build-Ups'!$B231,Products[[Produkt Name]:[Gesamtkost]],2,FALSE)</f>
        <v>100</v>
      </c>
      <c r="D231" s="35">
        <f>VLOOKUP('SubAssemblies-Build-Ups'!$B231,Products[[Produkt Name]:[Gesamtkost]],3,FALSE)</f>
        <v>2500</v>
      </c>
      <c r="E231" s="35">
        <f>VLOOKUP('SubAssemblies-Build-Ups'!$B231,Products[[Produkt Name]:[Gesamtkost]],4,FALSE)</f>
        <v>1250</v>
      </c>
      <c r="F231" s="35" t="str">
        <f>VLOOKUP('SubAssemblies-Build-Ups'!$B231,Products[[Produkt Name]:[Gesamtkost]],5,FALSE)</f>
        <v>FALSE</v>
      </c>
      <c r="G231" s="35" t="str">
        <f>VLOOKUP('SubAssemblies-Build-Ups'!$B231,Products[[Produkt Name]:[Gesamtkost]],6,FALSE)</f>
        <v>Local Partner</v>
      </c>
      <c r="H231" s="35" t="str">
        <f>VLOOKUP('SubAssemblies-Build-Ups'!$B231,Products[[Produkt Name]:[Gesamtkost]],7,FALSE)</f>
        <v>F01.02</v>
      </c>
      <c r="I231" t="str">
        <f>VLOOKUP('SubAssemblies-Build-Ups'!$B231,Products[[Produkt Name]:[Gesamtkost]],9,FALSE)</f>
        <v>tbd</v>
      </c>
      <c r="J231" t="str">
        <f>VLOOKUP('SubAssemblies-Build-Ups'!$B231,Products[[Produkt Name]:[Gesamtkost]],10,FALSE)</f>
        <v>tbd</v>
      </c>
      <c r="K231" t="str">
        <f>VLOOKUP('SubAssemblies-Build-Ups'!$B231,Products[[Produkt Name]:[Gesamtkost]],11,FALSE)</f>
        <v>tbd</v>
      </c>
    </row>
    <row r="232" spans="1:11" x14ac:dyDescent="0.55000000000000004">
      <c r="A232" s="35" t="s">
        <v>303</v>
      </c>
      <c r="B232" t="s">
        <v>399</v>
      </c>
      <c r="C232" s="35">
        <f>VLOOKUP('SubAssemblies-Build-Ups'!$B232,Products[[Produkt Name]:[Gesamtkost]],2,FALSE)</f>
        <v>240</v>
      </c>
      <c r="D232" s="35">
        <f>VLOOKUP('SubAssemblies-Build-Ups'!$B232,Products[[Produkt Name]:[Gesamtkost]],3,FALSE)</f>
        <v>2500</v>
      </c>
      <c r="E232" s="35">
        <f>VLOOKUP('SubAssemblies-Build-Ups'!$B232,Products[[Produkt Name]:[Gesamtkost]],4,FALSE)</f>
        <v>1250</v>
      </c>
      <c r="F232" s="35" t="str">
        <f>VLOOKUP('SubAssemblies-Build-Ups'!$B232,Products[[Produkt Name]:[Gesamtkost]],5,FALSE)</f>
        <v>TRUE</v>
      </c>
      <c r="G232" s="35" t="str">
        <f>VLOOKUP('SubAssemblies-Build-Ups'!$B232,Products[[Produkt Name]:[Gesamtkost]],6,FALSE)</f>
        <v>Lead Manufacturing Partner</v>
      </c>
      <c r="H232" s="35" t="str">
        <f>VLOOKUP('SubAssemblies-Build-Ups'!$B232,Products[[Produkt Name]:[Gesamtkost]],7,FALSE)</f>
        <v>C04.01</v>
      </c>
      <c r="I232" t="str">
        <f>VLOOKUP('SubAssemblies-Build-Ups'!$B232,Products[[Produkt Name]:[Gesamtkost]],9,FALSE)</f>
        <v>tbd</v>
      </c>
      <c r="J232" t="str">
        <f>VLOOKUP('SubAssemblies-Build-Ups'!$B232,Products[[Produkt Name]:[Gesamtkost]],10,FALSE)</f>
        <v>tbd</v>
      </c>
      <c r="K232" t="str">
        <f>VLOOKUP('SubAssemblies-Build-Ups'!$B232,Products[[Produkt Name]:[Gesamtkost]],11,FALSE)</f>
        <v>tbd</v>
      </c>
    </row>
    <row r="233" spans="1:11" x14ac:dyDescent="0.55000000000000004">
      <c r="A233" s="35" t="s">
        <v>303</v>
      </c>
      <c r="B233" t="s">
        <v>403</v>
      </c>
      <c r="C233" s="35">
        <f>VLOOKUP('SubAssemblies-Build-Ups'!$B233,Products[[Produkt Name]:[Gesamtkost]],2,FALSE)</f>
        <v>2</v>
      </c>
      <c r="D233" s="35">
        <f>VLOOKUP('SubAssemblies-Build-Ups'!$B233,Products[[Produkt Name]:[Gesamtkost]],3,FALSE)</f>
        <v>2500</v>
      </c>
      <c r="E233" s="35">
        <f>VLOOKUP('SubAssemblies-Build-Ups'!$B233,Products[[Produkt Name]:[Gesamtkost]],4,FALSE)</f>
        <v>1250</v>
      </c>
      <c r="F233" s="35" t="str">
        <f>VLOOKUP('SubAssemblies-Build-Ups'!$B233,Products[[Produkt Name]:[Gesamtkost]],5,FALSE)</f>
        <v>FALSE</v>
      </c>
      <c r="G233" s="35" t="str">
        <f>VLOOKUP('SubAssemblies-Build-Ups'!$B233,Products[[Produkt Name]:[Gesamtkost]],6,FALSE)</f>
        <v>Local Partner</v>
      </c>
      <c r="H233" s="35" t="str">
        <f>VLOOKUP('SubAssemblies-Build-Ups'!$B233,Products[[Produkt Name]:[Gesamtkost]],7,FALSE)</f>
        <v>G02.02</v>
      </c>
      <c r="I233" t="str">
        <f>VLOOKUP('SubAssemblies-Build-Ups'!$B233,Products[[Produkt Name]:[Gesamtkost]],9,FALSE)</f>
        <v>tbd</v>
      </c>
      <c r="J233" t="str">
        <f>VLOOKUP('SubAssemblies-Build-Ups'!$B233,Products[[Produkt Name]:[Gesamtkost]],10,FALSE)</f>
        <v>tbd</v>
      </c>
      <c r="K233">
        <f>VLOOKUP('SubAssemblies-Build-Ups'!$B233,Products[[Produkt Name]:[Gesamtkost]],11,FALSE)</f>
        <v>8</v>
      </c>
    </row>
    <row r="234" spans="1:11" x14ac:dyDescent="0.55000000000000004">
      <c r="A234" s="35" t="s">
        <v>303</v>
      </c>
      <c r="B234" t="s">
        <v>412</v>
      </c>
      <c r="C234" s="35">
        <f>VLOOKUP('SubAssemblies-Build-Ups'!$B234,Products[[Produkt Name]:[Gesamtkost]],2,FALSE)</f>
        <v>200</v>
      </c>
      <c r="D234" s="35">
        <f>VLOOKUP('SubAssemblies-Build-Ups'!$B234,Products[[Produkt Name]:[Gesamtkost]],3,FALSE)</f>
        <v>2500</v>
      </c>
      <c r="E234" s="35">
        <f>VLOOKUP('SubAssemblies-Build-Ups'!$B234,Products[[Produkt Name]:[Gesamtkost]],4,FALSE)</f>
        <v>1250</v>
      </c>
      <c r="F234" s="35" t="str">
        <f>VLOOKUP('SubAssemblies-Build-Ups'!$B234,Products[[Produkt Name]:[Gesamtkost]],5,FALSE)</f>
        <v>FALSE</v>
      </c>
      <c r="G234" s="35" t="str">
        <f>VLOOKUP('SubAssemblies-Build-Ups'!$B234,Products[[Produkt Name]:[Gesamtkost]],6,FALSE)</f>
        <v>Local Partner</v>
      </c>
      <c r="H234" s="35" t="str">
        <f>VLOOKUP('SubAssemblies-Build-Ups'!$B234,Products[[Produkt Name]:[Gesamtkost]],7,FALSE)</f>
        <v>F01.02</v>
      </c>
      <c r="I234" t="str">
        <f>VLOOKUP('SubAssemblies-Build-Ups'!$B234,Products[[Produkt Name]:[Gesamtkost]],9,FALSE)</f>
        <v>tbd</v>
      </c>
      <c r="J234" t="str">
        <f>VLOOKUP('SubAssemblies-Build-Ups'!$B234,Products[[Produkt Name]:[Gesamtkost]],10,FALSE)</f>
        <v>tbd</v>
      </c>
      <c r="K234" t="str">
        <f>VLOOKUP('SubAssemblies-Build-Ups'!$B234,Products[[Produkt Name]:[Gesamtkost]],11,FALSE)</f>
        <v>tbd</v>
      </c>
    </row>
    <row r="235" spans="1:11" x14ac:dyDescent="0.55000000000000004">
      <c r="A235" s="35" t="s">
        <v>303</v>
      </c>
      <c r="B235" t="s">
        <v>405</v>
      </c>
      <c r="C235" s="35">
        <f>VLOOKUP('SubAssemblies-Build-Ups'!$B235,Products[[Produkt Name]:[Gesamtkost]],2,FALSE)</f>
        <v>80</v>
      </c>
      <c r="D235" s="35">
        <f>VLOOKUP('SubAssemblies-Build-Ups'!$B235,Products[[Produkt Name]:[Gesamtkost]],3,FALSE)</f>
        <v>2500</v>
      </c>
      <c r="E235" s="35">
        <f>VLOOKUP('SubAssemblies-Build-Ups'!$B235,Products[[Produkt Name]:[Gesamtkost]],4,FALSE)</f>
        <v>1250</v>
      </c>
      <c r="F235" s="35" t="str">
        <f>VLOOKUP('SubAssemblies-Build-Ups'!$B235,Products[[Produkt Name]:[Gesamtkost]],5,FALSE)</f>
        <v>FALSE</v>
      </c>
      <c r="G235" s="35" t="str">
        <f>VLOOKUP('SubAssemblies-Build-Ups'!$B235,Products[[Produkt Name]:[Gesamtkost]],6,FALSE)</f>
        <v>Local Partner</v>
      </c>
      <c r="H235" s="35" t="str">
        <f>VLOOKUP('SubAssemblies-Build-Ups'!$B235,Products[[Produkt Name]:[Gesamtkost]],7,FALSE)</f>
        <v>G02.02</v>
      </c>
      <c r="I235" t="str">
        <f>VLOOKUP('SubAssemblies-Build-Ups'!$B235,Products[[Produkt Name]:[Gesamtkost]],9,FALSE)</f>
        <v>tbd</v>
      </c>
      <c r="J235" t="str">
        <f>VLOOKUP('SubAssemblies-Build-Ups'!$B235,Products[[Produkt Name]:[Gesamtkost]],10,FALSE)</f>
        <v>tbd</v>
      </c>
      <c r="K235" t="str">
        <f>VLOOKUP('SubAssemblies-Build-Ups'!$B235,Products[[Produkt Name]:[Gesamtkost]],11,FALSE)</f>
        <v>tbd</v>
      </c>
    </row>
    <row r="236" spans="1:11" x14ac:dyDescent="0.55000000000000004">
      <c r="A236" s="35" t="s">
        <v>303</v>
      </c>
      <c r="B236" t="s">
        <v>406</v>
      </c>
      <c r="C236" s="35">
        <f>VLOOKUP('SubAssemblies-Build-Ups'!$B236,Products[[Produkt Name]:[Gesamtkost]],2,FALSE)</f>
        <v>3</v>
      </c>
      <c r="D236" s="35">
        <f>VLOOKUP('SubAssemblies-Build-Ups'!$B236,Products[[Produkt Name]:[Gesamtkost]],3,FALSE)</f>
        <v>2500</v>
      </c>
      <c r="E236" s="35">
        <f>VLOOKUP('SubAssemblies-Build-Ups'!$B236,Products[[Produkt Name]:[Gesamtkost]],4,FALSE)</f>
        <v>1250</v>
      </c>
      <c r="F236" s="138" t="str">
        <f>VLOOKUP('SubAssemblies-Build-Ups'!$B236,Products[[Produkt Name]:[Gesamtkost]],5,FALSE)</f>
        <v>FALSE</v>
      </c>
      <c r="G236" s="35" t="str">
        <f>VLOOKUP('SubAssemblies-Build-Ups'!$B236,Products[[Produkt Name]:[Gesamtkost]],6,FALSE)</f>
        <v>Local Partner</v>
      </c>
      <c r="H236" s="35" t="str">
        <f>VLOOKUP('SubAssemblies-Build-Ups'!$B236,Products[[Produkt Name]:[Gesamtkost]],7,FALSE)</f>
        <v>G02.02</v>
      </c>
      <c r="I236" t="str">
        <f>VLOOKUP('SubAssemblies-Build-Ups'!$B236,Products[[Produkt Name]:[Gesamtkost]],9,FALSE)</f>
        <v>tbd</v>
      </c>
      <c r="J236" t="str">
        <f>VLOOKUP('SubAssemblies-Build-Ups'!$B236,Products[[Produkt Name]:[Gesamtkost]],10,FALSE)</f>
        <v>tbd</v>
      </c>
      <c r="K236" t="str">
        <f>VLOOKUP('SubAssemblies-Build-Ups'!$B236,Products[[Produkt Name]:[Gesamtkost]],11,FALSE)</f>
        <v>tbd</v>
      </c>
    </row>
    <row r="237" spans="1:11" x14ac:dyDescent="0.55000000000000004">
      <c r="A237" s="35" t="s">
        <v>303</v>
      </c>
      <c r="B237" t="s">
        <v>413</v>
      </c>
      <c r="C237" s="35">
        <f>VLOOKUP('SubAssemblies-Build-Ups'!$B237,Products[[Produkt Name]:[Gesamtkost]],2,FALSE)</f>
        <v>2</v>
      </c>
      <c r="D237" s="35">
        <f>VLOOKUP('SubAssemblies-Build-Ups'!$B237,Products[[Produkt Name]:[Gesamtkost]],3,FALSE)</f>
        <v>2500</v>
      </c>
      <c r="E237" s="35">
        <f>VLOOKUP('SubAssemblies-Build-Ups'!$B237,Products[[Produkt Name]:[Gesamtkost]],4,FALSE)</f>
        <v>1250</v>
      </c>
      <c r="F237" s="138" t="str">
        <f>VLOOKUP('SubAssemblies-Build-Ups'!$B237,Products[[Produkt Name]:[Gesamtkost]],5,FALSE)</f>
        <v>FALSE</v>
      </c>
      <c r="G237" s="35" t="str">
        <f>VLOOKUP('SubAssemblies-Build-Ups'!$B237,Products[[Produkt Name]:[Gesamtkost]],6,FALSE)</f>
        <v>Local Partner</v>
      </c>
      <c r="H237" s="35" t="str">
        <f>VLOOKUP('SubAssemblies-Build-Ups'!$B237,Products[[Produkt Name]:[Gesamtkost]],7,FALSE)</f>
        <v>F01.02</v>
      </c>
      <c r="I237" t="str">
        <f>VLOOKUP('SubAssemblies-Build-Ups'!$B237,Products[[Produkt Name]:[Gesamtkost]],9,FALSE)</f>
        <v>tbd</v>
      </c>
      <c r="J237" t="str">
        <f>VLOOKUP('SubAssemblies-Build-Ups'!$B237,Products[[Produkt Name]:[Gesamtkost]],10,FALSE)</f>
        <v>tbd</v>
      </c>
      <c r="K237" t="str">
        <f>VLOOKUP('SubAssemblies-Build-Ups'!$B237,Products[[Produkt Name]:[Gesamtkost]],11,FALSE)</f>
        <v>tbd</v>
      </c>
    </row>
    <row r="238" spans="1:11" x14ac:dyDescent="0.55000000000000004">
      <c r="A238" s="35" t="s">
        <v>303</v>
      </c>
      <c r="B238" t="s">
        <v>414</v>
      </c>
      <c r="C238" s="35">
        <f>VLOOKUP('SubAssemblies-Build-Ups'!$B238,Products[[Produkt Name]:[Gesamtkost]],2,FALSE)</f>
        <v>40</v>
      </c>
      <c r="D238" s="35">
        <f>VLOOKUP('SubAssemblies-Build-Ups'!$B238,Products[[Produkt Name]:[Gesamtkost]],3,FALSE)</f>
        <v>2500</v>
      </c>
      <c r="E238" s="35">
        <f>VLOOKUP('SubAssemblies-Build-Ups'!$B238,Products[[Produkt Name]:[Gesamtkost]],4,FALSE)</f>
        <v>1250</v>
      </c>
      <c r="F238" s="138" t="str">
        <f>VLOOKUP('SubAssemblies-Build-Ups'!$B238,Products[[Produkt Name]:[Gesamtkost]],5,FALSE)</f>
        <v>FALSE</v>
      </c>
      <c r="G238" s="35" t="str">
        <f>VLOOKUP('SubAssemblies-Build-Ups'!$B238,Products[[Produkt Name]:[Gesamtkost]],6,FALSE)</f>
        <v>Local Partner</v>
      </c>
      <c r="H238" s="35" t="str">
        <f>VLOOKUP('SubAssemblies-Build-Ups'!$B238,Products[[Produkt Name]:[Gesamtkost]],7,FALSE)</f>
        <v>F01.02</v>
      </c>
      <c r="I238" t="str">
        <f>VLOOKUP('SubAssemblies-Build-Ups'!$B238,Products[[Produkt Name]:[Gesamtkost]],9,FALSE)</f>
        <v>tbd</v>
      </c>
      <c r="J238" t="str">
        <f>VLOOKUP('SubAssemblies-Build-Ups'!$B238,Products[[Produkt Name]:[Gesamtkost]],10,FALSE)</f>
        <v>tbd</v>
      </c>
      <c r="K238" t="str">
        <f>VLOOKUP('SubAssemblies-Build-Ups'!$B238,Products[[Produkt Name]:[Gesamtkost]],11,FALSE)</f>
        <v>tbd</v>
      </c>
    </row>
    <row r="239" spans="1:11" x14ac:dyDescent="0.55000000000000004">
      <c r="A239" s="35" t="s">
        <v>303</v>
      </c>
      <c r="B239" t="s">
        <v>415</v>
      </c>
      <c r="C239" s="35">
        <f>VLOOKUP('SubAssemblies-Build-Ups'!$B239,Products[[Produkt Name]:[Gesamtkost]],2,FALSE)</f>
        <v>20</v>
      </c>
      <c r="D239" s="35">
        <f>VLOOKUP('SubAssemblies-Build-Ups'!$B239,Products[[Produkt Name]:[Gesamtkost]],3,FALSE)</f>
        <v>2500</v>
      </c>
      <c r="E239" s="35">
        <f>VLOOKUP('SubAssemblies-Build-Ups'!$B239,Products[[Produkt Name]:[Gesamtkost]],4,FALSE)</f>
        <v>1250</v>
      </c>
      <c r="F239" s="138" t="str">
        <f>VLOOKUP('SubAssemblies-Build-Ups'!$B239,Products[[Produkt Name]:[Gesamtkost]],5,FALSE)</f>
        <v>FALSE</v>
      </c>
      <c r="G239" s="35" t="str">
        <f>VLOOKUP('SubAssemblies-Build-Ups'!$B239,Products[[Produkt Name]:[Gesamtkost]],6,FALSE)</f>
        <v>Local Partner</v>
      </c>
      <c r="H239" s="35" t="str">
        <f>VLOOKUP('SubAssemblies-Build-Ups'!$B239,Products[[Produkt Name]:[Gesamtkost]],7,FALSE)</f>
        <v>F01.02</v>
      </c>
      <c r="I239" t="str">
        <f>VLOOKUP('SubAssemblies-Build-Ups'!$B239,Products[[Produkt Name]:[Gesamtkost]],9,FALSE)</f>
        <v>tbd</v>
      </c>
      <c r="J239" t="str">
        <f>VLOOKUP('SubAssemblies-Build-Ups'!$B239,Products[[Produkt Name]:[Gesamtkost]],10,FALSE)</f>
        <v>tbd</v>
      </c>
      <c r="K239" t="str">
        <f>VLOOKUP('SubAssemblies-Build-Ups'!$B239,Products[[Produkt Name]:[Gesamtkost]],11,FALSE)</f>
        <v>tbd</v>
      </c>
    </row>
    <row r="240" spans="1:11" x14ac:dyDescent="0.55000000000000004">
      <c r="A240" s="35" t="s">
        <v>303</v>
      </c>
      <c r="B240" t="s">
        <v>416</v>
      </c>
      <c r="C240" s="35">
        <f>VLOOKUP('SubAssemblies-Build-Ups'!$B240,Products[[Produkt Name]:[Gesamtkost]],2,FALSE)</f>
        <v>100</v>
      </c>
      <c r="D240" s="35">
        <f>VLOOKUP('SubAssemblies-Build-Ups'!$B240,Products[[Produkt Name]:[Gesamtkost]],3,FALSE)</f>
        <v>2500</v>
      </c>
      <c r="E240" s="35">
        <f>VLOOKUP('SubAssemblies-Build-Ups'!$B240,Products[[Produkt Name]:[Gesamtkost]],4,FALSE)</f>
        <v>1250</v>
      </c>
      <c r="F240" s="138" t="str">
        <f>VLOOKUP('SubAssemblies-Build-Ups'!$B240,Products[[Produkt Name]:[Gesamtkost]],5,FALSE)</f>
        <v>FALSE</v>
      </c>
      <c r="G240" s="35" t="str">
        <f>VLOOKUP('SubAssemblies-Build-Ups'!$B240,Products[[Produkt Name]:[Gesamtkost]],6,FALSE)</f>
        <v>Local Partner</v>
      </c>
      <c r="H240" s="35" t="str">
        <f>VLOOKUP('SubAssemblies-Build-Ups'!$B240,Products[[Produkt Name]:[Gesamtkost]],7,FALSE)</f>
        <v>F01.02</v>
      </c>
      <c r="I240" t="str">
        <f>VLOOKUP('SubAssemblies-Build-Ups'!$B240,Products[[Produkt Name]:[Gesamtkost]],9,FALSE)</f>
        <v>tbd</v>
      </c>
      <c r="J240" t="str">
        <f>VLOOKUP('SubAssemblies-Build-Ups'!$B240,Products[[Produkt Name]:[Gesamtkost]],10,FALSE)</f>
        <v>tbd</v>
      </c>
      <c r="K240" t="str">
        <f>VLOOKUP('SubAssemblies-Build-Ups'!$B240,Products[[Produkt Name]:[Gesamtkost]],11,FALSE)</f>
        <v>tbd</v>
      </c>
    </row>
    <row r="241" spans="1:12" x14ac:dyDescent="0.55000000000000004">
      <c r="A241" s="35" t="s">
        <v>307</v>
      </c>
      <c r="B241" t="s">
        <v>417</v>
      </c>
      <c r="C241" s="35">
        <f>VLOOKUP('SubAssemblies-Build-Ups'!$B241,Products[[Produkt Name]:[Gesamtkost]],2,FALSE)</f>
        <v>140</v>
      </c>
      <c r="D241" s="35">
        <f>VLOOKUP('SubAssemblies-Build-Ups'!$B241,Products[[Produkt Name]:[Gesamtkost]],3,FALSE)</f>
        <v>2500</v>
      </c>
      <c r="E241" s="35">
        <f>VLOOKUP('SubAssemblies-Build-Ups'!$B241,Products[[Produkt Name]:[Gesamtkost]],4,FALSE)</f>
        <v>1250</v>
      </c>
      <c r="F241" s="138" t="str">
        <f>VLOOKUP('SubAssemblies-Build-Ups'!$B241,Products[[Produkt Name]:[Gesamtkost]],5,FALSE)</f>
        <v>TRUE</v>
      </c>
      <c r="G241" s="35" t="str">
        <f>VLOOKUP('SubAssemblies-Build-Ups'!$B241,Products[[Produkt Name]:[Gesamtkost]],6,FALSE)</f>
        <v>Lead Manufacturing Partner</v>
      </c>
      <c r="H241" s="35" t="str">
        <f>VLOOKUP('SubAssemblies-Build-Ups'!$B241,Products[[Produkt Name]:[Gesamtkost]],7,FALSE)</f>
        <v>C04.01</v>
      </c>
      <c r="I241" t="str">
        <f>VLOOKUP('SubAssemblies-Build-Ups'!$B241,Products[[Produkt Name]:[Gesamtkost]],9,FALSE)</f>
        <v>tbd</v>
      </c>
      <c r="J241" t="str">
        <f>VLOOKUP('SubAssemblies-Build-Ups'!$B241,Products[[Produkt Name]:[Gesamtkost]],10,FALSE)</f>
        <v>tbd</v>
      </c>
      <c r="K241" t="str">
        <f>VLOOKUP('SubAssemblies-Build-Ups'!$B241,Products[[Produkt Name]:[Gesamtkost]],11,FALSE)</f>
        <v>tbd</v>
      </c>
    </row>
    <row r="242" spans="1:12" x14ac:dyDescent="0.55000000000000004">
      <c r="A242" s="35" t="s">
        <v>307</v>
      </c>
      <c r="B242" t="s">
        <v>395</v>
      </c>
      <c r="C242" s="35">
        <f>VLOOKUP('SubAssemblies-Build-Ups'!$B242,Products[[Produkt Name]:[Gesamtkost]],2,FALSE)</f>
        <v>0.5</v>
      </c>
      <c r="D242" s="35">
        <f>VLOOKUP('SubAssemblies-Build-Ups'!$B242,Products[[Produkt Name]:[Gesamtkost]],3,FALSE)</f>
        <v>2500</v>
      </c>
      <c r="E242" s="35">
        <f>VLOOKUP('SubAssemblies-Build-Ups'!$B242,Products[[Produkt Name]:[Gesamtkost]],4,FALSE)</f>
        <v>1250</v>
      </c>
      <c r="F242" s="138" t="str">
        <f>VLOOKUP('SubAssemblies-Build-Ups'!$B242,Products[[Produkt Name]:[Gesamtkost]],5,FALSE)</f>
        <v>FALSE</v>
      </c>
      <c r="G242" s="35" t="str">
        <f>VLOOKUP('SubAssemblies-Build-Ups'!$B242,Products[[Produkt Name]:[Gesamtkost]],6,FALSE)</f>
        <v>Local Partner</v>
      </c>
      <c r="H242" s="35" t="str">
        <f>VLOOKUP('SubAssemblies-Build-Ups'!$B242,Products[[Produkt Name]:[Gesamtkost]],7,FALSE)</f>
        <v>G02.02</v>
      </c>
      <c r="I242" t="str">
        <f>VLOOKUP('SubAssemblies-Build-Ups'!$B242,Products[[Produkt Name]:[Gesamtkost]],9,FALSE)</f>
        <v>tbd</v>
      </c>
      <c r="J242" t="str">
        <f>VLOOKUP('SubAssemblies-Build-Ups'!$B242,Products[[Produkt Name]:[Gesamtkost]],10,FALSE)</f>
        <v>tbd</v>
      </c>
      <c r="K242" t="str">
        <f>VLOOKUP('SubAssemblies-Build-Ups'!$B242,Products[[Produkt Name]:[Gesamtkost]],11,FALSE)</f>
        <v>tbd</v>
      </c>
    </row>
    <row r="243" spans="1:12" x14ac:dyDescent="0.55000000000000004">
      <c r="A243" s="35" t="s">
        <v>307</v>
      </c>
      <c r="B243" t="s">
        <v>396</v>
      </c>
      <c r="C243" s="35">
        <f>VLOOKUP('SubAssemblies-Build-Ups'!$B243,Products[[Produkt Name]:[Gesamtkost]],2,FALSE)</f>
        <v>70</v>
      </c>
      <c r="D243" s="35">
        <f>VLOOKUP('SubAssemblies-Build-Ups'!$B243,Products[[Produkt Name]:[Gesamtkost]],3,FALSE)</f>
        <v>2500</v>
      </c>
      <c r="E243" s="35">
        <f>VLOOKUP('SubAssemblies-Build-Ups'!$B243,Products[[Produkt Name]:[Gesamtkost]],4,FALSE)</f>
        <v>1250</v>
      </c>
      <c r="F243" s="138" t="str">
        <f>VLOOKUP('SubAssemblies-Build-Ups'!$B243,Products[[Produkt Name]:[Gesamtkost]],5,FALSE)</f>
        <v>FALSE</v>
      </c>
      <c r="G243" s="35" t="str">
        <f>VLOOKUP('SubAssemblies-Build-Ups'!$B243,Products[[Produkt Name]:[Gesamtkost]],6,FALSE)</f>
        <v>Local Partner</v>
      </c>
      <c r="H243" s="35" t="str">
        <f>VLOOKUP('SubAssemblies-Build-Ups'!$B243,Products[[Produkt Name]:[Gesamtkost]],7,FALSE)</f>
        <v>G02.02</v>
      </c>
      <c r="I243" t="str">
        <f>VLOOKUP('SubAssemblies-Build-Ups'!$B243,Products[[Produkt Name]:[Gesamtkost]],9,FALSE)</f>
        <v>tbd</v>
      </c>
      <c r="J243" t="str">
        <f>VLOOKUP('SubAssemblies-Build-Ups'!$B243,Products[[Produkt Name]:[Gesamtkost]],10,FALSE)</f>
        <v>tbd</v>
      </c>
      <c r="K243" t="str">
        <f>VLOOKUP('SubAssemblies-Build-Ups'!$B243,Products[[Produkt Name]:[Gesamtkost]],11,FALSE)</f>
        <v>tbd</v>
      </c>
    </row>
    <row r="244" spans="1:12" x14ac:dyDescent="0.55000000000000004">
      <c r="A244" s="35" t="s">
        <v>307</v>
      </c>
      <c r="B244" t="s">
        <v>390</v>
      </c>
      <c r="C244" s="35">
        <f>VLOOKUP('SubAssemblies-Build-Ups'!$B244,Products[[Produkt Name]:[Gesamtkost]],2,FALSE)</f>
        <v>30</v>
      </c>
      <c r="D244" s="35">
        <f>VLOOKUP('SubAssemblies-Build-Ups'!$B244,Products[[Produkt Name]:[Gesamtkost]],3,FALSE)</f>
        <v>2500</v>
      </c>
      <c r="E244" s="35">
        <f>VLOOKUP('SubAssemblies-Build-Ups'!$B244,Products[[Produkt Name]:[Gesamtkost]],4,FALSE)</f>
        <v>1250</v>
      </c>
      <c r="F244" s="138" t="str">
        <f>VLOOKUP('SubAssemblies-Build-Ups'!$B244,Products[[Produkt Name]:[Gesamtkost]],5,FALSE)</f>
        <v>FALSE</v>
      </c>
      <c r="G244" s="35" t="str">
        <f>VLOOKUP('SubAssemblies-Build-Ups'!$B244,Products[[Produkt Name]:[Gesamtkost]],6,FALSE)</f>
        <v>Local Partner</v>
      </c>
      <c r="H244" s="35" t="str">
        <f>VLOOKUP('SubAssemblies-Build-Ups'!$B244,Products[[Produkt Name]:[Gesamtkost]],7,FALSE)</f>
        <v>G02.02</v>
      </c>
      <c r="I244" t="str">
        <f>VLOOKUP('SubAssemblies-Build-Ups'!$B244,Products[[Produkt Name]:[Gesamtkost]],9,FALSE)</f>
        <v>tbd</v>
      </c>
      <c r="J244" t="str">
        <f>VLOOKUP('SubAssemblies-Build-Ups'!$B244,Products[[Produkt Name]:[Gesamtkost]],10,FALSE)</f>
        <v>tbd</v>
      </c>
      <c r="K244" t="str">
        <f>VLOOKUP('SubAssemblies-Build-Ups'!$B244,Products[[Produkt Name]:[Gesamtkost]],11,FALSE)</f>
        <v>tbd</v>
      </c>
    </row>
    <row r="245" spans="1:12" x14ac:dyDescent="0.55000000000000004">
      <c r="A245" s="35" t="s">
        <v>307</v>
      </c>
      <c r="B245" t="s">
        <v>397</v>
      </c>
      <c r="C245" s="35">
        <f>VLOOKUP('SubAssemblies-Build-Ups'!$B245,Products[[Produkt Name]:[Gesamtkost]],2,FALSE)</f>
        <v>0.1</v>
      </c>
      <c r="D245" s="35">
        <f>VLOOKUP('SubAssemblies-Build-Ups'!$B245,Products[[Produkt Name]:[Gesamtkost]],3,FALSE)</f>
        <v>2500</v>
      </c>
      <c r="E245" s="35">
        <f>VLOOKUP('SubAssemblies-Build-Ups'!$B245,Products[[Produkt Name]:[Gesamtkost]],4,FALSE)</f>
        <v>1250</v>
      </c>
      <c r="F245" s="138" t="str">
        <f>VLOOKUP('SubAssemblies-Build-Ups'!$B245,Products[[Produkt Name]:[Gesamtkost]],5,FALSE)</f>
        <v>FALSE</v>
      </c>
      <c r="G245" s="35" t="str">
        <f>VLOOKUP('SubAssemblies-Build-Ups'!$B245,Products[[Produkt Name]:[Gesamtkost]],6,FALSE)</f>
        <v>Lead Manufacturing Partner</v>
      </c>
      <c r="H245" s="35" t="str">
        <f>VLOOKUP('SubAssemblies-Build-Ups'!$B245,Products[[Produkt Name]:[Gesamtkost]],7,FALSE)</f>
        <v>G02.02</v>
      </c>
      <c r="I245" t="str">
        <f>VLOOKUP('SubAssemblies-Build-Ups'!$B245,Products[[Produkt Name]:[Gesamtkost]],9,FALSE)</f>
        <v>tbd</v>
      </c>
      <c r="J245" t="str">
        <f>VLOOKUP('SubAssemblies-Build-Ups'!$B245,Products[[Produkt Name]:[Gesamtkost]],10,FALSE)</f>
        <v>tbd</v>
      </c>
      <c r="K245" t="str">
        <f>VLOOKUP('SubAssemblies-Build-Ups'!$B245,Products[[Produkt Name]:[Gesamtkost]],11,FALSE)</f>
        <v>tbd</v>
      </c>
    </row>
    <row r="246" spans="1:12" x14ac:dyDescent="0.55000000000000004">
      <c r="A246" s="35" t="s">
        <v>307</v>
      </c>
      <c r="B246" t="s">
        <v>391</v>
      </c>
      <c r="C246" s="35">
        <f>VLOOKUP('SubAssemblies-Build-Ups'!$B246,Products[[Produkt Name]:[Gesamtkost]],2,FALSE)</f>
        <v>60</v>
      </c>
      <c r="D246" s="35">
        <f>VLOOKUP('SubAssemblies-Build-Ups'!$B246,Products[[Produkt Name]:[Gesamtkost]],3,FALSE)</f>
        <v>2500</v>
      </c>
      <c r="E246" s="35">
        <f>VLOOKUP('SubAssemblies-Build-Ups'!$B246,Products[[Produkt Name]:[Gesamtkost]],4,FALSE)</f>
        <v>1250</v>
      </c>
      <c r="F246" s="138" t="str">
        <f>VLOOKUP('SubAssemblies-Build-Ups'!$B246,Products[[Produkt Name]:[Gesamtkost]],5,FALSE)</f>
        <v>FALSE</v>
      </c>
      <c r="G246" s="35" t="str">
        <f>VLOOKUP('SubAssemblies-Build-Ups'!$B246,Products[[Produkt Name]:[Gesamtkost]],6,FALSE)</f>
        <v>Local Partner</v>
      </c>
      <c r="H246" s="35" t="str">
        <f>VLOOKUP('SubAssemblies-Build-Ups'!$B246,Products[[Produkt Name]:[Gesamtkost]],7,FALSE)</f>
        <v>G02.02</v>
      </c>
      <c r="I246" t="str">
        <f>VLOOKUP('SubAssemblies-Build-Ups'!$B246,Products[[Produkt Name]:[Gesamtkost]],9,FALSE)</f>
        <v>tbd</v>
      </c>
      <c r="J246" t="str">
        <f>VLOOKUP('SubAssemblies-Build-Ups'!$B246,Products[[Produkt Name]:[Gesamtkost]],10,FALSE)</f>
        <v>tbd</v>
      </c>
      <c r="K246" t="str">
        <f>VLOOKUP('SubAssemblies-Build-Ups'!$B246,Products[[Produkt Name]:[Gesamtkost]],11,FALSE)</f>
        <v>tbd</v>
      </c>
    </row>
    <row r="247" spans="1:12" x14ac:dyDescent="0.55000000000000004">
      <c r="A247" s="35" t="s">
        <v>307</v>
      </c>
      <c r="B247" t="s">
        <v>392</v>
      </c>
      <c r="C247" s="35">
        <f>VLOOKUP('SubAssemblies-Build-Ups'!$B247,Products[[Produkt Name]:[Gesamtkost]],2,FALSE)</f>
        <v>15</v>
      </c>
      <c r="D247" s="35">
        <f>VLOOKUP('SubAssemblies-Build-Ups'!$B247,Products[[Produkt Name]:[Gesamtkost]],3,FALSE)</f>
        <v>2500</v>
      </c>
      <c r="E247" s="35">
        <f>VLOOKUP('SubAssemblies-Build-Ups'!$B247,Products[[Produkt Name]:[Gesamtkost]],4,FALSE)</f>
        <v>1250</v>
      </c>
      <c r="F247" s="138" t="str">
        <f>VLOOKUP('SubAssemblies-Build-Ups'!$B247,Products[[Produkt Name]:[Gesamtkost]],5,FALSE)</f>
        <v>FALSE</v>
      </c>
      <c r="G247" s="35" t="str">
        <f>VLOOKUP('SubAssemblies-Build-Ups'!$B247,Products[[Produkt Name]:[Gesamtkost]],6,FALSE)</f>
        <v>Local Partner</v>
      </c>
      <c r="H247" s="35" t="str">
        <f>VLOOKUP('SubAssemblies-Build-Ups'!$B247,Products[[Produkt Name]:[Gesamtkost]],7,FALSE)</f>
        <v>G02.02</v>
      </c>
      <c r="I247" t="str">
        <f>VLOOKUP('SubAssemblies-Build-Ups'!$B247,Products[[Produkt Name]:[Gesamtkost]],9,FALSE)</f>
        <v>tbd</v>
      </c>
      <c r="J247" t="str">
        <f>VLOOKUP('SubAssemblies-Build-Ups'!$B247,Products[[Produkt Name]:[Gesamtkost]],10,FALSE)</f>
        <v>tbd</v>
      </c>
      <c r="K247" t="str">
        <f>VLOOKUP('SubAssemblies-Build-Ups'!$B247,Products[[Produkt Name]:[Gesamtkost]],11,FALSE)</f>
        <v>tbd</v>
      </c>
    </row>
    <row r="248" spans="1:12" x14ac:dyDescent="0.55000000000000004">
      <c r="A248" s="35" t="s">
        <v>311</v>
      </c>
      <c r="B248" t="s">
        <v>418</v>
      </c>
      <c r="C248">
        <v>260</v>
      </c>
      <c r="D248">
        <v>3000</v>
      </c>
      <c r="E248" s="38">
        <v>260</v>
      </c>
      <c r="F248" s="138" t="str">
        <f>VLOOKUP('SubAssemblies-Build-Ups'!$B248,Products[[Produkt Name]:[Gesamtkost]],5,FALSE)</f>
        <v>TRUE</v>
      </c>
      <c r="G248" s="35" t="str">
        <f>VLOOKUP('SubAssemblies-Build-Ups'!$B248,Products[[Produkt Name]:[Gesamtkost]],6,FALSE)</f>
        <v>Lead Manufacturing Partner</v>
      </c>
      <c r="H248" s="35" t="str">
        <f>VLOOKUP('SubAssemblies-Build-Ups'!$B248,Products[[Produkt Name]:[Gesamtkost]],7,FALSE)</f>
        <v>C03.02</v>
      </c>
      <c r="I248" t="str">
        <f>VLOOKUP('SubAssemblies-Build-Ups'!$B248,Products[[Produkt Name]:[Gesamtkost]],9,FALSE)</f>
        <v>tbd</v>
      </c>
      <c r="J248" t="str">
        <f>VLOOKUP('SubAssemblies-Build-Ups'!$B248,Products[[Produkt Name]:[Gesamtkost]],10,FALSE)</f>
        <v>tbd</v>
      </c>
      <c r="K248" t="str">
        <f>VLOOKUP('SubAssemblies-Build-Ups'!$B248,Products[[Produkt Name]:[Gesamtkost]],11,FALSE)</f>
        <v>tbd</v>
      </c>
    </row>
    <row r="249" spans="1:12" x14ac:dyDescent="0.55000000000000004">
      <c r="A249" s="35" t="s">
        <v>109</v>
      </c>
      <c r="B249" s="101" t="s">
        <v>418</v>
      </c>
      <c r="C249">
        <v>260</v>
      </c>
      <c r="D249">
        <v>3000</v>
      </c>
      <c r="E249" s="38">
        <v>320</v>
      </c>
      <c r="F249" s="138" t="str">
        <f>VLOOKUP('SubAssemblies-Build-Ups'!$B249,Products[[Produkt Name]:[Gesamtkost]],5,FALSE)</f>
        <v>TRUE</v>
      </c>
      <c r="G249" s="35" t="str">
        <f>VLOOKUP('SubAssemblies-Build-Ups'!$B249,Products[[Produkt Name]:[Gesamtkost]],6,FALSE)</f>
        <v>Lead Manufacturing Partner</v>
      </c>
      <c r="H249" s="35" t="str">
        <f>VLOOKUP('SubAssemblies-Build-Ups'!$B249,Products[[Produkt Name]:[Gesamtkost]],7,FALSE)</f>
        <v>C03.02</v>
      </c>
      <c r="I249" t="str">
        <f>VLOOKUP('SubAssemblies-Build-Ups'!$B249,Products[[Produkt Name]:[Gesamtkost]],9,FALSE)</f>
        <v>tbd</v>
      </c>
      <c r="J249" t="str">
        <f>VLOOKUP('SubAssemblies-Build-Ups'!$B249,Products[[Produkt Name]:[Gesamtkost]],10,FALSE)</f>
        <v>tbd</v>
      </c>
      <c r="K249" t="str">
        <f>VLOOKUP('SubAssemblies-Build-Ups'!$B249,Products[[Produkt Name]:[Gesamtkost]],11,FALSE)</f>
        <v>tbd</v>
      </c>
    </row>
    <row r="250" spans="1:12" x14ac:dyDescent="0.55000000000000004">
      <c r="A250" s="35" t="s">
        <v>320</v>
      </c>
      <c r="B250" s="97" t="s">
        <v>418</v>
      </c>
      <c r="C250">
        <v>260</v>
      </c>
      <c r="D250">
        <v>3000</v>
      </c>
      <c r="E250" s="38">
        <v>360</v>
      </c>
      <c r="F250" s="138" t="str">
        <f>VLOOKUP('SubAssemblies-Build-Ups'!$B250,Products[[Produkt Name]:[Gesamtkost]],5,FALSE)</f>
        <v>TRUE</v>
      </c>
      <c r="G250" s="35" t="str">
        <f>VLOOKUP('SubAssemblies-Build-Ups'!$B250,Products[[Produkt Name]:[Gesamtkost]],6,FALSE)</f>
        <v>Lead Manufacturing Partner</v>
      </c>
      <c r="H250" s="35" t="str">
        <f>VLOOKUP('SubAssemblies-Build-Ups'!$B250,Products[[Produkt Name]:[Gesamtkost]],7,FALSE)</f>
        <v>C03.02</v>
      </c>
      <c r="I250" t="str">
        <f>VLOOKUP('SubAssemblies-Build-Ups'!$B250,Products[[Produkt Name]:[Gesamtkost]],9,FALSE)</f>
        <v>tbd</v>
      </c>
      <c r="J250" t="str">
        <f>VLOOKUP('SubAssemblies-Build-Ups'!$B250,Products[[Produkt Name]:[Gesamtkost]],10,FALSE)</f>
        <v>tbd</v>
      </c>
      <c r="K250" t="str">
        <f>VLOOKUP('SubAssemblies-Build-Ups'!$B250,Products[[Produkt Name]:[Gesamtkost]],11,FALSE)</f>
        <v>tbd</v>
      </c>
    </row>
    <row r="251" spans="1:12" x14ac:dyDescent="0.55000000000000004">
      <c r="A251" s="35" t="s">
        <v>110</v>
      </c>
      <c r="B251" s="97" t="s">
        <v>418</v>
      </c>
      <c r="C251">
        <v>280</v>
      </c>
      <c r="D251">
        <v>3000</v>
      </c>
      <c r="E251" s="38">
        <v>560</v>
      </c>
      <c r="F251" s="35" t="b">
        <v>1</v>
      </c>
      <c r="G251" s="34" t="str">
        <f>VLOOKUP('SubAssemblies-Build-Ups'!$B251,Products[[Produkt Name]:[Gesamtkost]],6,FALSE)</f>
        <v>Lead Manufacturing Partner</v>
      </c>
      <c r="H251" s="35" t="s">
        <v>323</v>
      </c>
      <c r="I251" s="97" t="s">
        <v>137</v>
      </c>
      <c r="J251" s="97" t="s">
        <v>137</v>
      </c>
      <c r="K251" s="97" t="s">
        <v>137</v>
      </c>
    </row>
    <row r="252" spans="1:12" x14ac:dyDescent="0.55000000000000004">
      <c r="A252" s="98" t="s">
        <v>106</v>
      </c>
      <c r="B252" s="96" t="s">
        <v>445</v>
      </c>
      <c r="C252" s="38">
        <v>220</v>
      </c>
      <c r="D252">
        <v>260</v>
      </c>
      <c r="E252">
        <v>7100</v>
      </c>
      <c r="F252" s="98" t="b">
        <v>1</v>
      </c>
      <c r="G252" s="34" t="str">
        <f>VLOOKUP('SubAssemblies-Build-Ups'!$B252,Products[[Produkt Name]:[Gesamtkost]],6,FALSE)</f>
        <v>Lead Manufacturing Partner</v>
      </c>
      <c r="H252" s="98" t="s">
        <v>224</v>
      </c>
      <c r="I252" s="96" t="s">
        <v>137</v>
      </c>
      <c r="J252" s="96" t="s">
        <v>137</v>
      </c>
      <c r="K252" s="96" t="s">
        <v>137</v>
      </c>
    </row>
    <row r="253" spans="1:12" x14ac:dyDescent="0.55000000000000004">
      <c r="A253" s="35" t="s">
        <v>107</v>
      </c>
      <c r="B253" s="97" t="s">
        <v>445</v>
      </c>
      <c r="C253" s="38">
        <v>320</v>
      </c>
      <c r="D253">
        <v>260</v>
      </c>
      <c r="E253">
        <v>7100</v>
      </c>
      <c r="F253" s="35" t="b">
        <v>1</v>
      </c>
      <c r="G253" s="34" t="str">
        <f>VLOOKUP('SubAssemblies-Build-Ups'!$B253,Products[[Produkt Name]:[Gesamtkost]],6,FALSE)</f>
        <v>Lead Manufacturing Partner</v>
      </c>
      <c r="H253" s="35" t="s">
        <v>224</v>
      </c>
      <c r="I253" s="97" t="s">
        <v>137</v>
      </c>
      <c r="J253" s="97" t="s">
        <v>137</v>
      </c>
      <c r="K253" s="97" t="s">
        <v>137</v>
      </c>
    </row>
    <row r="254" spans="1:12" x14ac:dyDescent="0.55000000000000004">
      <c r="A254" s="98" t="s">
        <v>108</v>
      </c>
      <c r="B254" s="96" t="s">
        <v>447</v>
      </c>
      <c r="C254" s="38">
        <v>320</v>
      </c>
      <c r="D254">
        <v>260</v>
      </c>
      <c r="E254">
        <v>7100</v>
      </c>
      <c r="F254" s="98" t="b">
        <v>1</v>
      </c>
      <c r="G254" s="34" t="str">
        <f>VLOOKUP('SubAssemblies-Build-Ups'!$B254,Products[[Produkt Name]:[Gesamtkost]],6,FALSE)</f>
        <v>Lead Manufacturing Partner</v>
      </c>
      <c r="H254" s="98" t="s">
        <v>224</v>
      </c>
      <c r="I254" s="96" t="s">
        <v>137</v>
      </c>
      <c r="J254" s="96" t="s">
        <v>137</v>
      </c>
      <c r="K254" s="96" t="s">
        <v>137</v>
      </c>
    </row>
    <row r="255" spans="1:12" x14ac:dyDescent="0.55000000000000004">
      <c r="A255" s="35" t="s">
        <v>333</v>
      </c>
      <c r="B255" s="97" t="s">
        <v>445</v>
      </c>
      <c r="C255" s="38">
        <v>140</v>
      </c>
      <c r="D255">
        <v>90</v>
      </c>
      <c r="E255">
        <v>7100</v>
      </c>
      <c r="F255" s="35" t="b">
        <v>1</v>
      </c>
      <c r="G255" s="34" t="str">
        <f>VLOOKUP('SubAssemblies-Build-Ups'!$B255,Products[[Produkt Name]:[Gesamtkost]],6,FALSE)</f>
        <v>Lead Manufacturing Partner</v>
      </c>
      <c r="H255" s="35" t="s">
        <v>224</v>
      </c>
      <c r="I255" s="97" t="s">
        <v>137</v>
      </c>
      <c r="J255" s="97" t="s">
        <v>137</v>
      </c>
      <c r="K255" s="97" t="s">
        <v>137</v>
      </c>
    </row>
    <row r="256" spans="1:12" x14ac:dyDescent="0.55000000000000004">
      <c r="A256" s="34" t="s">
        <v>123</v>
      </c>
      <c r="B256" s="34" t="s">
        <v>339</v>
      </c>
      <c r="C256" s="35">
        <v>2090</v>
      </c>
      <c r="D256" s="35">
        <v>2840</v>
      </c>
      <c r="E256" s="35">
        <v>2490</v>
      </c>
      <c r="F256" s="35" t="b">
        <v>1</v>
      </c>
      <c r="G256" s="68" t="s">
        <v>681</v>
      </c>
      <c r="H256" s="35" t="s">
        <v>137</v>
      </c>
      <c r="I256" s="97" t="s">
        <v>137</v>
      </c>
      <c r="J256" s="139" t="s">
        <v>137</v>
      </c>
      <c r="K256" s="139" t="s">
        <v>137</v>
      </c>
      <c r="L256" s="139" t="s">
        <v>137</v>
      </c>
    </row>
    <row r="257" spans="1:12" x14ac:dyDescent="0.55000000000000004">
      <c r="A257" s="34" t="s">
        <v>124</v>
      </c>
      <c r="B257" s="34" t="s">
        <v>680</v>
      </c>
      <c r="C257" s="35">
        <v>1090</v>
      </c>
      <c r="D257" s="35">
        <v>2190</v>
      </c>
      <c r="E257" s="35">
        <v>2490</v>
      </c>
      <c r="F257" s="35" t="b">
        <v>1</v>
      </c>
      <c r="G257" s="68" t="s">
        <v>681</v>
      </c>
      <c r="H257" s="35" t="s">
        <v>137</v>
      </c>
      <c r="I257" s="97" t="s">
        <v>137</v>
      </c>
      <c r="J257" s="139" t="s">
        <v>137</v>
      </c>
      <c r="K257" s="139" t="s">
        <v>137</v>
      </c>
      <c r="L257" s="139" t="s">
        <v>137</v>
      </c>
    </row>
    <row r="258" spans="1:12" x14ac:dyDescent="0.55000000000000004">
      <c r="A258" s="34" t="s">
        <v>122</v>
      </c>
      <c r="B258" s="34" t="s">
        <v>344</v>
      </c>
      <c r="C258" s="35">
        <v>150</v>
      </c>
      <c r="D258" s="68">
        <v>1200</v>
      </c>
      <c r="E258" s="68">
        <v>1300</v>
      </c>
      <c r="F258" s="35" t="b">
        <v>1</v>
      </c>
      <c r="G258" s="68" t="s">
        <v>681</v>
      </c>
      <c r="H258" s="35" t="s">
        <v>137</v>
      </c>
      <c r="I258" s="97" t="s">
        <v>137</v>
      </c>
      <c r="J258" s="139" t="s">
        <v>137</v>
      </c>
      <c r="K258" s="139" t="s">
        <v>137</v>
      </c>
      <c r="L258" s="139" t="s">
        <v>137</v>
      </c>
    </row>
    <row r="259" spans="1:12" x14ac:dyDescent="0.55000000000000004">
      <c r="A259" s="34" t="s">
        <v>121</v>
      </c>
      <c r="B259" s="34" t="s">
        <v>349</v>
      </c>
      <c r="C259" s="35">
        <v>150</v>
      </c>
      <c r="D259" s="68">
        <v>1200</v>
      </c>
      <c r="E259" s="68">
        <v>2300</v>
      </c>
      <c r="F259" s="35" t="b">
        <v>1</v>
      </c>
      <c r="G259" s="68" t="s">
        <v>681</v>
      </c>
      <c r="H259" s="35" t="s">
        <v>137</v>
      </c>
      <c r="I259" s="97" t="s">
        <v>137</v>
      </c>
      <c r="J259" s="139" t="s">
        <v>137</v>
      </c>
      <c r="K259" s="139" t="s">
        <v>137</v>
      </c>
      <c r="L259" s="139" t="s">
        <v>137</v>
      </c>
    </row>
  </sheetData>
  <pageMargins left="0.7" right="0.7" top="0.78740157499999996" bottom="0.78740157499999996" header="0.3" footer="0.3"/>
  <pageSetup paperSize="9" orientation="portrait" horizontalDpi="1200" verticalDpi="120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3683FD3-06A4-4E8B-BDC1-DF58171BE573}">
          <x14:formula1>
            <xm:f>Products!$B$2:$B$65</xm:f>
          </x14:formula1>
          <xm:sqref>B154:B248 B2:B152</xm:sqref>
        </x14:dataValidation>
        <x14:dataValidation type="list" allowBlank="1" showInputMessage="1" showErrorMessage="1" xr:uid="{06CD7422-A8B9-4C89-B6F9-841017C26353}">
          <x14:formula1>
            <xm:f>SubAssemblies!$D$2:$D$49</xm:f>
          </x14:formula1>
          <xm:sqref>A154:A250 A2:A152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96D2D-8FEB-4753-A7C0-E4245DD1461D}">
  <dimension ref="A1:L69"/>
  <sheetViews>
    <sheetView topLeftCell="C1" zoomScale="130" zoomScaleNormal="130" workbookViewId="0">
      <selection activeCell="A2" sqref="A2"/>
    </sheetView>
  </sheetViews>
  <sheetFormatPr defaultColWidth="11.41796875" defaultRowHeight="14.4" x14ac:dyDescent="0.55000000000000004"/>
  <cols>
    <col min="1" max="1" width="19.83984375" customWidth="1"/>
    <col min="2" max="2" width="40.68359375" customWidth="1"/>
    <col min="3" max="3" width="16.83984375" bestFit="1" customWidth="1"/>
    <col min="4" max="4" width="13.83984375" bestFit="1" customWidth="1"/>
    <col min="5" max="5" width="9.26171875" bestFit="1" customWidth="1"/>
    <col min="6" max="6" width="14.41796875" customWidth="1"/>
    <col min="7" max="7" width="24.26171875" bestFit="1" customWidth="1"/>
    <col min="10" max="10" width="16.578125" customWidth="1"/>
    <col min="11" max="11" width="14.578125" bestFit="1" customWidth="1"/>
    <col min="12" max="12" width="12.15625" bestFit="1" customWidth="1"/>
  </cols>
  <sheetData>
    <row r="1" spans="1:12" x14ac:dyDescent="0.55000000000000004">
      <c r="A1" s="25" t="s">
        <v>65</v>
      </c>
      <c r="B1" s="131" t="s">
        <v>704</v>
      </c>
      <c r="C1" s="131" t="s">
        <v>701</v>
      </c>
      <c r="D1" s="131" t="s">
        <v>683</v>
      </c>
      <c r="E1" t="s">
        <v>702</v>
      </c>
      <c r="F1" s="131" t="s">
        <v>722</v>
      </c>
      <c r="G1" s="131" t="s">
        <v>710</v>
      </c>
      <c r="H1" s="25" t="s">
        <v>68</v>
      </c>
      <c r="I1" s="25" t="s">
        <v>419</v>
      </c>
      <c r="J1" s="131" t="s">
        <v>696</v>
      </c>
      <c r="K1" s="25" t="s">
        <v>697</v>
      </c>
      <c r="L1" t="s">
        <v>698</v>
      </c>
    </row>
    <row r="2" spans="1:12" x14ac:dyDescent="0.55000000000000004">
      <c r="A2" t="s">
        <v>420</v>
      </c>
      <c r="B2" s="35" t="s">
        <v>358</v>
      </c>
      <c r="C2" s="35">
        <v>12.5</v>
      </c>
      <c r="D2" s="35">
        <v>2500</v>
      </c>
      <c r="E2" s="35">
        <v>1250</v>
      </c>
      <c r="F2" s="35" t="s">
        <v>83</v>
      </c>
      <c r="G2" s="35" t="s">
        <v>421</v>
      </c>
      <c r="H2" s="35" t="s">
        <v>191</v>
      </c>
      <c r="I2" s="35" t="s">
        <v>422</v>
      </c>
      <c r="J2" s="94" t="s">
        <v>137</v>
      </c>
      <c r="K2" s="94" t="s">
        <v>137</v>
      </c>
      <c r="L2" s="94">
        <v>5.2</v>
      </c>
    </row>
    <row r="3" spans="1:12" x14ac:dyDescent="0.55000000000000004">
      <c r="A3" t="s">
        <v>423</v>
      </c>
      <c r="B3" s="35" t="s">
        <v>360</v>
      </c>
      <c r="C3" s="35">
        <v>12.5</v>
      </c>
      <c r="D3" s="35">
        <v>2500</v>
      </c>
      <c r="E3" s="35">
        <v>1250</v>
      </c>
      <c r="F3" s="35" t="s">
        <v>83</v>
      </c>
      <c r="G3" s="35" t="s">
        <v>421</v>
      </c>
      <c r="H3" s="35" t="s">
        <v>138</v>
      </c>
      <c r="I3" s="35" t="s">
        <v>422</v>
      </c>
      <c r="J3" s="94" t="s">
        <v>137</v>
      </c>
      <c r="K3" s="94" t="s">
        <v>137</v>
      </c>
      <c r="L3" s="94">
        <v>12.3</v>
      </c>
    </row>
    <row r="4" spans="1:12" x14ac:dyDescent="0.55000000000000004">
      <c r="A4" t="s">
        <v>424</v>
      </c>
      <c r="B4" s="35" t="s">
        <v>373</v>
      </c>
      <c r="C4" s="35">
        <v>15</v>
      </c>
      <c r="D4" s="35">
        <v>2500</v>
      </c>
      <c r="E4" s="35">
        <v>1250</v>
      </c>
      <c r="F4" s="35" t="s">
        <v>83</v>
      </c>
      <c r="G4" s="35" t="s">
        <v>421</v>
      </c>
      <c r="H4" s="35" t="s">
        <v>154</v>
      </c>
      <c r="I4" s="35" t="s">
        <v>422</v>
      </c>
      <c r="J4" s="94" t="s">
        <v>137</v>
      </c>
      <c r="K4" s="94" t="s">
        <v>137</v>
      </c>
      <c r="L4" s="95" t="s">
        <v>137</v>
      </c>
    </row>
    <row r="5" spans="1:12" x14ac:dyDescent="0.55000000000000004">
      <c r="A5" t="s">
        <v>425</v>
      </c>
      <c r="B5" s="35" t="s">
        <v>385</v>
      </c>
      <c r="C5" s="35">
        <v>18</v>
      </c>
      <c r="D5" s="35">
        <v>2500</v>
      </c>
      <c r="E5" s="35">
        <v>1250</v>
      </c>
      <c r="F5" s="35" t="s">
        <v>83</v>
      </c>
      <c r="G5" s="35" t="s">
        <v>421</v>
      </c>
      <c r="H5" s="35" t="s">
        <v>138</v>
      </c>
      <c r="I5" s="35" t="s">
        <v>422</v>
      </c>
      <c r="J5" s="94" t="s">
        <v>137</v>
      </c>
      <c r="K5" s="94" t="s">
        <v>137</v>
      </c>
      <c r="L5" s="95" t="s">
        <v>137</v>
      </c>
    </row>
    <row r="6" spans="1:12" x14ac:dyDescent="0.55000000000000004">
      <c r="A6" t="s">
        <v>426</v>
      </c>
      <c r="B6" s="35" t="s">
        <v>378</v>
      </c>
      <c r="C6" s="35">
        <v>15</v>
      </c>
      <c r="D6" s="35">
        <v>2500</v>
      </c>
      <c r="E6" s="35">
        <v>1250</v>
      </c>
      <c r="F6" s="35" t="s">
        <v>83</v>
      </c>
      <c r="G6" s="35" t="s">
        <v>421</v>
      </c>
      <c r="H6" s="35" t="s">
        <v>154</v>
      </c>
      <c r="I6" s="35" t="s">
        <v>422</v>
      </c>
      <c r="J6" s="94" t="s">
        <v>137</v>
      </c>
      <c r="K6" s="94" t="s">
        <v>137</v>
      </c>
      <c r="L6" s="94">
        <v>6.5</v>
      </c>
    </row>
    <row r="7" spans="1:12" x14ac:dyDescent="0.55000000000000004">
      <c r="A7" t="s">
        <v>427</v>
      </c>
      <c r="B7" s="35" t="s">
        <v>361</v>
      </c>
      <c r="C7" s="35">
        <v>15</v>
      </c>
      <c r="D7" s="35">
        <v>2500</v>
      </c>
      <c r="E7" s="35">
        <v>1250</v>
      </c>
      <c r="F7" s="35" t="s">
        <v>83</v>
      </c>
      <c r="G7" s="35" t="s">
        <v>421</v>
      </c>
      <c r="H7" s="35" t="s">
        <v>138</v>
      </c>
      <c r="I7" s="35" t="s">
        <v>422</v>
      </c>
      <c r="J7" s="94" t="s">
        <v>137</v>
      </c>
      <c r="K7" s="94" t="s">
        <v>137</v>
      </c>
      <c r="L7" s="94">
        <v>7.5</v>
      </c>
    </row>
    <row r="8" spans="1:12" x14ac:dyDescent="0.55000000000000004">
      <c r="A8" t="s">
        <v>428</v>
      </c>
      <c r="B8" s="35" t="s">
        <v>386</v>
      </c>
      <c r="C8" s="35">
        <v>25</v>
      </c>
      <c r="D8" s="35">
        <v>2500</v>
      </c>
      <c r="E8" s="35">
        <v>1250</v>
      </c>
      <c r="F8" s="35" t="s">
        <v>83</v>
      </c>
      <c r="G8" s="35" t="s">
        <v>421</v>
      </c>
      <c r="H8" s="35" t="s">
        <v>138</v>
      </c>
      <c r="I8" s="35" t="s">
        <v>422</v>
      </c>
      <c r="J8" s="94" t="s">
        <v>137</v>
      </c>
      <c r="K8" s="94" t="s">
        <v>137</v>
      </c>
      <c r="L8" s="94" t="s">
        <v>137</v>
      </c>
    </row>
    <row r="9" spans="1:12" x14ac:dyDescent="0.55000000000000004">
      <c r="A9" t="s">
        <v>429</v>
      </c>
      <c r="B9" s="35" t="s">
        <v>362</v>
      </c>
      <c r="C9" s="35">
        <v>240</v>
      </c>
      <c r="D9" s="35">
        <v>2500</v>
      </c>
      <c r="E9" s="35">
        <v>1250</v>
      </c>
      <c r="F9" s="35" t="s">
        <v>83</v>
      </c>
      <c r="G9" s="35" t="s">
        <v>421</v>
      </c>
      <c r="H9" s="35" t="s">
        <v>138</v>
      </c>
      <c r="I9" s="35" t="s">
        <v>422</v>
      </c>
      <c r="J9" s="94" t="s">
        <v>137</v>
      </c>
      <c r="K9" s="94" t="s">
        <v>137</v>
      </c>
      <c r="L9" s="94" t="s">
        <v>137</v>
      </c>
    </row>
    <row r="10" spans="1:12" ht="28.8" x14ac:dyDescent="0.55000000000000004">
      <c r="A10" t="s">
        <v>430</v>
      </c>
      <c r="B10" s="77" t="s">
        <v>367</v>
      </c>
      <c r="C10" s="35">
        <v>280</v>
      </c>
      <c r="D10" s="35">
        <v>2500</v>
      </c>
      <c r="E10" s="35">
        <v>1250</v>
      </c>
      <c r="F10" s="35" t="s">
        <v>83</v>
      </c>
      <c r="G10" s="35" t="s">
        <v>421</v>
      </c>
      <c r="H10" s="35" t="s">
        <v>138</v>
      </c>
      <c r="I10" s="35" t="s">
        <v>422</v>
      </c>
      <c r="J10" s="94" t="s">
        <v>137</v>
      </c>
      <c r="K10" s="94" t="s">
        <v>137</v>
      </c>
      <c r="L10" s="94" t="s">
        <v>137</v>
      </c>
    </row>
    <row r="11" spans="1:12" ht="28.8" x14ac:dyDescent="0.55000000000000004">
      <c r="A11" t="s">
        <v>431</v>
      </c>
      <c r="B11" s="77" t="s">
        <v>374</v>
      </c>
      <c r="C11" s="35">
        <v>100</v>
      </c>
      <c r="D11" s="35">
        <v>2500</v>
      </c>
      <c r="E11" s="35">
        <v>1250</v>
      </c>
      <c r="F11" s="35" t="s">
        <v>83</v>
      </c>
      <c r="G11" s="35" t="s">
        <v>421</v>
      </c>
      <c r="H11" s="35" t="s">
        <v>154</v>
      </c>
      <c r="I11" s="35" t="s">
        <v>422</v>
      </c>
      <c r="J11" s="94" t="s">
        <v>137</v>
      </c>
      <c r="K11" s="94" t="s">
        <v>137</v>
      </c>
      <c r="L11" s="94" t="s">
        <v>137</v>
      </c>
    </row>
    <row r="12" spans="1:12" ht="28.8" x14ac:dyDescent="0.55000000000000004">
      <c r="A12" t="s">
        <v>432</v>
      </c>
      <c r="B12" s="77" t="s">
        <v>377</v>
      </c>
      <c r="C12" s="35">
        <v>120</v>
      </c>
      <c r="D12" s="35">
        <v>2500</v>
      </c>
      <c r="E12" s="35">
        <v>1250</v>
      </c>
      <c r="F12" s="35" t="s">
        <v>83</v>
      </c>
      <c r="G12" s="35" t="s">
        <v>421</v>
      </c>
      <c r="H12" s="35" t="s">
        <v>170</v>
      </c>
      <c r="I12" s="35" t="s">
        <v>422</v>
      </c>
      <c r="J12" s="94" t="s">
        <v>137</v>
      </c>
      <c r="K12" s="94" t="s">
        <v>137</v>
      </c>
      <c r="L12" s="94" t="s">
        <v>137</v>
      </c>
    </row>
    <row r="13" spans="1:12" ht="28.8" x14ac:dyDescent="0.55000000000000004">
      <c r="A13" t="s">
        <v>433</v>
      </c>
      <c r="B13" s="77" t="s">
        <v>379</v>
      </c>
      <c r="C13" s="35">
        <v>60</v>
      </c>
      <c r="D13" s="35">
        <v>2500</v>
      </c>
      <c r="E13" s="35">
        <v>1250</v>
      </c>
      <c r="F13" s="35" t="s">
        <v>83</v>
      </c>
      <c r="G13" s="35" t="s">
        <v>421</v>
      </c>
      <c r="H13" s="35" t="s">
        <v>154</v>
      </c>
      <c r="I13" s="35" t="s">
        <v>422</v>
      </c>
      <c r="J13" s="94" t="s">
        <v>137</v>
      </c>
      <c r="K13" s="94" t="s">
        <v>137</v>
      </c>
      <c r="L13" s="94" t="s">
        <v>137</v>
      </c>
    </row>
    <row r="14" spans="1:12" ht="28.8" x14ac:dyDescent="0.55000000000000004">
      <c r="A14" t="s">
        <v>434</v>
      </c>
      <c r="B14" s="77" t="s">
        <v>382</v>
      </c>
      <c r="C14" s="35">
        <v>160</v>
      </c>
      <c r="D14" s="35">
        <v>2500</v>
      </c>
      <c r="E14" s="35">
        <v>1250</v>
      </c>
      <c r="F14" s="35" t="s">
        <v>83</v>
      </c>
      <c r="G14" s="35" t="s">
        <v>421</v>
      </c>
      <c r="H14" s="35" t="s">
        <v>154</v>
      </c>
      <c r="I14" s="35" t="s">
        <v>422</v>
      </c>
      <c r="J14" s="94" t="s">
        <v>137</v>
      </c>
      <c r="K14" s="94" t="s">
        <v>137</v>
      </c>
      <c r="L14" s="94" t="s">
        <v>137</v>
      </c>
    </row>
    <row r="15" spans="1:12" x14ac:dyDescent="0.55000000000000004">
      <c r="A15" t="s">
        <v>435</v>
      </c>
      <c r="B15" s="35" t="s">
        <v>380</v>
      </c>
      <c r="C15" s="35">
        <v>45</v>
      </c>
      <c r="D15" s="35">
        <v>2500</v>
      </c>
      <c r="E15" s="35">
        <v>1250</v>
      </c>
      <c r="F15" s="35" t="s">
        <v>83</v>
      </c>
      <c r="G15" s="35" t="s">
        <v>421</v>
      </c>
      <c r="H15" s="35" t="s">
        <v>154</v>
      </c>
      <c r="I15" s="35" t="s">
        <v>422</v>
      </c>
      <c r="J15" s="94" t="s">
        <v>137</v>
      </c>
      <c r="K15" s="94" t="s">
        <v>137</v>
      </c>
      <c r="L15" s="94" t="s">
        <v>137</v>
      </c>
    </row>
    <row r="16" spans="1:12" x14ac:dyDescent="0.55000000000000004">
      <c r="A16" t="s">
        <v>436</v>
      </c>
      <c r="B16" s="35" t="s">
        <v>393</v>
      </c>
      <c r="C16" s="35">
        <v>60</v>
      </c>
      <c r="D16" s="35">
        <v>2500</v>
      </c>
      <c r="E16" s="35">
        <v>1250</v>
      </c>
      <c r="F16" s="35" t="s">
        <v>83</v>
      </c>
      <c r="G16" s="35" t="s">
        <v>421</v>
      </c>
      <c r="H16" s="35" t="s">
        <v>437</v>
      </c>
      <c r="I16" s="35" t="s">
        <v>438</v>
      </c>
      <c r="J16" s="94" t="s">
        <v>137</v>
      </c>
      <c r="K16" s="94" t="s">
        <v>137</v>
      </c>
      <c r="L16" s="94" t="s">
        <v>137</v>
      </c>
    </row>
    <row r="17" spans="1:12" x14ac:dyDescent="0.55000000000000004">
      <c r="A17" t="s">
        <v>439</v>
      </c>
      <c r="B17" s="35" t="s">
        <v>388</v>
      </c>
      <c r="C17" s="35">
        <v>120</v>
      </c>
      <c r="D17" s="35">
        <v>2500</v>
      </c>
      <c r="E17" s="35">
        <v>1250</v>
      </c>
      <c r="F17" s="35" t="s">
        <v>83</v>
      </c>
      <c r="G17" s="35" t="s">
        <v>421</v>
      </c>
      <c r="H17" s="35" t="s">
        <v>224</v>
      </c>
      <c r="I17" s="35" t="s">
        <v>438</v>
      </c>
      <c r="J17" s="94" t="s">
        <v>137</v>
      </c>
      <c r="K17" s="94" t="s">
        <v>137</v>
      </c>
      <c r="L17" s="94" t="s">
        <v>137</v>
      </c>
    </row>
    <row r="18" spans="1:12" x14ac:dyDescent="0.55000000000000004">
      <c r="A18" t="s">
        <v>440</v>
      </c>
      <c r="B18" s="35" t="s">
        <v>417</v>
      </c>
      <c r="C18" s="35">
        <v>140</v>
      </c>
      <c r="D18" s="35">
        <v>2500</v>
      </c>
      <c r="E18" s="35">
        <v>1250</v>
      </c>
      <c r="F18" s="35" t="s">
        <v>83</v>
      </c>
      <c r="G18" s="35" t="s">
        <v>421</v>
      </c>
      <c r="H18" s="35" t="s">
        <v>224</v>
      </c>
      <c r="I18" s="35" t="s">
        <v>438</v>
      </c>
      <c r="J18" s="94" t="s">
        <v>137</v>
      </c>
      <c r="K18" s="94" t="s">
        <v>137</v>
      </c>
      <c r="L18" s="94" t="s">
        <v>137</v>
      </c>
    </row>
    <row r="19" spans="1:12" x14ac:dyDescent="0.55000000000000004">
      <c r="A19" t="s">
        <v>441</v>
      </c>
      <c r="B19" s="35" t="s">
        <v>398</v>
      </c>
      <c r="C19" s="35">
        <v>220</v>
      </c>
      <c r="D19" s="35">
        <v>2500</v>
      </c>
      <c r="E19" s="35">
        <v>1250</v>
      </c>
      <c r="F19" s="35" t="s">
        <v>83</v>
      </c>
      <c r="G19" s="35" t="s">
        <v>421</v>
      </c>
      <c r="H19" s="35" t="s">
        <v>224</v>
      </c>
      <c r="I19" s="35" t="s">
        <v>438</v>
      </c>
      <c r="J19" s="94" t="s">
        <v>137</v>
      </c>
      <c r="K19" s="94" t="s">
        <v>137</v>
      </c>
      <c r="L19" s="94" t="s">
        <v>137</v>
      </c>
    </row>
    <row r="20" spans="1:12" x14ac:dyDescent="0.55000000000000004">
      <c r="A20" t="s">
        <v>442</v>
      </c>
      <c r="B20" s="35" t="s">
        <v>399</v>
      </c>
      <c r="C20" s="35">
        <v>240</v>
      </c>
      <c r="D20" s="35">
        <v>2500</v>
      </c>
      <c r="E20" s="35">
        <v>1250</v>
      </c>
      <c r="F20" s="35" t="s">
        <v>83</v>
      </c>
      <c r="G20" s="35" t="s">
        <v>421</v>
      </c>
      <c r="H20" s="35" t="s">
        <v>224</v>
      </c>
      <c r="I20" s="35" t="s">
        <v>438</v>
      </c>
      <c r="J20" s="94" t="s">
        <v>137</v>
      </c>
      <c r="K20" s="94" t="s">
        <v>137</v>
      </c>
      <c r="L20" s="94" t="s">
        <v>137</v>
      </c>
    </row>
    <row r="21" spans="1:12" x14ac:dyDescent="0.55000000000000004">
      <c r="A21" t="s">
        <v>443</v>
      </c>
      <c r="B21" s="35" t="s">
        <v>418</v>
      </c>
      <c r="C21" s="35">
        <v>1000</v>
      </c>
      <c r="D21" s="35">
        <v>1000</v>
      </c>
      <c r="E21" s="35">
        <v>1000</v>
      </c>
      <c r="F21" s="35" t="s">
        <v>83</v>
      </c>
      <c r="G21" s="35" t="s">
        <v>421</v>
      </c>
      <c r="H21" s="35" t="s">
        <v>323</v>
      </c>
      <c r="I21" s="35" t="s">
        <v>422</v>
      </c>
      <c r="J21" s="94" t="s">
        <v>137</v>
      </c>
      <c r="K21" s="94" t="s">
        <v>137</v>
      </c>
      <c r="L21" s="94" t="s">
        <v>137</v>
      </c>
    </row>
    <row r="22" spans="1:12" x14ac:dyDescent="0.55000000000000004">
      <c r="A22" t="s">
        <v>444</v>
      </c>
      <c r="B22" s="35" t="s">
        <v>445</v>
      </c>
      <c r="C22" s="35">
        <v>1000</v>
      </c>
      <c r="D22" s="35">
        <v>1000</v>
      </c>
      <c r="E22" s="35">
        <v>1000</v>
      </c>
      <c r="F22" s="35" t="s">
        <v>83</v>
      </c>
      <c r="G22" s="35" t="s">
        <v>421</v>
      </c>
      <c r="H22" s="35" t="s">
        <v>224</v>
      </c>
      <c r="I22" s="35" t="s">
        <v>438</v>
      </c>
      <c r="J22" s="94" t="s">
        <v>137</v>
      </c>
      <c r="K22" s="94" t="s">
        <v>137</v>
      </c>
      <c r="L22" s="94" t="s">
        <v>137</v>
      </c>
    </row>
    <row r="23" spans="1:12" x14ac:dyDescent="0.55000000000000004">
      <c r="A23" t="s">
        <v>446</v>
      </c>
      <c r="B23" s="35" t="s">
        <v>447</v>
      </c>
      <c r="C23" s="35">
        <v>1000</v>
      </c>
      <c r="D23" s="35">
        <v>1000</v>
      </c>
      <c r="E23" s="35">
        <v>1000</v>
      </c>
      <c r="F23" s="35" t="s">
        <v>83</v>
      </c>
      <c r="G23" s="35" t="s">
        <v>421</v>
      </c>
      <c r="H23" s="35" t="s">
        <v>224</v>
      </c>
      <c r="I23" s="35" t="s">
        <v>438</v>
      </c>
      <c r="J23" s="94" t="s">
        <v>137</v>
      </c>
      <c r="K23" s="94" t="s">
        <v>137</v>
      </c>
      <c r="L23" s="94" t="s">
        <v>137</v>
      </c>
    </row>
    <row r="24" spans="1:12" x14ac:dyDescent="0.55000000000000004">
      <c r="A24" t="s">
        <v>448</v>
      </c>
      <c r="B24" s="35" t="s">
        <v>363</v>
      </c>
      <c r="C24" s="35">
        <v>60</v>
      </c>
      <c r="D24" s="35">
        <v>2500</v>
      </c>
      <c r="E24" s="35">
        <v>1250</v>
      </c>
      <c r="F24" s="35" t="s">
        <v>83</v>
      </c>
      <c r="G24" s="35" t="s">
        <v>421</v>
      </c>
      <c r="H24" s="35" t="s">
        <v>138</v>
      </c>
      <c r="I24" s="35" t="s">
        <v>422</v>
      </c>
      <c r="J24" s="94" t="s">
        <v>137</v>
      </c>
      <c r="K24" s="94" t="s">
        <v>137</v>
      </c>
      <c r="L24" s="94" t="s">
        <v>137</v>
      </c>
    </row>
    <row r="25" spans="1:12" x14ac:dyDescent="0.55000000000000004">
      <c r="A25" t="s">
        <v>449</v>
      </c>
      <c r="B25" s="35" t="s">
        <v>368</v>
      </c>
      <c r="C25" s="35">
        <v>12.5</v>
      </c>
      <c r="D25" s="35">
        <v>2500</v>
      </c>
      <c r="E25" s="35">
        <v>1250</v>
      </c>
      <c r="F25" s="35" t="s">
        <v>83</v>
      </c>
      <c r="G25" s="35" t="s">
        <v>421</v>
      </c>
      <c r="H25" s="35" t="s">
        <v>138</v>
      </c>
      <c r="I25" s="35" t="s">
        <v>422</v>
      </c>
      <c r="J25" s="94" t="s">
        <v>137</v>
      </c>
      <c r="K25" s="94" t="s">
        <v>137</v>
      </c>
      <c r="L25" s="94" t="s">
        <v>137</v>
      </c>
    </row>
    <row r="26" spans="1:12" x14ac:dyDescent="0.55000000000000004">
      <c r="A26" t="s">
        <v>450</v>
      </c>
      <c r="B26" s="35" t="s">
        <v>364</v>
      </c>
      <c r="C26" s="35">
        <v>10</v>
      </c>
      <c r="D26" s="35">
        <v>2500</v>
      </c>
      <c r="E26" s="35">
        <v>1250</v>
      </c>
      <c r="F26" s="35" t="s">
        <v>77</v>
      </c>
      <c r="G26" s="35" t="s">
        <v>451</v>
      </c>
      <c r="H26" s="35" t="s">
        <v>452</v>
      </c>
      <c r="I26" s="35" t="s">
        <v>422</v>
      </c>
      <c r="J26" s="94" t="s">
        <v>137</v>
      </c>
      <c r="K26" s="94" t="s">
        <v>137</v>
      </c>
      <c r="L26" s="94" t="s">
        <v>137</v>
      </c>
    </row>
    <row r="27" spans="1:12" x14ac:dyDescent="0.55000000000000004">
      <c r="A27" t="s">
        <v>453</v>
      </c>
      <c r="B27" s="35" t="s">
        <v>365</v>
      </c>
      <c r="C27" s="35">
        <v>2</v>
      </c>
      <c r="D27" s="35">
        <v>2500</v>
      </c>
      <c r="E27" s="35">
        <v>1250</v>
      </c>
      <c r="F27" s="35" t="s">
        <v>77</v>
      </c>
      <c r="G27" s="35" t="s">
        <v>451</v>
      </c>
      <c r="H27" s="35" t="s">
        <v>452</v>
      </c>
      <c r="I27" s="35" t="s">
        <v>422</v>
      </c>
      <c r="J27" s="94" t="s">
        <v>137</v>
      </c>
      <c r="K27" s="94" t="s">
        <v>137</v>
      </c>
      <c r="L27" s="94" t="s">
        <v>137</v>
      </c>
    </row>
    <row r="28" spans="1:12" x14ac:dyDescent="0.55000000000000004">
      <c r="A28" t="s">
        <v>454</v>
      </c>
      <c r="B28" s="35" t="s">
        <v>370</v>
      </c>
      <c r="C28" s="35">
        <v>40</v>
      </c>
      <c r="D28" s="35">
        <v>2500</v>
      </c>
      <c r="E28" s="35">
        <v>1250</v>
      </c>
      <c r="F28" s="35" t="s">
        <v>77</v>
      </c>
      <c r="G28" s="35" t="s">
        <v>421</v>
      </c>
      <c r="H28" s="35" t="s">
        <v>452</v>
      </c>
      <c r="I28" s="35" t="s">
        <v>422</v>
      </c>
      <c r="J28" s="94" t="s">
        <v>137</v>
      </c>
      <c r="K28" s="94" t="s">
        <v>137</v>
      </c>
      <c r="L28" s="95" t="s">
        <v>137</v>
      </c>
    </row>
    <row r="29" spans="1:12" x14ac:dyDescent="0.55000000000000004">
      <c r="A29" t="s">
        <v>456</v>
      </c>
      <c r="B29" s="35" t="s">
        <v>371</v>
      </c>
      <c r="C29" s="35">
        <v>40</v>
      </c>
      <c r="D29" s="35">
        <v>2500</v>
      </c>
      <c r="E29" s="35">
        <v>1250</v>
      </c>
      <c r="F29" s="35" t="s">
        <v>77</v>
      </c>
      <c r="G29" s="35" t="s">
        <v>421</v>
      </c>
      <c r="H29" s="35" t="s">
        <v>452</v>
      </c>
      <c r="I29" s="35" t="s">
        <v>422</v>
      </c>
      <c r="J29" s="94" t="s">
        <v>137</v>
      </c>
      <c r="K29" s="94" t="s">
        <v>137</v>
      </c>
      <c r="L29" s="95" t="s">
        <v>137</v>
      </c>
    </row>
    <row r="30" spans="1:12" x14ac:dyDescent="0.55000000000000004">
      <c r="A30" t="s">
        <v>457</v>
      </c>
      <c r="B30" s="35" t="s">
        <v>387</v>
      </c>
      <c r="C30" s="35">
        <v>3</v>
      </c>
      <c r="D30" s="35">
        <v>2500</v>
      </c>
      <c r="E30" s="35">
        <v>1250</v>
      </c>
      <c r="F30" s="35" t="s">
        <v>77</v>
      </c>
      <c r="G30" s="35" t="s">
        <v>421</v>
      </c>
      <c r="H30" s="35" t="s">
        <v>452</v>
      </c>
      <c r="I30" s="35" t="s">
        <v>422</v>
      </c>
      <c r="J30" s="94" t="s">
        <v>137</v>
      </c>
      <c r="K30" s="94" t="s">
        <v>137</v>
      </c>
      <c r="L30" s="94" t="s">
        <v>137</v>
      </c>
    </row>
    <row r="31" spans="1:12" x14ac:dyDescent="0.55000000000000004">
      <c r="A31" t="s">
        <v>458</v>
      </c>
      <c r="B31" s="35" t="s">
        <v>369</v>
      </c>
      <c r="C31" s="86">
        <v>0.1</v>
      </c>
      <c r="D31" s="35">
        <v>2500</v>
      </c>
      <c r="E31" s="35">
        <v>1250</v>
      </c>
      <c r="F31" s="35" t="s">
        <v>77</v>
      </c>
      <c r="G31" s="35" t="s">
        <v>421</v>
      </c>
      <c r="H31" s="35" t="s">
        <v>138</v>
      </c>
      <c r="I31" s="35" t="s">
        <v>422</v>
      </c>
      <c r="J31" s="94" t="s">
        <v>137</v>
      </c>
      <c r="K31" s="94" t="s">
        <v>137</v>
      </c>
      <c r="L31" s="94">
        <v>7.5</v>
      </c>
    </row>
    <row r="32" spans="1:12" x14ac:dyDescent="0.55000000000000004">
      <c r="A32" t="s">
        <v>459</v>
      </c>
      <c r="B32" s="35" t="s">
        <v>375</v>
      </c>
      <c r="C32" s="86">
        <v>0.1</v>
      </c>
      <c r="D32" s="35">
        <v>2500</v>
      </c>
      <c r="E32" s="35">
        <v>1250</v>
      </c>
      <c r="F32" s="35" t="s">
        <v>77</v>
      </c>
      <c r="G32" s="35" t="s">
        <v>421</v>
      </c>
      <c r="H32" s="35" t="s">
        <v>154</v>
      </c>
      <c r="I32" s="35" t="s">
        <v>422</v>
      </c>
      <c r="J32" s="94" t="s">
        <v>137</v>
      </c>
      <c r="K32" s="94" t="s">
        <v>137</v>
      </c>
      <c r="L32" s="94" t="s">
        <v>137</v>
      </c>
    </row>
    <row r="33" spans="1:12" x14ac:dyDescent="0.55000000000000004">
      <c r="A33" t="s">
        <v>460</v>
      </c>
      <c r="B33" s="35" t="s">
        <v>461</v>
      </c>
      <c r="C33" s="86">
        <v>0.1</v>
      </c>
      <c r="D33" s="35">
        <v>2500</v>
      </c>
      <c r="E33" s="35">
        <v>1250</v>
      </c>
      <c r="F33" s="35" t="s">
        <v>77</v>
      </c>
      <c r="G33" s="35" t="s">
        <v>421</v>
      </c>
      <c r="H33" s="35" t="s">
        <v>462</v>
      </c>
      <c r="I33" s="35" t="s">
        <v>438</v>
      </c>
      <c r="J33" s="94" t="s">
        <v>137</v>
      </c>
      <c r="K33" s="94" t="s">
        <v>137</v>
      </c>
      <c r="L33" s="94" t="s">
        <v>137</v>
      </c>
    </row>
    <row r="34" spans="1:12" x14ac:dyDescent="0.55000000000000004">
      <c r="A34" t="s">
        <v>463</v>
      </c>
      <c r="B34" s="35" t="s">
        <v>397</v>
      </c>
      <c r="C34" s="86">
        <v>0.1</v>
      </c>
      <c r="D34" s="35">
        <v>2500</v>
      </c>
      <c r="E34" s="35">
        <v>1250</v>
      </c>
      <c r="F34" s="35" t="s">
        <v>77</v>
      </c>
      <c r="G34" s="35" t="s">
        <v>421</v>
      </c>
      <c r="H34" s="35" t="s">
        <v>462</v>
      </c>
      <c r="I34" s="35" t="s">
        <v>438</v>
      </c>
      <c r="J34" s="94" t="s">
        <v>137</v>
      </c>
      <c r="K34" s="94" t="s">
        <v>137</v>
      </c>
      <c r="L34" s="94" t="s">
        <v>137</v>
      </c>
    </row>
    <row r="35" spans="1:12" x14ac:dyDescent="0.55000000000000004">
      <c r="A35" t="s">
        <v>464</v>
      </c>
      <c r="B35" s="35" t="s">
        <v>403</v>
      </c>
      <c r="C35" s="35">
        <v>2</v>
      </c>
      <c r="D35" s="35">
        <v>2500</v>
      </c>
      <c r="E35" s="35">
        <v>1250</v>
      </c>
      <c r="F35" s="35" t="s">
        <v>77</v>
      </c>
      <c r="G35" s="35" t="s">
        <v>451</v>
      </c>
      <c r="H35" s="35" t="s">
        <v>462</v>
      </c>
      <c r="I35" s="35" t="s">
        <v>438</v>
      </c>
      <c r="J35" s="94" t="s">
        <v>137</v>
      </c>
      <c r="K35" s="94" t="s">
        <v>137</v>
      </c>
      <c r="L35" s="94">
        <v>8</v>
      </c>
    </row>
    <row r="36" spans="1:12" x14ac:dyDescent="0.55000000000000004">
      <c r="A36" t="s">
        <v>465</v>
      </c>
      <c r="B36" s="35" t="s">
        <v>406</v>
      </c>
      <c r="C36" s="35">
        <v>3</v>
      </c>
      <c r="D36" s="35">
        <v>2500</v>
      </c>
      <c r="E36" s="35">
        <v>1250</v>
      </c>
      <c r="F36" s="35" t="s">
        <v>77</v>
      </c>
      <c r="G36" s="35" t="s">
        <v>451</v>
      </c>
      <c r="H36" s="35" t="s">
        <v>462</v>
      </c>
      <c r="I36" s="35" t="s">
        <v>438</v>
      </c>
      <c r="J36" s="94" t="s">
        <v>137</v>
      </c>
      <c r="K36" s="94" t="s">
        <v>137</v>
      </c>
      <c r="L36" s="94" t="s">
        <v>137</v>
      </c>
    </row>
    <row r="37" spans="1:12" x14ac:dyDescent="0.55000000000000004">
      <c r="A37" t="s">
        <v>466</v>
      </c>
      <c r="B37" s="35" t="s">
        <v>413</v>
      </c>
      <c r="C37" s="35">
        <v>2</v>
      </c>
      <c r="D37" s="35">
        <v>2500</v>
      </c>
      <c r="E37" s="35">
        <v>1250</v>
      </c>
      <c r="F37" s="35" t="s">
        <v>77</v>
      </c>
      <c r="G37" s="35" t="s">
        <v>451</v>
      </c>
      <c r="H37" s="35" t="s">
        <v>467</v>
      </c>
      <c r="I37" s="35" t="s">
        <v>438</v>
      </c>
      <c r="J37" s="94" t="s">
        <v>137</v>
      </c>
      <c r="K37" s="94" t="s">
        <v>137</v>
      </c>
      <c r="L37" s="94" t="s">
        <v>137</v>
      </c>
    </row>
    <row r="38" spans="1:12" x14ac:dyDescent="0.55000000000000004">
      <c r="A38" t="s">
        <v>468</v>
      </c>
      <c r="B38" s="35" t="s">
        <v>414</v>
      </c>
      <c r="C38" s="35">
        <v>40</v>
      </c>
      <c r="D38" s="35">
        <v>2500</v>
      </c>
      <c r="E38" s="35">
        <v>1250</v>
      </c>
      <c r="F38" s="35" t="s">
        <v>77</v>
      </c>
      <c r="G38" s="35" t="s">
        <v>451</v>
      </c>
      <c r="H38" s="35" t="s">
        <v>467</v>
      </c>
      <c r="I38" s="35" t="s">
        <v>438</v>
      </c>
      <c r="J38" s="94" t="s">
        <v>137</v>
      </c>
      <c r="K38" s="94" t="s">
        <v>137</v>
      </c>
      <c r="L38" s="94" t="s">
        <v>137</v>
      </c>
    </row>
    <row r="39" spans="1:12" x14ac:dyDescent="0.55000000000000004">
      <c r="A39" t="s">
        <v>469</v>
      </c>
      <c r="B39" s="35" t="s">
        <v>415</v>
      </c>
      <c r="C39" s="35">
        <v>20</v>
      </c>
      <c r="D39" s="35">
        <v>2500</v>
      </c>
      <c r="E39" s="35">
        <v>1250</v>
      </c>
      <c r="F39" s="35" t="s">
        <v>77</v>
      </c>
      <c r="G39" s="35" t="s">
        <v>451</v>
      </c>
      <c r="H39" s="35" t="s">
        <v>467</v>
      </c>
      <c r="I39" s="35" t="s">
        <v>438</v>
      </c>
      <c r="J39" s="94" t="s">
        <v>137</v>
      </c>
      <c r="K39" s="94" t="s">
        <v>137</v>
      </c>
      <c r="L39" s="94" t="s">
        <v>137</v>
      </c>
    </row>
    <row r="40" spans="1:12" x14ac:dyDescent="0.55000000000000004">
      <c r="A40" t="s">
        <v>470</v>
      </c>
      <c r="B40" s="35" t="s">
        <v>395</v>
      </c>
      <c r="C40" s="35">
        <v>0.5</v>
      </c>
      <c r="D40" s="35">
        <v>2500</v>
      </c>
      <c r="E40" s="35">
        <v>1250</v>
      </c>
      <c r="F40" s="35" t="s">
        <v>77</v>
      </c>
      <c r="G40" s="35" t="s">
        <v>451</v>
      </c>
      <c r="H40" s="35" t="s">
        <v>462</v>
      </c>
      <c r="I40" s="35" t="s">
        <v>438</v>
      </c>
      <c r="J40" s="94" t="s">
        <v>137</v>
      </c>
      <c r="K40" s="94" t="s">
        <v>137</v>
      </c>
      <c r="L40" s="94" t="s">
        <v>137</v>
      </c>
    </row>
    <row r="41" spans="1:12" x14ac:dyDescent="0.55000000000000004">
      <c r="A41" t="s">
        <v>471</v>
      </c>
      <c r="B41" s="35" t="s">
        <v>376</v>
      </c>
      <c r="C41" s="35">
        <v>20</v>
      </c>
      <c r="D41" s="35">
        <v>2500</v>
      </c>
      <c r="E41" s="35">
        <v>1250</v>
      </c>
      <c r="F41" s="35" t="s">
        <v>77</v>
      </c>
      <c r="G41" s="35" t="s">
        <v>421</v>
      </c>
      <c r="H41" s="35" t="s">
        <v>154</v>
      </c>
      <c r="I41" s="35" t="s">
        <v>422</v>
      </c>
      <c r="J41" s="94" t="s">
        <v>137</v>
      </c>
      <c r="K41" s="94" t="s">
        <v>137</v>
      </c>
      <c r="L41" s="94" t="s">
        <v>137</v>
      </c>
    </row>
    <row r="42" spans="1:12" x14ac:dyDescent="0.55000000000000004">
      <c r="A42" t="s">
        <v>472</v>
      </c>
      <c r="B42" s="35" t="s">
        <v>359</v>
      </c>
      <c r="C42" s="35">
        <v>50</v>
      </c>
      <c r="D42" s="35">
        <v>2500</v>
      </c>
      <c r="E42" s="35">
        <v>1250</v>
      </c>
      <c r="F42" s="35" t="s">
        <v>83</v>
      </c>
      <c r="G42" s="35" t="s">
        <v>421</v>
      </c>
      <c r="H42" s="35" t="s">
        <v>191</v>
      </c>
      <c r="I42" s="35" t="s">
        <v>422</v>
      </c>
      <c r="J42" s="94" t="s">
        <v>137</v>
      </c>
      <c r="K42" s="94" t="s">
        <v>137</v>
      </c>
      <c r="L42" s="94" t="s">
        <v>137</v>
      </c>
    </row>
    <row r="43" spans="1:12" x14ac:dyDescent="0.55000000000000004">
      <c r="A43" t="s">
        <v>473</v>
      </c>
      <c r="B43" s="35" t="s">
        <v>381</v>
      </c>
      <c r="C43" s="35">
        <v>40</v>
      </c>
      <c r="D43" s="35">
        <v>2500</v>
      </c>
      <c r="E43" s="35">
        <v>1250</v>
      </c>
      <c r="F43" s="35" t="s">
        <v>83</v>
      </c>
      <c r="G43" s="35" t="s">
        <v>421</v>
      </c>
      <c r="H43" s="35" t="s">
        <v>191</v>
      </c>
      <c r="I43" s="35" t="s">
        <v>422</v>
      </c>
      <c r="J43" s="94" t="s">
        <v>137</v>
      </c>
      <c r="K43" s="94" t="s">
        <v>137</v>
      </c>
      <c r="L43" s="94" t="s">
        <v>137</v>
      </c>
    </row>
    <row r="44" spans="1:12" x14ac:dyDescent="0.55000000000000004">
      <c r="A44" t="s">
        <v>474</v>
      </c>
      <c r="B44" s="35" t="s">
        <v>400</v>
      </c>
      <c r="C44" s="35">
        <v>120</v>
      </c>
      <c r="D44" s="35">
        <v>2500</v>
      </c>
      <c r="E44" s="35">
        <v>1250</v>
      </c>
      <c r="F44" s="35" t="s">
        <v>77</v>
      </c>
      <c r="G44" s="35" t="s">
        <v>451</v>
      </c>
      <c r="H44" s="35" t="s">
        <v>224</v>
      </c>
      <c r="I44" s="35" t="s">
        <v>438</v>
      </c>
      <c r="J44" s="94" t="s">
        <v>137</v>
      </c>
      <c r="K44" s="94" t="s">
        <v>137</v>
      </c>
      <c r="L44" s="94" t="s">
        <v>137</v>
      </c>
    </row>
    <row r="45" spans="1:12" x14ac:dyDescent="0.55000000000000004">
      <c r="A45" t="s">
        <v>475</v>
      </c>
      <c r="B45" s="35" t="s">
        <v>390</v>
      </c>
      <c r="C45" s="35">
        <v>30</v>
      </c>
      <c r="D45" s="35">
        <v>2500</v>
      </c>
      <c r="E45" s="35">
        <v>1250</v>
      </c>
      <c r="F45" s="35" t="s">
        <v>77</v>
      </c>
      <c r="G45" s="35" t="s">
        <v>451</v>
      </c>
      <c r="H45" s="35" t="s">
        <v>462</v>
      </c>
      <c r="I45" s="35" t="s">
        <v>438</v>
      </c>
      <c r="J45" s="94" t="s">
        <v>137</v>
      </c>
      <c r="K45" s="94" t="s">
        <v>137</v>
      </c>
      <c r="L45" s="94" t="s">
        <v>137</v>
      </c>
    </row>
    <row r="46" spans="1:12" x14ac:dyDescent="0.55000000000000004">
      <c r="A46" t="s">
        <v>476</v>
      </c>
      <c r="B46" s="35" t="s">
        <v>401</v>
      </c>
      <c r="C46" s="35">
        <v>240</v>
      </c>
      <c r="D46" s="35">
        <v>2500</v>
      </c>
      <c r="E46" s="35">
        <v>1250</v>
      </c>
      <c r="F46" s="35" t="s">
        <v>77</v>
      </c>
      <c r="G46" s="35" t="s">
        <v>451</v>
      </c>
      <c r="H46" s="35" t="s">
        <v>462</v>
      </c>
      <c r="I46" s="35" t="s">
        <v>438</v>
      </c>
      <c r="J46" s="94" t="s">
        <v>137</v>
      </c>
      <c r="K46" s="94" t="s">
        <v>137</v>
      </c>
      <c r="L46" s="94" t="s">
        <v>137</v>
      </c>
    </row>
    <row r="47" spans="1:12" x14ac:dyDescent="0.55000000000000004">
      <c r="A47" t="s">
        <v>477</v>
      </c>
      <c r="B47" s="77" t="s">
        <v>394</v>
      </c>
      <c r="C47" s="35">
        <v>40</v>
      </c>
      <c r="D47" s="35">
        <v>2500</v>
      </c>
      <c r="E47" s="35">
        <v>1250</v>
      </c>
      <c r="F47" s="35" t="s">
        <v>77</v>
      </c>
      <c r="G47" s="35" t="s">
        <v>451</v>
      </c>
      <c r="H47" s="35" t="s">
        <v>437</v>
      </c>
      <c r="I47" s="35" t="s">
        <v>438</v>
      </c>
      <c r="J47" s="94" t="s">
        <v>137</v>
      </c>
      <c r="K47" s="94" t="s">
        <v>137</v>
      </c>
      <c r="L47" s="94" t="s">
        <v>137</v>
      </c>
    </row>
    <row r="48" spans="1:12" x14ac:dyDescent="0.55000000000000004">
      <c r="A48" t="s">
        <v>478</v>
      </c>
      <c r="B48" s="77" t="s">
        <v>402</v>
      </c>
      <c r="C48" s="35">
        <v>160</v>
      </c>
      <c r="D48" s="35">
        <v>2500</v>
      </c>
      <c r="E48" s="35">
        <v>1250</v>
      </c>
      <c r="F48" s="35" t="s">
        <v>77</v>
      </c>
      <c r="G48" s="35" t="s">
        <v>451</v>
      </c>
      <c r="H48" s="35" t="s">
        <v>437</v>
      </c>
      <c r="I48" s="35" t="s">
        <v>438</v>
      </c>
      <c r="J48" s="94" t="s">
        <v>137</v>
      </c>
      <c r="K48" s="94" t="s">
        <v>137</v>
      </c>
      <c r="L48" s="94" t="s">
        <v>137</v>
      </c>
    </row>
    <row r="49" spans="1:12" x14ac:dyDescent="0.55000000000000004">
      <c r="A49" t="s">
        <v>479</v>
      </c>
      <c r="B49" s="77" t="s">
        <v>410</v>
      </c>
      <c r="C49" s="35">
        <v>180</v>
      </c>
      <c r="D49" s="35">
        <v>2500</v>
      </c>
      <c r="E49" s="35">
        <v>1250</v>
      </c>
      <c r="F49" s="35" t="s">
        <v>77</v>
      </c>
      <c r="G49" s="35" t="s">
        <v>451</v>
      </c>
      <c r="H49" s="35" t="s">
        <v>437</v>
      </c>
      <c r="I49" s="35" t="s">
        <v>438</v>
      </c>
      <c r="J49" s="94" t="s">
        <v>137</v>
      </c>
      <c r="K49" s="94" t="s">
        <v>137</v>
      </c>
      <c r="L49" s="94" t="s">
        <v>137</v>
      </c>
    </row>
    <row r="50" spans="1:12" x14ac:dyDescent="0.55000000000000004">
      <c r="A50" t="s">
        <v>480</v>
      </c>
      <c r="B50" s="77" t="s">
        <v>404</v>
      </c>
      <c r="C50" s="35">
        <v>120</v>
      </c>
      <c r="D50" s="35">
        <v>2500</v>
      </c>
      <c r="E50" s="35">
        <v>1250</v>
      </c>
      <c r="F50" s="35" t="s">
        <v>77</v>
      </c>
      <c r="G50" s="35" t="s">
        <v>451</v>
      </c>
      <c r="H50" s="35" t="s">
        <v>462</v>
      </c>
      <c r="I50" s="35" t="s">
        <v>438</v>
      </c>
      <c r="J50" s="94" t="s">
        <v>137</v>
      </c>
      <c r="K50" s="94" t="s">
        <v>137</v>
      </c>
      <c r="L50" s="94" t="s">
        <v>137</v>
      </c>
    </row>
    <row r="51" spans="1:12" x14ac:dyDescent="0.55000000000000004">
      <c r="A51" t="s">
        <v>481</v>
      </c>
      <c r="B51" s="77" t="s">
        <v>411</v>
      </c>
      <c r="C51" s="35">
        <v>180</v>
      </c>
      <c r="D51" s="35">
        <v>2500</v>
      </c>
      <c r="E51" s="35">
        <v>1250</v>
      </c>
      <c r="F51" s="35" t="s">
        <v>77</v>
      </c>
      <c r="G51" s="35" t="s">
        <v>451</v>
      </c>
      <c r="H51" s="35" t="s">
        <v>462</v>
      </c>
      <c r="I51" s="35" t="s">
        <v>438</v>
      </c>
      <c r="J51" s="94" t="s">
        <v>137</v>
      </c>
      <c r="K51" s="94" t="s">
        <v>137</v>
      </c>
      <c r="L51" s="94" t="s">
        <v>137</v>
      </c>
    </row>
    <row r="52" spans="1:12" x14ac:dyDescent="0.55000000000000004">
      <c r="A52" t="s">
        <v>482</v>
      </c>
      <c r="B52" s="77" t="s">
        <v>412</v>
      </c>
      <c r="C52" s="35">
        <v>200</v>
      </c>
      <c r="D52" s="35">
        <v>2500</v>
      </c>
      <c r="E52" s="35">
        <v>1250</v>
      </c>
      <c r="F52" s="35" t="s">
        <v>77</v>
      </c>
      <c r="G52" s="35" t="s">
        <v>451</v>
      </c>
      <c r="H52" s="35" t="s">
        <v>467</v>
      </c>
      <c r="I52" s="35" t="s">
        <v>438</v>
      </c>
      <c r="J52" s="94" t="s">
        <v>137</v>
      </c>
      <c r="K52" s="94" t="s">
        <v>137</v>
      </c>
      <c r="L52" s="94" t="s">
        <v>137</v>
      </c>
    </row>
    <row r="53" spans="1:12" x14ac:dyDescent="0.55000000000000004">
      <c r="A53" t="s">
        <v>483</v>
      </c>
      <c r="B53" s="77" t="s">
        <v>405</v>
      </c>
      <c r="C53" s="35">
        <v>80</v>
      </c>
      <c r="D53" s="35">
        <v>2500</v>
      </c>
      <c r="E53" s="35">
        <v>1250</v>
      </c>
      <c r="F53" s="35" t="s">
        <v>77</v>
      </c>
      <c r="G53" s="35" t="s">
        <v>451</v>
      </c>
      <c r="H53" s="35" t="s">
        <v>462</v>
      </c>
      <c r="I53" s="35" t="s">
        <v>438</v>
      </c>
      <c r="J53" s="94" t="s">
        <v>137</v>
      </c>
      <c r="K53" s="94" t="s">
        <v>137</v>
      </c>
      <c r="L53" s="94" t="s">
        <v>137</v>
      </c>
    </row>
    <row r="54" spans="1:12" x14ac:dyDescent="0.55000000000000004">
      <c r="A54" t="s">
        <v>484</v>
      </c>
      <c r="B54" s="35" t="s">
        <v>372</v>
      </c>
      <c r="C54" s="35">
        <v>3</v>
      </c>
      <c r="D54" s="35">
        <v>2500</v>
      </c>
      <c r="E54" s="35">
        <v>1250</v>
      </c>
      <c r="F54" s="35" t="s">
        <v>83</v>
      </c>
      <c r="G54" s="35" t="s">
        <v>421</v>
      </c>
      <c r="H54" t="s">
        <v>154</v>
      </c>
      <c r="I54" s="35" t="s">
        <v>422</v>
      </c>
      <c r="J54" s="94" t="s">
        <v>137</v>
      </c>
      <c r="K54" s="94" t="s">
        <v>137</v>
      </c>
      <c r="L54" s="94">
        <v>70.45</v>
      </c>
    </row>
    <row r="55" spans="1:12" x14ac:dyDescent="0.55000000000000004">
      <c r="A55" t="s">
        <v>485</v>
      </c>
      <c r="B55" s="35" t="s">
        <v>383</v>
      </c>
      <c r="C55" s="35">
        <v>23</v>
      </c>
      <c r="D55" s="35">
        <v>2500</v>
      </c>
      <c r="E55" s="35">
        <v>1250</v>
      </c>
      <c r="F55" s="35" t="s">
        <v>83</v>
      </c>
      <c r="G55" s="35" t="s">
        <v>421</v>
      </c>
      <c r="H55" t="s">
        <v>154</v>
      </c>
      <c r="I55" s="35" t="s">
        <v>422</v>
      </c>
      <c r="J55" s="94" t="s">
        <v>137</v>
      </c>
      <c r="K55" s="94" t="s">
        <v>137</v>
      </c>
      <c r="L55" s="94" t="s">
        <v>137</v>
      </c>
    </row>
    <row r="56" spans="1:12" x14ac:dyDescent="0.55000000000000004">
      <c r="A56" t="s">
        <v>486</v>
      </c>
      <c r="B56" s="35" t="s">
        <v>384</v>
      </c>
      <c r="C56" s="35">
        <v>10</v>
      </c>
      <c r="D56" s="35">
        <v>2500</v>
      </c>
      <c r="E56" s="35">
        <v>1250</v>
      </c>
      <c r="F56" s="35" t="s">
        <v>83</v>
      </c>
      <c r="G56" s="35" t="s">
        <v>421</v>
      </c>
      <c r="H56" t="s">
        <v>154</v>
      </c>
      <c r="I56" s="35" t="s">
        <v>422</v>
      </c>
      <c r="J56" s="94" t="s">
        <v>137</v>
      </c>
      <c r="K56" s="94" t="s">
        <v>137</v>
      </c>
      <c r="L56" s="94" t="s">
        <v>137</v>
      </c>
    </row>
    <row r="57" spans="1:12" x14ac:dyDescent="0.55000000000000004">
      <c r="A57" t="s">
        <v>487</v>
      </c>
      <c r="B57" s="35" t="s">
        <v>391</v>
      </c>
      <c r="C57" s="35">
        <v>60</v>
      </c>
      <c r="D57" s="35">
        <v>2500</v>
      </c>
      <c r="E57" s="35">
        <v>1250</v>
      </c>
      <c r="F57" s="35" t="s">
        <v>77</v>
      </c>
      <c r="G57" s="35" t="s">
        <v>451</v>
      </c>
      <c r="H57" s="35" t="s">
        <v>462</v>
      </c>
      <c r="I57" t="s">
        <v>438</v>
      </c>
      <c r="J57" s="94" t="s">
        <v>137</v>
      </c>
      <c r="K57" s="94" t="s">
        <v>137</v>
      </c>
      <c r="L57" s="94" t="s">
        <v>137</v>
      </c>
    </row>
    <row r="58" spans="1:12" x14ac:dyDescent="0.55000000000000004">
      <c r="A58" t="s">
        <v>488</v>
      </c>
      <c r="B58" s="35" t="s">
        <v>389</v>
      </c>
      <c r="C58" s="35">
        <v>40</v>
      </c>
      <c r="D58" s="35">
        <v>2500</v>
      </c>
      <c r="E58" s="35">
        <v>1250</v>
      </c>
      <c r="F58" s="35" t="s">
        <v>77</v>
      </c>
      <c r="G58" s="35" t="s">
        <v>451</v>
      </c>
      <c r="H58" s="35" t="s">
        <v>462</v>
      </c>
      <c r="I58" t="s">
        <v>438</v>
      </c>
      <c r="J58" s="94" t="s">
        <v>137</v>
      </c>
      <c r="K58" s="94" t="s">
        <v>137</v>
      </c>
      <c r="L58" s="94" t="s">
        <v>137</v>
      </c>
    </row>
    <row r="59" spans="1:12" x14ac:dyDescent="0.55000000000000004">
      <c r="A59" t="s">
        <v>489</v>
      </c>
      <c r="B59" s="35" t="s">
        <v>409</v>
      </c>
      <c r="C59" s="35">
        <v>65</v>
      </c>
      <c r="D59" s="35">
        <v>2500</v>
      </c>
      <c r="E59" s="35">
        <v>1250</v>
      </c>
      <c r="F59" s="35" t="s">
        <v>77</v>
      </c>
      <c r="G59" s="35" t="s">
        <v>451</v>
      </c>
      <c r="H59" s="35" t="s">
        <v>490</v>
      </c>
      <c r="I59" t="s">
        <v>438</v>
      </c>
      <c r="J59" s="94" t="s">
        <v>137</v>
      </c>
      <c r="K59" s="94" t="s">
        <v>137</v>
      </c>
      <c r="L59" s="94" t="s">
        <v>137</v>
      </c>
    </row>
    <row r="60" spans="1:12" x14ac:dyDescent="0.55000000000000004">
      <c r="A60" t="s">
        <v>491</v>
      </c>
      <c r="B60" s="35" t="s">
        <v>396</v>
      </c>
      <c r="C60" s="35">
        <v>70</v>
      </c>
      <c r="D60" s="35">
        <v>2500</v>
      </c>
      <c r="E60" s="35">
        <v>1250</v>
      </c>
      <c r="F60" s="35" t="s">
        <v>77</v>
      </c>
      <c r="G60" s="35" t="s">
        <v>451</v>
      </c>
      <c r="H60" s="35" t="s">
        <v>462</v>
      </c>
      <c r="I60" t="s">
        <v>438</v>
      </c>
      <c r="J60" s="94" t="s">
        <v>137</v>
      </c>
      <c r="K60" s="94" t="s">
        <v>137</v>
      </c>
      <c r="L60" s="94" t="s">
        <v>137</v>
      </c>
    </row>
    <row r="61" spans="1:12" x14ac:dyDescent="0.55000000000000004">
      <c r="A61" t="s">
        <v>492</v>
      </c>
      <c r="B61" s="35" t="s">
        <v>407</v>
      </c>
      <c r="C61" s="35">
        <v>60</v>
      </c>
      <c r="D61" s="35">
        <v>2500</v>
      </c>
      <c r="E61" s="35">
        <v>1250</v>
      </c>
      <c r="F61" s="35" t="s">
        <v>77</v>
      </c>
      <c r="G61" s="35" t="s">
        <v>451</v>
      </c>
      <c r="H61" s="35" t="s">
        <v>462</v>
      </c>
      <c r="I61" t="s">
        <v>438</v>
      </c>
      <c r="J61" s="94" t="s">
        <v>137</v>
      </c>
      <c r="K61" s="94" t="s">
        <v>137</v>
      </c>
      <c r="L61" s="94" t="s">
        <v>137</v>
      </c>
    </row>
    <row r="62" spans="1:12" x14ac:dyDescent="0.55000000000000004">
      <c r="A62" t="s">
        <v>493</v>
      </c>
      <c r="B62" s="35" t="s">
        <v>392</v>
      </c>
      <c r="C62" s="35">
        <v>15</v>
      </c>
      <c r="D62" s="35">
        <v>2500</v>
      </c>
      <c r="E62" s="35">
        <v>1250</v>
      </c>
      <c r="F62" s="35" t="s">
        <v>77</v>
      </c>
      <c r="G62" s="35" t="s">
        <v>451</v>
      </c>
      <c r="H62" s="35" t="s">
        <v>462</v>
      </c>
      <c r="I62" t="s">
        <v>438</v>
      </c>
      <c r="J62" s="94" t="s">
        <v>137</v>
      </c>
      <c r="K62" s="94" t="s">
        <v>137</v>
      </c>
      <c r="L62" s="94" t="s">
        <v>137</v>
      </c>
    </row>
    <row r="63" spans="1:12" x14ac:dyDescent="0.55000000000000004">
      <c r="A63" t="s">
        <v>494</v>
      </c>
      <c r="B63" s="35" t="s">
        <v>495</v>
      </c>
      <c r="C63" s="35">
        <v>4</v>
      </c>
      <c r="D63" s="35">
        <v>2500</v>
      </c>
      <c r="E63" s="35">
        <v>1250</v>
      </c>
      <c r="F63" s="35" t="s">
        <v>77</v>
      </c>
      <c r="G63" s="35" t="s">
        <v>451</v>
      </c>
      <c r="H63" s="35" t="s">
        <v>462</v>
      </c>
      <c r="I63" t="s">
        <v>438</v>
      </c>
      <c r="J63" s="94" t="s">
        <v>137</v>
      </c>
      <c r="K63" s="94" t="s">
        <v>137</v>
      </c>
      <c r="L63" s="94" t="s">
        <v>137</v>
      </c>
    </row>
    <row r="64" spans="1:12" x14ac:dyDescent="0.55000000000000004">
      <c r="A64" t="s">
        <v>496</v>
      </c>
      <c r="B64" s="35" t="s">
        <v>408</v>
      </c>
      <c r="C64" s="35">
        <v>15</v>
      </c>
      <c r="D64" s="35">
        <v>2500</v>
      </c>
      <c r="E64" s="35">
        <v>1250</v>
      </c>
      <c r="F64" s="35" t="s">
        <v>77</v>
      </c>
      <c r="G64" s="35" t="s">
        <v>451</v>
      </c>
      <c r="H64" s="35" t="s">
        <v>462</v>
      </c>
      <c r="I64" t="s">
        <v>438</v>
      </c>
      <c r="J64" s="94" t="s">
        <v>137</v>
      </c>
      <c r="K64" s="94" t="s">
        <v>137</v>
      </c>
      <c r="L64" s="94" t="s">
        <v>137</v>
      </c>
    </row>
    <row r="65" spans="1:12" x14ac:dyDescent="0.55000000000000004">
      <c r="A65" t="s">
        <v>497</v>
      </c>
      <c r="B65" s="35" t="s">
        <v>416</v>
      </c>
      <c r="C65" s="35">
        <v>100</v>
      </c>
      <c r="D65" s="35">
        <v>2500</v>
      </c>
      <c r="E65" s="35">
        <v>1250</v>
      </c>
      <c r="F65" s="35" t="s">
        <v>77</v>
      </c>
      <c r="G65" s="35" t="s">
        <v>451</v>
      </c>
      <c r="H65" s="35" t="s">
        <v>467</v>
      </c>
      <c r="I65" t="s">
        <v>438</v>
      </c>
      <c r="J65" s="94" t="s">
        <v>137</v>
      </c>
      <c r="K65" s="94" t="s">
        <v>137</v>
      </c>
      <c r="L65" s="94" t="s">
        <v>137</v>
      </c>
    </row>
    <row r="66" spans="1:12" x14ac:dyDescent="0.55000000000000004">
      <c r="A66" s="34" t="s">
        <v>123</v>
      </c>
      <c r="B66" s="35" t="s">
        <v>339</v>
      </c>
      <c r="C66" s="35">
        <v>2090</v>
      </c>
      <c r="D66" s="35">
        <v>2840</v>
      </c>
      <c r="E66" s="35">
        <v>2490</v>
      </c>
      <c r="F66" s="35" t="b">
        <v>1</v>
      </c>
      <c r="G66" s="68" t="s">
        <v>681</v>
      </c>
      <c r="H66" s="35" t="s">
        <v>137</v>
      </c>
      <c r="I66" s="97" t="s">
        <v>137</v>
      </c>
      <c r="J66" s="139" t="s">
        <v>137</v>
      </c>
      <c r="K66" s="139" t="s">
        <v>137</v>
      </c>
      <c r="L66" s="139" t="s">
        <v>137</v>
      </c>
    </row>
    <row r="67" spans="1:12" x14ac:dyDescent="0.55000000000000004">
      <c r="A67" s="34" t="s">
        <v>124</v>
      </c>
      <c r="B67" s="35" t="s">
        <v>680</v>
      </c>
      <c r="C67" s="35">
        <v>1090</v>
      </c>
      <c r="D67" s="35">
        <v>2190</v>
      </c>
      <c r="E67" s="35">
        <v>2490</v>
      </c>
      <c r="F67" s="35" t="b">
        <v>1</v>
      </c>
      <c r="G67" s="68" t="s">
        <v>681</v>
      </c>
      <c r="H67" s="35" t="s">
        <v>137</v>
      </c>
      <c r="I67" s="97" t="s">
        <v>137</v>
      </c>
      <c r="J67" s="139" t="s">
        <v>137</v>
      </c>
      <c r="K67" s="139" t="s">
        <v>137</v>
      </c>
      <c r="L67" s="139" t="s">
        <v>137</v>
      </c>
    </row>
    <row r="68" spans="1:12" x14ac:dyDescent="0.55000000000000004">
      <c r="A68" s="34" t="s">
        <v>122</v>
      </c>
      <c r="B68" s="35" t="s">
        <v>344</v>
      </c>
      <c r="C68" s="35">
        <v>150</v>
      </c>
      <c r="D68" s="68">
        <v>1200</v>
      </c>
      <c r="E68" s="68">
        <v>1300</v>
      </c>
      <c r="F68" s="35" t="b">
        <v>1</v>
      </c>
      <c r="G68" s="68" t="s">
        <v>681</v>
      </c>
      <c r="H68" s="35" t="s">
        <v>137</v>
      </c>
      <c r="I68" s="97" t="s">
        <v>137</v>
      </c>
      <c r="J68" s="139" t="s">
        <v>137</v>
      </c>
      <c r="K68" s="139" t="s">
        <v>137</v>
      </c>
      <c r="L68" s="139" t="s">
        <v>137</v>
      </c>
    </row>
    <row r="69" spans="1:12" x14ac:dyDescent="0.55000000000000004">
      <c r="A69" s="34" t="s">
        <v>121</v>
      </c>
      <c r="B69" s="35" t="s">
        <v>349</v>
      </c>
      <c r="C69" s="35">
        <v>150</v>
      </c>
      <c r="D69" s="68">
        <v>1200</v>
      </c>
      <c r="E69" s="68">
        <v>2300</v>
      </c>
      <c r="F69" s="35" t="b">
        <v>1</v>
      </c>
      <c r="G69" s="68" t="s">
        <v>681</v>
      </c>
      <c r="H69" s="35" t="s">
        <v>137</v>
      </c>
      <c r="I69" s="97" t="s">
        <v>137</v>
      </c>
      <c r="J69" s="139" t="s">
        <v>137</v>
      </c>
      <c r="K69" s="139" t="s">
        <v>137</v>
      </c>
      <c r="L69" s="139" t="s">
        <v>137</v>
      </c>
    </row>
  </sheetData>
  <phoneticPr fontId="20" type="noConversion"/>
  <pageMargins left="0.7" right="0.7" top="0.78740157499999996" bottom="0.78740157499999996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21652-A06B-43A5-8E15-5A56884E2100}">
  <dimension ref="A1:I454"/>
  <sheetViews>
    <sheetView workbookViewId="0"/>
  </sheetViews>
  <sheetFormatPr defaultColWidth="11.41796875" defaultRowHeight="14.4" x14ac:dyDescent="0.55000000000000004"/>
  <cols>
    <col min="1" max="1" width="34.26171875" customWidth="1"/>
    <col min="2" max="2" width="23.578125" customWidth="1"/>
    <col min="4" max="4" width="29.26171875" customWidth="1"/>
    <col min="5" max="5" width="24.578125" customWidth="1"/>
  </cols>
  <sheetData>
    <row r="1" spans="1:6" x14ac:dyDescent="0.55000000000000004">
      <c r="A1" s="29" t="s">
        <v>498</v>
      </c>
      <c r="B1" s="29" t="str">
        <f>SubAssemblies!L2</f>
        <v>WALL</v>
      </c>
    </row>
    <row r="2" spans="1:6" x14ac:dyDescent="0.55000000000000004">
      <c r="A2" s="29"/>
      <c r="B2" s="29"/>
    </row>
    <row r="3" spans="1:6" x14ac:dyDescent="0.55000000000000004">
      <c r="A3" s="29" t="s">
        <v>499</v>
      </c>
      <c r="B3" s="29" t="s">
        <v>71</v>
      </c>
    </row>
    <row r="4" spans="1:6" s="33" customFormat="1" x14ac:dyDescent="0.55000000000000004">
      <c r="A4" s="32" t="e">
        <f>SubAssemblies!#REF!</f>
        <v>#REF!</v>
      </c>
      <c r="B4" s="32" t="str">
        <f>SubAssemblies!N2</f>
        <v>Oberirdische nicht tragende Aussenwand kompakt mit Installationsebene</v>
      </c>
    </row>
    <row r="5" spans="1:6" x14ac:dyDescent="0.55000000000000004">
      <c r="A5" s="36" t="s">
        <v>500</v>
      </c>
      <c r="B5" s="36"/>
      <c r="D5" s="36" t="s">
        <v>501</v>
      </c>
      <c r="E5" s="36"/>
    </row>
    <row r="6" spans="1:6" x14ac:dyDescent="0.55000000000000004">
      <c r="A6" s="25" t="s">
        <v>352</v>
      </c>
      <c r="B6" s="25" t="s">
        <v>353</v>
      </c>
      <c r="D6" s="25" t="s">
        <v>352</v>
      </c>
      <c r="E6" s="25" t="s">
        <v>353</v>
      </c>
    </row>
    <row r="7" spans="1:6" x14ac:dyDescent="0.55000000000000004">
      <c r="A7" t="s">
        <v>502</v>
      </c>
      <c r="B7" s="27">
        <v>12.5</v>
      </c>
      <c r="D7" t="s">
        <v>502</v>
      </c>
      <c r="E7" s="27">
        <v>12.5</v>
      </c>
    </row>
    <row r="8" spans="1:6" x14ac:dyDescent="0.55000000000000004">
      <c r="A8" t="s">
        <v>503</v>
      </c>
      <c r="B8" s="27">
        <v>50</v>
      </c>
      <c r="D8" t="s">
        <v>503</v>
      </c>
      <c r="E8" s="27">
        <v>50</v>
      </c>
    </row>
    <row r="9" spans="1:6" x14ac:dyDescent="0.55000000000000004">
      <c r="A9" t="s">
        <v>502</v>
      </c>
      <c r="B9" s="27">
        <v>12.5</v>
      </c>
      <c r="D9" t="s">
        <v>502</v>
      </c>
      <c r="E9" s="27">
        <v>12.5</v>
      </c>
    </row>
    <row r="10" spans="1:6" x14ac:dyDescent="0.55000000000000004">
      <c r="A10" t="s">
        <v>504</v>
      </c>
      <c r="B10" s="27">
        <v>15</v>
      </c>
      <c r="D10" t="s">
        <v>504</v>
      </c>
      <c r="E10" s="27">
        <v>15</v>
      </c>
    </row>
    <row r="11" spans="1:6" x14ac:dyDescent="0.55000000000000004">
      <c r="A11" t="s">
        <v>505</v>
      </c>
      <c r="B11" s="27">
        <v>240</v>
      </c>
      <c r="D11" t="s">
        <v>505</v>
      </c>
      <c r="E11" s="27">
        <v>240</v>
      </c>
    </row>
    <row r="12" spans="1:6" x14ac:dyDescent="0.55000000000000004">
      <c r="A12" t="s">
        <v>506</v>
      </c>
      <c r="B12" s="27">
        <v>60</v>
      </c>
      <c r="D12" t="s">
        <v>506</v>
      </c>
      <c r="E12" s="27">
        <v>60</v>
      </c>
    </row>
    <row r="13" spans="1:6" x14ac:dyDescent="0.55000000000000004">
      <c r="A13" t="s">
        <v>507</v>
      </c>
      <c r="B13" s="27">
        <v>10</v>
      </c>
      <c r="D13" t="s">
        <v>455</v>
      </c>
      <c r="E13" s="27">
        <v>40</v>
      </c>
    </row>
    <row r="14" spans="1:6" x14ac:dyDescent="0.55000000000000004">
      <c r="A14" s="26" t="s">
        <v>508</v>
      </c>
      <c r="B14" s="27">
        <v>2</v>
      </c>
      <c r="D14" t="s">
        <v>509</v>
      </c>
      <c r="E14" s="27">
        <v>40</v>
      </c>
    </row>
    <row r="15" spans="1:6" x14ac:dyDescent="0.55000000000000004">
      <c r="A15" s="25" t="s">
        <v>510</v>
      </c>
      <c r="B15" s="28">
        <f>SUM(B7:B14)</f>
        <v>402</v>
      </c>
      <c r="D15" t="s">
        <v>511</v>
      </c>
      <c r="E15" s="27">
        <v>10</v>
      </c>
      <c r="F15" s="26" t="s">
        <v>512</v>
      </c>
    </row>
    <row r="16" spans="1:6" x14ac:dyDescent="0.55000000000000004">
      <c r="D16" t="s">
        <v>513</v>
      </c>
      <c r="E16" s="27">
        <f>SUBTOTAL(109,Tabelle741[Thickness (mm)])</f>
        <v>480</v>
      </c>
    </row>
    <row r="17" spans="1:9" x14ac:dyDescent="0.55000000000000004">
      <c r="A17" s="26" t="s">
        <v>514</v>
      </c>
      <c r="E17" s="27"/>
    </row>
    <row r="18" spans="1:9" x14ac:dyDescent="0.55000000000000004">
      <c r="A18" s="30" t="s">
        <v>515</v>
      </c>
    </row>
    <row r="19" spans="1:9" x14ac:dyDescent="0.55000000000000004">
      <c r="A19" s="44" t="s">
        <v>516</v>
      </c>
      <c r="B19" s="45"/>
      <c r="C19" s="45"/>
      <c r="D19" s="44" t="s">
        <v>516</v>
      </c>
      <c r="E19" s="45"/>
      <c r="F19" s="45"/>
      <c r="G19" s="45"/>
      <c r="H19" s="45"/>
      <c r="I19" s="45"/>
    </row>
    <row r="20" spans="1:9" ht="51.75" customHeight="1" x14ac:dyDescent="0.55000000000000004">
      <c r="A20" s="157" t="s">
        <v>517</v>
      </c>
      <c r="B20" s="157"/>
      <c r="C20" s="45"/>
      <c r="D20" s="157" t="s">
        <v>518</v>
      </c>
      <c r="E20" s="157"/>
      <c r="F20" s="45" t="s">
        <v>519</v>
      </c>
      <c r="G20" s="45"/>
      <c r="H20" s="45"/>
      <c r="I20" s="45"/>
    </row>
    <row r="21" spans="1:9" ht="76.900000000000006" customHeight="1" x14ac:dyDescent="0.55000000000000004">
      <c r="A21" s="47" t="s">
        <v>520</v>
      </c>
      <c r="B21" s="47" t="s">
        <v>521</v>
      </c>
      <c r="C21" s="45"/>
      <c r="D21" s="47" t="s">
        <v>522</v>
      </c>
      <c r="E21" s="47"/>
      <c r="F21" s="45"/>
      <c r="G21" s="45"/>
      <c r="H21" s="45"/>
      <c r="I21" s="45"/>
    </row>
    <row r="22" spans="1:9" ht="43.2" x14ac:dyDescent="0.55000000000000004">
      <c r="A22" s="48" t="s">
        <v>523</v>
      </c>
      <c r="D22" s="47"/>
    </row>
    <row r="23" spans="1:9" s="33" customFormat="1" x14ac:dyDescent="0.55000000000000004">
      <c r="A23" s="32" t="e">
        <f>SubAssemblies!#REF!</f>
        <v>#REF!</v>
      </c>
      <c r="B23" s="32" t="str">
        <f>SubAssemblies!N4</f>
        <v>Oberirdische nicht tragende Aussenwand kompakt</v>
      </c>
    </row>
    <row r="24" spans="1:9" x14ac:dyDescent="0.55000000000000004">
      <c r="A24" s="36" t="s">
        <v>500</v>
      </c>
      <c r="B24" s="36"/>
      <c r="D24" s="36" t="s">
        <v>501</v>
      </c>
      <c r="E24" s="36"/>
    </row>
    <row r="25" spans="1:9" x14ac:dyDescent="0.55000000000000004">
      <c r="A25" s="25" t="s">
        <v>352</v>
      </c>
      <c r="B25" s="25" t="s">
        <v>353</v>
      </c>
      <c r="D25" s="25" t="s">
        <v>352</v>
      </c>
      <c r="E25" s="25" t="s">
        <v>353</v>
      </c>
    </row>
    <row r="26" spans="1:9" x14ac:dyDescent="0.55000000000000004">
      <c r="A26" t="s">
        <v>502</v>
      </c>
      <c r="B26" s="27">
        <v>12.5</v>
      </c>
      <c r="D26" t="s">
        <v>502</v>
      </c>
      <c r="E26" s="27">
        <v>12.5</v>
      </c>
    </row>
    <row r="27" spans="1:9" x14ac:dyDescent="0.55000000000000004">
      <c r="A27" t="s">
        <v>504</v>
      </c>
      <c r="B27" s="27">
        <v>15</v>
      </c>
      <c r="D27" t="s">
        <v>504</v>
      </c>
      <c r="E27" s="27">
        <v>15</v>
      </c>
    </row>
    <row r="28" spans="1:9" x14ac:dyDescent="0.55000000000000004">
      <c r="A28" t="s">
        <v>505</v>
      </c>
      <c r="B28" s="27">
        <v>240</v>
      </c>
      <c r="D28" t="s">
        <v>505</v>
      </c>
      <c r="E28" s="27">
        <v>240</v>
      </c>
    </row>
    <row r="29" spans="1:9" x14ac:dyDescent="0.55000000000000004">
      <c r="A29" t="s">
        <v>506</v>
      </c>
      <c r="B29" s="27">
        <v>60</v>
      </c>
      <c r="D29" t="s">
        <v>506</v>
      </c>
      <c r="E29" s="27">
        <v>60</v>
      </c>
    </row>
    <row r="30" spans="1:9" x14ac:dyDescent="0.55000000000000004">
      <c r="A30" t="s">
        <v>507</v>
      </c>
      <c r="B30" s="27">
        <v>10</v>
      </c>
      <c r="D30" t="s">
        <v>455</v>
      </c>
      <c r="E30" s="27">
        <v>40</v>
      </c>
    </row>
    <row r="31" spans="1:9" x14ac:dyDescent="0.55000000000000004">
      <c r="A31" s="26" t="s">
        <v>508</v>
      </c>
      <c r="B31" s="27">
        <v>2</v>
      </c>
      <c r="D31" t="s">
        <v>509</v>
      </c>
      <c r="E31" s="27">
        <v>40</v>
      </c>
    </row>
    <row r="32" spans="1:9" x14ac:dyDescent="0.55000000000000004">
      <c r="A32" s="25" t="s">
        <v>510</v>
      </c>
      <c r="B32" s="28">
        <f>SUM(B26:B31)</f>
        <v>339.5</v>
      </c>
      <c r="D32" t="s">
        <v>511</v>
      </c>
      <c r="E32" s="27">
        <v>10</v>
      </c>
      <c r="F32" s="26" t="s">
        <v>512</v>
      </c>
    </row>
    <row r="33" spans="1:5" x14ac:dyDescent="0.55000000000000004">
      <c r="D33" t="s">
        <v>513</v>
      </c>
      <c r="E33" s="27">
        <f>SUBTOTAL(109,Tabelle74142[Thickness (mm)])</f>
        <v>417.5</v>
      </c>
    </row>
    <row r="34" spans="1:5" x14ac:dyDescent="0.55000000000000004">
      <c r="A34" s="26" t="s">
        <v>514</v>
      </c>
      <c r="E34" s="27"/>
    </row>
    <row r="35" spans="1:5" x14ac:dyDescent="0.55000000000000004">
      <c r="A35" s="30" t="s">
        <v>515</v>
      </c>
      <c r="E35" s="27"/>
    </row>
    <row r="36" spans="1:5" x14ac:dyDescent="0.55000000000000004">
      <c r="A36" s="44" t="s">
        <v>516</v>
      </c>
      <c r="B36" s="45"/>
      <c r="C36" s="45"/>
      <c r="D36" s="44" t="s">
        <v>516</v>
      </c>
    </row>
    <row r="37" spans="1:5" x14ac:dyDescent="0.55000000000000004">
      <c r="A37" s="45" t="s">
        <v>524</v>
      </c>
      <c r="D37" s="45" t="s">
        <v>524</v>
      </c>
    </row>
    <row r="38" spans="1:5" x14ac:dyDescent="0.55000000000000004">
      <c r="A38" s="47" t="s">
        <v>525</v>
      </c>
      <c r="B38" s="47" t="s">
        <v>524</v>
      </c>
      <c r="D38" s="47" t="s">
        <v>525</v>
      </c>
      <c r="E38" s="47" t="s">
        <v>524</v>
      </c>
    </row>
    <row r="39" spans="1:5" ht="43.2" x14ac:dyDescent="0.55000000000000004">
      <c r="A39" s="48" t="s">
        <v>523</v>
      </c>
      <c r="D39" s="47"/>
    </row>
    <row r="40" spans="1:5" s="33" customFormat="1" x14ac:dyDescent="0.55000000000000004">
      <c r="A40" s="32" t="e">
        <f>SubAssemblies!#REF!</f>
        <v>#REF!</v>
      </c>
      <c r="B40" s="32" t="str">
        <f>SubAssemblies!N6</f>
        <v>Wohnungstrennwand Holzrahmenbau nicht tragend</v>
      </c>
    </row>
    <row r="42" spans="1:5" x14ac:dyDescent="0.55000000000000004">
      <c r="A42" s="25" t="s">
        <v>352</v>
      </c>
      <c r="B42" s="25" t="s">
        <v>353</v>
      </c>
    </row>
    <row r="43" spans="1:5" x14ac:dyDescent="0.55000000000000004">
      <c r="A43" t="s">
        <v>526</v>
      </c>
      <c r="B43" s="27">
        <v>18</v>
      </c>
    </row>
    <row r="44" spans="1:5" x14ac:dyDescent="0.55000000000000004">
      <c r="A44" t="s">
        <v>526</v>
      </c>
      <c r="B44" s="27">
        <v>18</v>
      </c>
    </row>
    <row r="45" spans="1:5" x14ac:dyDescent="0.55000000000000004">
      <c r="A45" t="s">
        <v>527</v>
      </c>
      <c r="B45" s="27">
        <v>140</v>
      </c>
    </row>
    <row r="46" spans="1:5" x14ac:dyDescent="0.55000000000000004">
      <c r="A46" t="s">
        <v>528</v>
      </c>
      <c r="B46" s="27"/>
    </row>
    <row r="47" spans="1:5" x14ac:dyDescent="0.55000000000000004">
      <c r="A47" t="s">
        <v>526</v>
      </c>
      <c r="B47" s="27">
        <v>18</v>
      </c>
    </row>
    <row r="48" spans="1:5" x14ac:dyDescent="0.55000000000000004">
      <c r="A48" t="s">
        <v>526</v>
      </c>
      <c r="B48" s="27">
        <v>18</v>
      </c>
    </row>
    <row r="49" spans="1:9" x14ac:dyDescent="0.55000000000000004">
      <c r="A49" s="25" t="s">
        <v>510</v>
      </c>
      <c r="B49" s="27">
        <f>SUM(B43:B45,B47:B48)</f>
        <v>212</v>
      </c>
    </row>
    <row r="51" spans="1:9" x14ac:dyDescent="0.55000000000000004">
      <c r="A51" s="26" t="s">
        <v>529</v>
      </c>
    </row>
    <row r="52" spans="1:9" x14ac:dyDescent="0.55000000000000004">
      <c r="A52" s="30" t="s">
        <v>530</v>
      </c>
    </row>
    <row r="53" spans="1:9" x14ac:dyDescent="0.55000000000000004">
      <c r="A53" s="44" t="s">
        <v>516</v>
      </c>
      <c r="B53" s="45"/>
      <c r="C53" s="45"/>
      <c r="D53" s="44"/>
      <c r="E53" s="45"/>
      <c r="F53" s="45"/>
      <c r="G53" s="45"/>
      <c r="H53" s="45"/>
      <c r="I53" s="45"/>
    </row>
    <row r="54" spans="1:9" ht="51.75" customHeight="1" x14ac:dyDescent="0.55000000000000004">
      <c r="A54" s="157" t="s">
        <v>531</v>
      </c>
      <c r="B54" s="157"/>
      <c r="C54" s="45"/>
      <c r="D54" s="157"/>
      <c r="E54" s="157"/>
      <c r="F54" s="45"/>
      <c r="G54" s="45"/>
      <c r="H54" s="45"/>
      <c r="I54" s="45"/>
    </row>
    <row r="55" spans="1:9" ht="51.75" customHeight="1" x14ac:dyDescent="0.55000000000000004">
      <c r="A55" s="47" t="s">
        <v>532</v>
      </c>
      <c r="C55" s="45"/>
      <c r="D55" s="46"/>
      <c r="E55" s="46"/>
      <c r="F55" s="45"/>
      <c r="G55" s="45"/>
      <c r="H55" s="45"/>
      <c r="I55" s="45"/>
    </row>
    <row r="56" spans="1:9" ht="51.75" customHeight="1" x14ac:dyDescent="0.55000000000000004">
      <c r="A56" s="48" t="s">
        <v>533</v>
      </c>
      <c r="B56" s="46"/>
      <c r="C56" s="45"/>
      <c r="D56" s="46"/>
      <c r="E56" s="46"/>
      <c r="F56" s="45"/>
      <c r="G56" s="45"/>
      <c r="H56" s="45"/>
      <c r="I56" s="45"/>
    </row>
    <row r="57" spans="1:9" s="33" customFormat="1" x14ac:dyDescent="0.55000000000000004">
      <c r="A57" s="49" t="s">
        <v>534</v>
      </c>
      <c r="B57" s="49" t="str">
        <f>SubAssemblies!N7</f>
        <v>Wohnungstrennwand Holzrahmenbau tragend</v>
      </c>
    </row>
    <row r="59" spans="1:9" x14ac:dyDescent="0.55000000000000004">
      <c r="A59" s="25" t="s">
        <v>352</v>
      </c>
      <c r="B59" s="25" t="s">
        <v>353</v>
      </c>
    </row>
    <row r="60" spans="1:9" x14ac:dyDescent="0.55000000000000004">
      <c r="A60" t="s">
        <v>526</v>
      </c>
      <c r="B60" s="27">
        <v>15</v>
      </c>
    </row>
    <row r="61" spans="1:9" x14ac:dyDescent="0.55000000000000004">
      <c r="A61" t="s">
        <v>526</v>
      </c>
      <c r="B61" s="27">
        <v>15</v>
      </c>
    </row>
    <row r="62" spans="1:9" x14ac:dyDescent="0.55000000000000004">
      <c r="A62" t="s">
        <v>527</v>
      </c>
      <c r="B62" s="27">
        <v>140</v>
      </c>
    </row>
    <row r="63" spans="1:9" x14ac:dyDescent="0.55000000000000004">
      <c r="A63" t="s">
        <v>528</v>
      </c>
      <c r="B63" s="27"/>
    </row>
    <row r="64" spans="1:9" x14ac:dyDescent="0.55000000000000004">
      <c r="A64" t="s">
        <v>526</v>
      </c>
      <c r="B64" s="27">
        <v>15</v>
      </c>
    </row>
    <row r="65" spans="1:2" x14ac:dyDescent="0.55000000000000004">
      <c r="A65" t="s">
        <v>526</v>
      </c>
      <c r="B65" s="27">
        <v>15</v>
      </c>
    </row>
    <row r="66" spans="1:2" x14ac:dyDescent="0.55000000000000004">
      <c r="A66" s="26"/>
      <c r="B66" s="27"/>
    </row>
    <row r="67" spans="1:2" x14ac:dyDescent="0.55000000000000004">
      <c r="A67" s="25" t="s">
        <v>510</v>
      </c>
      <c r="B67" s="28">
        <f>SUM(B60:B65)</f>
        <v>200</v>
      </c>
    </row>
    <row r="69" spans="1:2" x14ac:dyDescent="0.55000000000000004">
      <c r="A69" s="26" t="s">
        <v>529</v>
      </c>
    </row>
    <row r="70" spans="1:2" x14ac:dyDescent="0.55000000000000004">
      <c r="A70" s="44" t="s">
        <v>516</v>
      </c>
      <c r="B70" s="45"/>
    </row>
    <row r="71" spans="1:2" ht="48" customHeight="1" x14ac:dyDescent="0.55000000000000004">
      <c r="A71" s="157" t="s">
        <v>535</v>
      </c>
      <c r="B71" s="157"/>
    </row>
    <row r="72" spans="1:2" ht="64.900000000000006" customHeight="1" x14ac:dyDescent="0.55000000000000004">
      <c r="A72" s="47" t="s">
        <v>536</v>
      </c>
      <c r="B72" s="46"/>
    </row>
    <row r="73" spans="1:2" s="33" customFormat="1" ht="15" customHeight="1" x14ac:dyDescent="0.55000000000000004">
      <c r="A73" s="32" t="e">
        <f>SubAssemblies!#REF!</f>
        <v>#REF!</v>
      </c>
      <c r="B73" s="32" t="str">
        <f>SubAssemblies!N8</f>
        <v>Innenwand</v>
      </c>
    </row>
    <row r="75" spans="1:2" x14ac:dyDescent="0.55000000000000004">
      <c r="A75" s="25" t="s">
        <v>352</v>
      </c>
      <c r="B75" s="25" t="s">
        <v>353</v>
      </c>
    </row>
    <row r="76" spans="1:2" x14ac:dyDescent="0.55000000000000004">
      <c r="A76" t="s">
        <v>526</v>
      </c>
      <c r="B76" s="27">
        <v>15</v>
      </c>
    </row>
    <row r="77" spans="1:2" x14ac:dyDescent="0.55000000000000004">
      <c r="A77" t="s">
        <v>527</v>
      </c>
      <c r="B77" s="27">
        <v>60</v>
      </c>
    </row>
    <row r="78" spans="1:2" x14ac:dyDescent="0.55000000000000004">
      <c r="A78" t="s">
        <v>528</v>
      </c>
      <c r="B78" s="27"/>
    </row>
    <row r="79" spans="1:2" x14ac:dyDescent="0.55000000000000004">
      <c r="A79" t="s">
        <v>526</v>
      </c>
      <c r="B79" s="27">
        <v>15</v>
      </c>
    </row>
    <row r="80" spans="1:2" x14ac:dyDescent="0.55000000000000004">
      <c r="A80" s="26"/>
      <c r="B80" s="27"/>
    </row>
    <row r="81" spans="1:2" x14ac:dyDescent="0.55000000000000004">
      <c r="A81" s="25" t="s">
        <v>510</v>
      </c>
      <c r="B81" s="28">
        <f>SUM(B76:B79)</f>
        <v>90</v>
      </c>
    </row>
    <row r="82" spans="1:2" x14ac:dyDescent="0.55000000000000004">
      <c r="A82" s="25"/>
      <c r="B82" s="28"/>
    </row>
    <row r="83" spans="1:2" x14ac:dyDescent="0.55000000000000004">
      <c r="A83" s="26" t="s">
        <v>537</v>
      </c>
      <c r="B83" s="28"/>
    </row>
    <row r="84" spans="1:2" x14ac:dyDescent="0.55000000000000004">
      <c r="A84" s="44" t="s">
        <v>538</v>
      </c>
    </row>
    <row r="85" spans="1:2" s="33" customFormat="1" x14ac:dyDescent="0.55000000000000004">
      <c r="A85" s="32" t="e">
        <f>SubAssemblies!#REF!</f>
        <v>#REF!</v>
      </c>
      <c r="B85" s="32" t="str">
        <f>SubAssemblies!N9</f>
        <v>Betonwand halbfertige Elemente</v>
      </c>
    </row>
    <row r="87" spans="1:2" x14ac:dyDescent="0.55000000000000004">
      <c r="A87" s="25" t="s">
        <v>352</v>
      </c>
      <c r="B87" s="25" t="s">
        <v>353</v>
      </c>
    </row>
    <row r="88" spans="1:2" x14ac:dyDescent="0.55000000000000004">
      <c r="A88" t="s">
        <v>172</v>
      </c>
      <c r="B88" s="27">
        <v>250</v>
      </c>
    </row>
    <row r="89" spans="1:2" x14ac:dyDescent="0.55000000000000004">
      <c r="A89" s="26"/>
      <c r="B89" s="27"/>
    </row>
    <row r="90" spans="1:2" x14ac:dyDescent="0.55000000000000004">
      <c r="A90" s="25" t="s">
        <v>510</v>
      </c>
      <c r="B90" s="28">
        <f>SUM(B88:B88)</f>
        <v>250</v>
      </c>
    </row>
    <row r="91" spans="1:2" x14ac:dyDescent="0.55000000000000004">
      <c r="A91" s="25"/>
      <c r="B91" s="28"/>
    </row>
    <row r="92" spans="1:2" x14ac:dyDescent="0.55000000000000004">
      <c r="A92" s="26" t="s">
        <v>539</v>
      </c>
      <c r="B92" s="28"/>
    </row>
    <row r="93" spans="1:2" x14ac:dyDescent="0.55000000000000004">
      <c r="A93" s="44" t="s">
        <v>516</v>
      </c>
      <c r="B93" s="45"/>
    </row>
    <row r="94" spans="1:2" ht="51" customHeight="1" x14ac:dyDescent="0.55000000000000004">
      <c r="A94" s="157" t="s">
        <v>540</v>
      </c>
      <c r="B94" s="157"/>
    </row>
    <row r="95" spans="1:2" ht="43.2" x14ac:dyDescent="0.55000000000000004">
      <c r="A95" s="47" t="s">
        <v>541</v>
      </c>
      <c r="B95" s="46"/>
    </row>
    <row r="96" spans="1:2" ht="28.8" x14ac:dyDescent="0.55000000000000004">
      <c r="A96" s="48" t="s">
        <v>542</v>
      </c>
      <c r="B96" s="46"/>
    </row>
    <row r="97" spans="1:2" s="33" customFormat="1" x14ac:dyDescent="0.55000000000000004">
      <c r="A97" s="32" t="e">
        <f>SubAssemblies!#REF!</f>
        <v>#REF!</v>
      </c>
      <c r="B97" s="32" t="str">
        <f>SubAssemblies!N10</f>
        <v>Aussteifende Innenwand mit Installationsebene</v>
      </c>
    </row>
    <row r="99" spans="1:2" x14ac:dyDescent="0.55000000000000004">
      <c r="A99" s="25" t="s">
        <v>352</v>
      </c>
      <c r="B99" s="25" t="s">
        <v>353</v>
      </c>
    </row>
    <row r="100" spans="1:2" x14ac:dyDescent="0.55000000000000004">
      <c r="A100" t="s">
        <v>543</v>
      </c>
      <c r="B100" s="27">
        <v>15</v>
      </c>
    </row>
    <row r="101" spans="1:2" x14ac:dyDescent="0.55000000000000004">
      <c r="A101" t="s">
        <v>544</v>
      </c>
      <c r="B101" s="27">
        <v>45</v>
      </c>
    </row>
    <row r="102" spans="1:2" x14ac:dyDescent="0.55000000000000004">
      <c r="A102" t="s">
        <v>527</v>
      </c>
      <c r="B102" s="27">
        <v>40</v>
      </c>
    </row>
    <row r="103" spans="1:2" x14ac:dyDescent="0.55000000000000004">
      <c r="A103" t="s">
        <v>543</v>
      </c>
      <c r="B103" s="27">
        <v>15</v>
      </c>
    </row>
    <row r="104" spans="1:2" x14ac:dyDescent="0.55000000000000004">
      <c r="A104" t="s">
        <v>513</v>
      </c>
      <c r="B104" s="27">
        <f>SUBTOTAL(109,Tabelle912456[Thickness (mm)])</f>
        <v>115</v>
      </c>
    </row>
    <row r="106" spans="1:2" x14ac:dyDescent="0.55000000000000004">
      <c r="A106" s="26" t="s">
        <v>537</v>
      </c>
    </row>
    <row r="107" spans="1:2" x14ac:dyDescent="0.55000000000000004">
      <c r="A107" s="44" t="s">
        <v>538</v>
      </c>
    </row>
    <row r="108" spans="1:2" s="33" customFormat="1" x14ac:dyDescent="0.55000000000000004">
      <c r="A108" s="32" t="e">
        <f>SubAssemblies!#REF!</f>
        <v>#REF!</v>
      </c>
      <c r="B108" s="32" t="str">
        <f>SubAssemblies!N11</f>
        <v>Wohnungstrennwand Massiv</v>
      </c>
    </row>
    <row r="110" spans="1:2" x14ac:dyDescent="0.55000000000000004">
      <c r="A110" s="25" t="s">
        <v>352</v>
      </c>
      <c r="B110" s="25" t="s">
        <v>353</v>
      </c>
    </row>
    <row r="111" spans="1:2" x14ac:dyDescent="0.55000000000000004">
      <c r="A111" t="s">
        <v>526</v>
      </c>
      <c r="B111" s="27">
        <v>18</v>
      </c>
    </row>
    <row r="112" spans="1:2" x14ac:dyDescent="0.55000000000000004">
      <c r="A112" t="s">
        <v>526</v>
      </c>
      <c r="B112" s="27">
        <v>18</v>
      </c>
    </row>
    <row r="113" spans="1:2" x14ac:dyDescent="0.55000000000000004">
      <c r="A113" t="s">
        <v>545</v>
      </c>
      <c r="B113" s="27">
        <v>240</v>
      </c>
    </row>
    <row r="114" spans="1:2" x14ac:dyDescent="0.55000000000000004">
      <c r="A114" t="s">
        <v>513</v>
      </c>
      <c r="B114" s="27">
        <f>SUBTOTAL(109,Tabelle9124567[Thickness (mm)])</f>
        <v>276</v>
      </c>
    </row>
    <row r="116" spans="1:2" x14ac:dyDescent="0.55000000000000004">
      <c r="A116" s="26" t="s">
        <v>539</v>
      </c>
    </row>
    <row r="117" spans="1:2" x14ac:dyDescent="0.55000000000000004">
      <c r="A117" s="44" t="s">
        <v>516</v>
      </c>
      <c r="B117" s="45"/>
    </row>
    <row r="118" spans="1:2" ht="34.5" customHeight="1" x14ac:dyDescent="0.55000000000000004">
      <c r="A118" s="157" t="s">
        <v>546</v>
      </c>
      <c r="B118" s="157"/>
    </row>
    <row r="119" spans="1:2" ht="42.6" customHeight="1" x14ac:dyDescent="0.55000000000000004">
      <c r="A119" s="47" t="s">
        <v>547</v>
      </c>
      <c r="B119" s="46"/>
    </row>
    <row r="120" spans="1:2" s="33" customFormat="1" x14ac:dyDescent="0.55000000000000004">
      <c r="A120" s="32" t="e">
        <f>SubAssemblies!#REF!</f>
        <v>#REF!</v>
      </c>
      <c r="B120" s="32" t="e">
        <f>SubAssemblies!#REF!</f>
        <v>#REF!</v>
      </c>
    </row>
    <row r="121" spans="1:2" x14ac:dyDescent="0.55000000000000004">
      <c r="A121" s="35"/>
    </row>
    <row r="122" spans="1:2" x14ac:dyDescent="0.55000000000000004">
      <c r="A122" s="25" t="s">
        <v>352</v>
      </c>
      <c r="B122" s="25" t="s">
        <v>353</v>
      </c>
    </row>
    <row r="123" spans="1:2" x14ac:dyDescent="0.55000000000000004">
      <c r="A123" t="s">
        <v>526</v>
      </c>
      <c r="B123" s="27">
        <v>15</v>
      </c>
    </row>
    <row r="124" spans="1:2" x14ac:dyDescent="0.55000000000000004">
      <c r="A124" t="s">
        <v>527</v>
      </c>
      <c r="B124" s="27">
        <v>60</v>
      </c>
    </row>
    <row r="125" spans="1:2" x14ac:dyDescent="0.55000000000000004">
      <c r="A125" t="s">
        <v>528</v>
      </c>
      <c r="B125" s="27"/>
    </row>
    <row r="126" spans="1:2" x14ac:dyDescent="0.55000000000000004">
      <c r="A126" t="s">
        <v>526</v>
      </c>
      <c r="B126" s="27">
        <v>15</v>
      </c>
    </row>
    <row r="127" spans="1:2" x14ac:dyDescent="0.55000000000000004">
      <c r="A127" t="s">
        <v>513</v>
      </c>
      <c r="B127" s="27">
        <f>SUBTOTAL(109,Tabelle912456713[Thickness (mm)])</f>
        <v>90</v>
      </c>
    </row>
    <row r="129" spans="1:2" x14ac:dyDescent="0.55000000000000004">
      <c r="A129" s="26" t="s">
        <v>548</v>
      </c>
    </row>
    <row r="130" spans="1:2" x14ac:dyDescent="0.55000000000000004">
      <c r="A130" s="34" t="s">
        <v>549</v>
      </c>
    </row>
    <row r="131" spans="1:2" x14ac:dyDescent="0.55000000000000004">
      <c r="A131" s="44" t="s">
        <v>538</v>
      </c>
    </row>
    <row r="132" spans="1:2" s="33" customFormat="1" x14ac:dyDescent="0.55000000000000004">
      <c r="A132" s="32" t="e">
        <f>SubAssemblies!#REF!</f>
        <v>#REF!</v>
      </c>
      <c r="B132" s="32" t="str">
        <f>SubAssemblies!N12</f>
        <v>Aussteifende Innenwand am Fertigbad</v>
      </c>
    </row>
    <row r="133" spans="1:2" x14ac:dyDescent="0.55000000000000004">
      <c r="A133" s="25"/>
      <c r="B133" s="25"/>
    </row>
    <row r="134" spans="1:2" x14ac:dyDescent="0.55000000000000004">
      <c r="A134" s="25" t="s">
        <v>352</v>
      </c>
      <c r="B134" s="25" t="s">
        <v>353</v>
      </c>
    </row>
    <row r="135" spans="1:2" x14ac:dyDescent="0.55000000000000004">
      <c r="A135" t="s">
        <v>544</v>
      </c>
      <c r="B135" s="27">
        <v>45</v>
      </c>
    </row>
    <row r="136" spans="1:2" x14ac:dyDescent="0.55000000000000004">
      <c r="A136" t="s">
        <v>527</v>
      </c>
      <c r="B136" s="27">
        <v>40</v>
      </c>
    </row>
    <row r="137" spans="1:2" x14ac:dyDescent="0.55000000000000004">
      <c r="A137" t="s">
        <v>543</v>
      </c>
      <c r="B137" s="27">
        <v>15</v>
      </c>
    </row>
    <row r="138" spans="1:2" x14ac:dyDescent="0.55000000000000004">
      <c r="A138" t="s">
        <v>513</v>
      </c>
      <c r="B138" s="27">
        <f>SUBTOTAL(109,Tabelle91245671314[Thickness (mm)])</f>
        <v>100</v>
      </c>
    </row>
    <row r="139" spans="1:2" x14ac:dyDescent="0.55000000000000004">
      <c r="B139" s="27"/>
    </row>
    <row r="140" spans="1:2" x14ac:dyDescent="0.55000000000000004">
      <c r="A140" s="26" t="s">
        <v>550</v>
      </c>
      <c r="B140" s="27"/>
    </row>
    <row r="141" spans="1:2" x14ac:dyDescent="0.55000000000000004">
      <c r="A141" s="44" t="s">
        <v>538</v>
      </c>
      <c r="B141" s="27"/>
    </row>
    <row r="142" spans="1:2" s="33" customFormat="1" x14ac:dyDescent="0.55000000000000004">
      <c r="A142" s="32" t="e">
        <f>SubAssemblies!#REF!</f>
        <v>#REF!</v>
      </c>
      <c r="B142" s="32" t="str">
        <f>SubAssemblies!N13</f>
        <v>Gipskarton am Fertigbad</v>
      </c>
    </row>
    <row r="143" spans="1:2" x14ac:dyDescent="0.55000000000000004">
      <c r="A143" s="25"/>
      <c r="B143" s="25"/>
    </row>
    <row r="144" spans="1:2" x14ac:dyDescent="0.55000000000000004">
      <c r="A144" s="25" t="s">
        <v>352</v>
      </c>
      <c r="B144" s="25" t="s">
        <v>353</v>
      </c>
    </row>
    <row r="145" spans="1:2" x14ac:dyDescent="0.55000000000000004">
      <c r="A145" t="s">
        <v>526</v>
      </c>
      <c r="B145" s="27">
        <v>15</v>
      </c>
    </row>
    <row r="146" spans="1:2" x14ac:dyDescent="0.55000000000000004">
      <c r="A146" t="s">
        <v>513</v>
      </c>
      <c r="B146" s="27">
        <f>SUBTOTAL(109,Tabelle9124567131415[Thickness (mm)])</f>
        <v>15</v>
      </c>
    </row>
    <row r="147" spans="1:2" x14ac:dyDescent="0.55000000000000004">
      <c r="A147" s="25"/>
      <c r="B147" s="25"/>
    </row>
    <row r="148" spans="1:2" x14ac:dyDescent="0.55000000000000004">
      <c r="A148" s="26" t="s">
        <v>551</v>
      </c>
      <c r="B148" s="25"/>
    </row>
    <row r="149" spans="1:2" x14ac:dyDescent="0.55000000000000004">
      <c r="A149" s="44" t="s">
        <v>538</v>
      </c>
      <c r="B149" s="25"/>
    </row>
    <row r="150" spans="1:2" s="33" customFormat="1" x14ac:dyDescent="0.55000000000000004">
      <c r="A150" s="32" t="e">
        <f>SubAssemblies!#REF!</f>
        <v>#REF!</v>
      </c>
      <c r="B150" s="32" t="str">
        <f>SubAssemblies!N14</f>
        <v>Innenwand mit Heizung- und ElektroVerteiler</v>
      </c>
    </row>
    <row r="151" spans="1:2" x14ac:dyDescent="0.55000000000000004">
      <c r="A151" s="25"/>
      <c r="B151" s="25"/>
    </row>
    <row r="152" spans="1:2" x14ac:dyDescent="0.55000000000000004">
      <c r="A152" s="25" t="s">
        <v>352</v>
      </c>
      <c r="B152" s="25" t="s">
        <v>353</v>
      </c>
    </row>
    <row r="153" spans="1:2" x14ac:dyDescent="0.55000000000000004">
      <c r="A153" t="s">
        <v>526</v>
      </c>
      <c r="B153" s="27">
        <v>15</v>
      </c>
    </row>
    <row r="154" spans="1:2" x14ac:dyDescent="0.55000000000000004">
      <c r="A154" t="s">
        <v>527</v>
      </c>
      <c r="B154" s="27">
        <v>150</v>
      </c>
    </row>
    <row r="155" spans="1:2" x14ac:dyDescent="0.55000000000000004">
      <c r="A155" t="s">
        <v>528</v>
      </c>
      <c r="B155" s="27"/>
    </row>
    <row r="156" spans="1:2" x14ac:dyDescent="0.55000000000000004">
      <c r="A156" t="s">
        <v>526</v>
      </c>
      <c r="B156" s="27">
        <v>15</v>
      </c>
    </row>
    <row r="157" spans="1:2" x14ac:dyDescent="0.55000000000000004">
      <c r="A157" t="s">
        <v>513</v>
      </c>
      <c r="B157" s="27">
        <f>SUBTOTAL(109,Tabelle9124567131416[Thickness (mm)])</f>
        <v>180</v>
      </c>
    </row>
    <row r="158" spans="1:2" x14ac:dyDescent="0.55000000000000004">
      <c r="B158" s="27"/>
    </row>
    <row r="159" spans="1:2" x14ac:dyDescent="0.55000000000000004">
      <c r="A159" s="26" t="s">
        <v>552</v>
      </c>
      <c r="B159" s="27"/>
    </row>
    <row r="160" spans="1:2" x14ac:dyDescent="0.55000000000000004">
      <c r="A160" s="44" t="s">
        <v>538</v>
      </c>
      <c r="B160" s="25"/>
    </row>
    <row r="161" spans="1:2" s="33" customFormat="1" x14ac:dyDescent="0.55000000000000004">
      <c r="A161" s="32" t="e">
        <f>SubAssemblies!#REF!</f>
        <v>#REF!</v>
      </c>
      <c r="B161" s="32" t="str">
        <f>SubAssemblies!N15</f>
        <v>Wand Fertigbad</v>
      </c>
    </row>
    <row r="162" spans="1:2" x14ac:dyDescent="0.55000000000000004">
      <c r="A162" s="25"/>
      <c r="B162" s="25"/>
    </row>
    <row r="163" spans="1:2" x14ac:dyDescent="0.55000000000000004">
      <c r="A163" s="25" t="s">
        <v>352</v>
      </c>
      <c r="B163" s="25" t="s">
        <v>353</v>
      </c>
    </row>
    <row r="164" spans="1:2" x14ac:dyDescent="0.55000000000000004">
      <c r="A164" t="s">
        <v>553</v>
      </c>
      <c r="B164" s="27">
        <v>27</v>
      </c>
    </row>
    <row r="165" spans="1:2" x14ac:dyDescent="0.55000000000000004">
      <c r="A165" t="s">
        <v>513</v>
      </c>
      <c r="B165" s="27">
        <f>SUBTOTAL(109,Tabelle912456713141617[Thickness (mm)])</f>
        <v>27</v>
      </c>
    </row>
    <row r="166" spans="1:2" x14ac:dyDescent="0.55000000000000004">
      <c r="B166" s="27"/>
    </row>
    <row r="167" spans="1:2" x14ac:dyDescent="0.55000000000000004">
      <c r="A167" s="26" t="s">
        <v>554</v>
      </c>
      <c r="B167" s="25"/>
    </row>
    <row r="168" spans="1:2" x14ac:dyDescent="0.55000000000000004">
      <c r="A168" s="44" t="s">
        <v>538</v>
      </c>
      <c r="B168" s="25"/>
    </row>
    <row r="169" spans="1:2" ht="72" x14ac:dyDescent="0.55000000000000004">
      <c r="A169" s="50" t="s">
        <v>555</v>
      </c>
      <c r="B169" s="25"/>
    </row>
    <row r="170" spans="1:2" s="33" customFormat="1" x14ac:dyDescent="0.55000000000000004">
      <c r="A170" s="32" t="e">
        <f>SubAssemblies!#REF!</f>
        <v>#REF!</v>
      </c>
      <c r="B170" s="32" t="str">
        <f>SubAssemblies!N16</f>
        <v>Aussteifende Innenwand mit Fliesen</v>
      </c>
    </row>
    <row r="171" spans="1:2" x14ac:dyDescent="0.55000000000000004">
      <c r="A171" s="25"/>
      <c r="B171" s="25"/>
    </row>
    <row r="172" spans="1:2" x14ac:dyDescent="0.55000000000000004">
      <c r="A172" s="25" t="s">
        <v>352</v>
      </c>
      <c r="B172" s="25" t="s">
        <v>353</v>
      </c>
    </row>
    <row r="173" spans="1:2" x14ac:dyDescent="0.55000000000000004">
      <c r="A173" t="s">
        <v>544</v>
      </c>
      <c r="B173" s="27">
        <v>45</v>
      </c>
    </row>
    <row r="174" spans="1:2" x14ac:dyDescent="0.55000000000000004">
      <c r="A174" t="s">
        <v>543</v>
      </c>
      <c r="B174" s="27">
        <v>15</v>
      </c>
    </row>
    <row r="175" spans="1:2" x14ac:dyDescent="0.55000000000000004">
      <c r="A175" t="s">
        <v>543</v>
      </c>
      <c r="B175" s="27">
        <v>15</v>
      </c>
    </row>
    <row r="176" spans="1:2" x14ac:dyDescent="0.55000000000000004">
      <c r="A176" t="s">
        <v>556</v>
      </c>
      <c r="B176" s="27">
        <v>10</v>
      </c>
    </row>
    <row r="177" spans="1:2" x14ac:dyDescent="0.55000000000000004">
      <c r="A177" t="s">
        <v>513</v>
      </c>
      <c r="B177" s="27">
        <f>SUBTOTAL(109,Tabelle912456713141618[Thickness (mm)])</f>
        <v>85</v>
      </c>
    </row>
    <row r="178" spans="1:2" x14ac:dyDescent="0.55000000000000004">
      <c r="B178" s="27"/>
    </row>
    <row r="179" spans="1:2" x14ac:dyDescent="0.55000000000000004">
      <c r="A179" s="26" t="s">
        <v>557</v>
      </c>
      <c r="B179" s="27"/>
    </row>
    <row r="180" spans="1:2" x14ac:dyDescent="0.55000000000000004">
      <c r="A180" s="44" t="s">
        <v>538</v>
      </c>
      <c r="B180" s="27"/>
    </row>
    <row r="181" spans="1:2" s="40" customFormat="1" x14ac:dyDescent="0.55000000000000004">
      <c r="A181" s="39" t="e">
        <f>SubAssemblies!#REF!</f>
        <v>#REF!</v>
      </c>
      <c r="B181" s="39" t="str">
        <f>SubAssemblies!N17</f>
        <v xml:space="preserve">Wohnungstrennwand Akustik Schale </v>
      </c>
    </row>
    <row r="182" spans="1:2" s="35" customFormat="1" x14ac:dyDescent="0.55000000000000004"/>
    <row r="183" spans="1:2" s="35" customFormat="1" x14ac:dyDescent="0.55000000000000004">
      <c r="A183" s="31" t="s">
        <v>352</v>
      </c>
      <c r="B183" s="31" t="s">
        <v>353</v>
      </c>
    </row>
    <row r="184" spans="1:2" s="35" customFormat="1" x14ac:dyDescent="0.55000000000000004">
      <c r="A184" s="35" t="s">
        <v>558</v>
      </c>
      <c r="B184" s="41">
        <v>10</v>
      </c>
    </row>
    <row r="185" spans="1:2" s="35" customFormat="1" x14ac:dyDescent="0.55000000000000004">
      <c r="A185" s="35" t="s">
        <v>527</v>
      </c>
      <c r="B185" s="41">
        <v>60</v>
      </c>
    </row>
    <row r="186" spans="1:2" s="35" customFormat="1" x14ac:dyDescent="0.55000000000000004">
      <c r="A186" s="35" t="s">
        <v>528</v>
      </c>
      <c r="B186" s="41"/>
    </row>
    <row r="187" spans="1:2" s="35" customFormat="1" x14ac:dyDescent="0.55000000000000004">
      <c r="A187" s="35" t="s">
        <v>526</v>
      </c>
      <c r="B187" s="41">
        <v>15</v>
      </c>
    </row>
    <row r="188" spans="1:2" s="35" customFormat="1" x14ac:dyDescent="0.55000000000000004">
      <c r="A188" s="35" t="s">
        <v>526</v>
      </c>
      <c r="B188" s="41">
        <v>15</v>
      </c>
    </row>
    <row r="189" spans="1:2" s="35" customFormat="1" x14ac:dyDescent="0.55000000000000004">
      <c r="A189" s="42"/>
      <c r="B189" s="41"/>
    </row>
    <row r="190" spans="1:2" s="35" customFormat="1" x14ac:dyDescent="0.55000000000000004">
      <c r="A190" s="31" t="s">
        <v>510</v>
      </c>
      <c r="B190" s="43">
        <f>SUM(B184:B188)</f>
        <v>100</v>
      </c>
    </row>
    <row r="191" spans="1:2" s="35" customFormat="1" x14ac:dyDescent="0.55000000000000004"/>
    <row r="192" spans="1:2" s="35" customFormat="1" x14ac:dyDescent="0.55000000000000004">
      <c r="A192" s="42" t="s">
        <v>529</v>
      </c>
    </row>
    <row r="193" spans="1:5" s="35" customFormat="1" x14ac:dyDescent="0.55000000000000004">
      <c r="A193" s="42" t="s">
        <v>559</v>
      </c>
    </row>
    <row r="194" spans="1:5" x14ac:dyDescent="0.55000000000000004">
      <c r="A194" s="44" t="s">
        <v>538</v>
      </c>
      <c r="B194" s="27"/>
    </row>
    <row r="195" spans="1:5" s="33" customFormat="1" x14ac:dyDescent="0.55000000000000004">
      <c r="A195" s="32" t="e">
        <f>SubAssemblies!#REF!</f>
        <v>#REF!</v>
      </c>
      <c r="B195" s="32" t="str">
        <f>SubAssemblies!N22</f>
        <v>Boden 3D Modul Regelgeschoss</v>
      </c>
    </row>
    <row r="196" spans="1:5" x14ac:dyDescent="0.55000000000000004">
      <c r="A196" s="25"/>
      <c r="B196" s="25"/>
    </row>
    <row r="197" spans="1:5" x14ac:dyDescent="0.55000000000000004">
      <c r="A197" s="25" t="s">
        <v>352</v>
      </c>
      <c r="B197" s="25" t="s">
        <v>353</v>
      </c>
    </row>
    <row r="198" spans="1:5" x14ac:dyDescent="0.55000000000000004">
      <c r="A198" t="s">
        <v>560</v>
      </c>
      <c r="B198" s="27">
        <v>120</v>
      </c>
    </row>
    <row r="199" spans="1:5" x14ac:dyDescent="0.55000000000000004">
      <c r="A199" t="s">
        <v>561</v>
      </c>
      <c r="B199" s="27">
        <v>40</v>
      </c>
    </row>
    <row r="200" spans="1:5" x14ac:dyDescent="0.55000000000000004">
      <c r="A200" t="s">
        <v>562</v>
      </c>
      <c r="B200" s="27">
        <v>30</v>
      </c>
    </row>
    <row r="201" spans="1:5" x14ac:dyDescent="0.55000000000000004">
      <c r="A201" t="s">
        <v>563</v>
      </c>
      <c r="B201" s="27">
        <v>30</v>
      </c>
    </row>
    <row r="202" spans="1:5" x14ac:dyDescent="0.55000000000000004">
      <c r="A202" t="s">
        <v>495</v>
      </c>
      <c r="B202" s="27">
        <v>4</v>
      </c>
    </row>
    <row r="203" spans="1:5" x14ac:dyDescent="0.55000000000000004">
      <c r="A203" t="s">
        <v>513</v>
      </c>
      <c r="B203" s="27">
        <f>SUBTOTAL(109,Tabelle91245671314161819[Thickness (mm)])</f>
        <v>224</v>
      </c>
    </row>
    <row r="204" spans="1:5" x14ac:dyDescent="0.55000000000000004">
      <c r="A204" s="25"/>
      <c r="B204" s="25"/>
    </row>
    <row r="205" spans="1:5" x14ac:dyDescent="0.55000000000000004">
      <c r="A205" s="26" t="s">
        <v>564</v>
      </c>
      <c r="B205" s="25"/>
    </row>
    <row r="206" spans="1:5" x14ac:dyDescent="0.55000000000000004">
      <c r="A206" s="44" t="s">
        <v>516</v>
      </c>
      <c r="B206" s="45"/>
    </row>
    <row r="207" spans="1:5" ht="33" customHeight="1" x14ac:dyDescent="0.55000000000000004">
      <c r="A207" s="157" t="s">
        <v>565</v>
      </c>
      <c r="B207" s="157"/>
      <c r="D207" s="157" t="s">
        <v>566</v>
      </c>
      <c r="E207" s="157"/>
    </row>
    <row r="208" spans="1:5" ht="76.900000000000006" customHeight="1" x14ac:dyDescent="0.55000000000000004">
      <c r="A208" s="47" t="s">
        <v>567</v>
      </c>
      <c r="B208" s="46"/>
      <c r="D208" s="46"/>
      <c r="E208" s="46"/>
    </row>
    <row r="209" spans="1:2" s="33" customFormat="1" x14ac:dyDescent="0.55000000000000004">
      <c r="A209" s="32" t="e">
        <f>SubAssemblies!#REF!</f>
        <v>#REF!</v>
      </c>
      <c r="B209" s="32" t="str">
        <f>SubAssemblies!N23</f>
        <v>Decke 3D Modul Regelgeschoss</v>
      </c>
    </row>
    <row r="210" spans="1:2" x14ac:dyDescent="0.55000000000000004">
      <c r="A210" s="25"/>
      <c r="B210" s="25"/>
    </row>
    <row r="211" spans="1:2" x14ac:dyDescent="0.55000000000000004">
      <c r="A211" s="25" t="s">
        <v>352</v>
      </c>
      <c r="B211" s="25" t="s">
        <v>353</v>
      </c>
    </row>
    <row r="212" spans="1:2" x14ac:dyDescent="0.55000000000000004">
      <c r="A212" t="s">
        <v>544</v>
      </c>
      <c r="B212" s="27">
        <v>60</v>
      </c>
    </row>
    <row r="213" spans="1:2" x14ac:dyDescent="0.55000000000000004">
      <c r="A213" t="s">
        <v>568</v>
      </c>
      <c r="B213" s="27">
        <v>40</v>
      </c>
    </row>
    <row r="214" spans="1:2" x14ac:dyDescent="0.55000000000000004">
      <c r="A214" t="s">
        <v>513</v>
      </c>
      <c r="B214" s="27">
        <f>SUBTOTAL(109,Tabelle9124567131416181920[Thickness (mm)])</f>
        <v>100</v>
      </c>
    </row>
    <row r="215" spans="1:2" x14ac:dyDescent="0.55000000000000004">
      <c r="B215" s="27"/>
    </row>
    <row r="216" spans="1:2" x14ac:dyDescent="0.55000000000000004">
      <c r="A216" s="26" t="s">
        <v>537</v>
      </c>
      <c r="B216" s="27"/>
    </row>
    <row r="217" spans="1:2" x14ac:dyDescent="0.55000000000000004">
      <c r="A217" s="44" t="s">
        <v>569</v>
      </c>
      <c r="B217" s="25"/>
    </row>
    <row r="218" spans="1:2" s="33" customFormat="1" x14ac:dyDescent="0.55000000000000004">
      <c r="A218" s="32" t="e">
        <f>SubAssemblies!#REF!</f>
        <v>#REF!</v>
      </c>
      <c r="B218" s="32" t="str">
        <f>SubAssemblies!N24</f>
        <v>Boden 2D-Bereich Regelgeschoss 120BSP</v>
      </c>
    </row>
    <row r="219" spans="1:2" x14ac:dyDescent="0.55000000000000004">
      <c r="A219" s="25"/>
      <c r="B219" s="25"/>
    </row>
    <row r="220" spans="1:2" x14ac:dyDescent="0.55000000000000004">
      <c r="A220" s="25" t="s">
        <v>352</v>
      </c>
      <c r="B220" s="25" t="s">
        <v>353</v>
      </c>
    </row>
    <row r="221" spans="1:2" x14ac:dyDescent="0.55000000000000004">
      <c r="A221" t="s">
        <v>560</v>
      </c>
      <c r="B221" s="27">
        <v>120</v>
      </c>
    </row>
    <row r="222" spans="1:2" x14ac:dyDescent="0.55000000000000004">
      <c r="A222" t="s">
        <v>561</v>
      </c>
      <c r="B222" s="27">
        <v>70</v>
      </c>
    </row>
    <row r="223" spans="1:2" x14ac:dyDescent="0.55000000000000004">
      <c r="A223" t="s">
        <v>562</v>
      </c>
      <c r="B223" s="27">
        <v>30</v>
      </c>
    </row>
    <row r="224" spans="1:2" x14ac:dyDescent="0.55000000000000004">
      <c r="A224" t="s">
        <v>570</v>
      </c>
      <c r="B224" s="27">
        <v>60</v>
      </c>
    </row>
    <row r="225" spans="1:2" x14ac:dyDescent="0.55000000000000004">
      <c r="A225" t="s">
        <v>495</v>
      </c>
      <c r="B225" s="27">
        <v>4</v>
      </c>
    </row>
    <row r="226" spans="1:2" x14ac:dyDescent="0.55000000000000004">
      <c r="A226" t="s">
        <v>513</v>
      </c>
      <c r="B226" s="27">
        <f>SUBTOTAL(109,Tabelle9124567131416181921[Thickness (mm)])</f>
        <v>284</v>
      </c>
    </row>
    <row r="227" spans="1:2" x14ac:dyDescent="0.55000000000000004">
      <c r="B227" s="27"/>
    </row>
    <row r="228" spans="1:2" x14ac:dyDescent="0.55000000000000004">
      <c r="A228" s="26" t="s">
        <v>564</v>
      </c>
      <c r="B228" s="25"/>
    </row>
    <row r="229" spans="1:2" x14ac:dyDescent="0.55000000000000004">
      <c r="A229" s="25"/>
      <c r="B229" s="25"/>
    </row>
    <row r="230" spans="1:2" s="33" customFormat="1" x14ac:dyDescent="0.55000000000000004">
      <c r="A230" s="32" t="e">
        <f>SubAssemblies!#REF!</f>
        <v>#REF!</v>
      </c>
      <c r="B230" s="32" t="str">
        <f>SubAssemblies!N25</f>
        <v>Boden 2D-Bereich Regelgeschoss 220BSP</v>
      </c>
    </row>
    <row r="231" spans="1:2" x14ac:dyDescent="0.55000000000000004">
      <c r="A231" s="25"/>
      <c r="B231" s="25"/>
    </row>
    <row r="232" spans="1:2" x14ac:dyDescent="0.55000000000000004">
      <c r="A232" s="25" t="s">
        <v>352</v>
      </c>
      <c r="B232" s="25" t="s">
        <v>353</v>
      </c>
    </row>
    <row r="233" spans="1:2" x14ac:dyDescent="0.55000000000000004">
      <c r="A233" t="s">
        <v>571</v>
      </c>
      <c r="B233" s="27">
        <v>220</v>
      </c>
    </row>
    <row r="234" spans="1:2" x14ac:dyDescent="0.55000000000000004">
      <c r="A234" t="s">
        <v>561</v>
      </c>
      <c r="B234" s="27">
        <v>70</v>
      </c>
    </row>
    <row r="235" spans="1:2" x14ac:dyDescent="0.55000000000000004">
      <c r="A235" t="s">
        <v>562</v>
      </c>
      <c r="B235" s="27">
        <v>30</v>
      </c>
    </row>
    <row r="236" spans="1:2" x14ac:dyDescent="0.55000000000000004">
      <c r="A236" t="s">
        <v>570</v>
      </c>
      <c r="B236" s="27">
        <v>60</v>
      </c>
    </row>
    <row r="237" spans="1:2" x14ac:dyDescent="0.55000000000000004">
      <c r="A237" t="s">
        <v>495</v>
      </c>
      <c r="B237" s="27">
        <v>4</v>
      </c>
    </row>
    <row r="238" spans="1:2" x14ac:dyDescent="0.55000000000000004">
      <c r="A238" t="s">
        <v>513</v>
      </c>
      <c r="B238" s="27">
        <f>SUBTOTAL(109,Tabelle912456713141618192123[Thickness (mm)])</f>
        <v>384</v>
      </c>
    </row>
    <row r="239" spans="1:2" x14ac:dyDescent="0.55000000000000004">
      <c r="B239" s="27"/>
    </row>
    <row r="240" spans="1:2" x14ac:dyDescent="0.55000000000000004">
      <c r="A240" s="26" t="s">
        <v>564</v>
      </c>
      <c r="B240" s="25"/>
    </row>
    <row r="241" spans="1:2" x14ac:dyDescent="0.55000000000000004">
      <c r="A241" s="25"/>
      <c r="B241" s="25"/>
    </row>
    <row r="242" spans="1:2" s="33" customFormat="1" x14ac:dyDescent="0.55000000000000004">
      <c r="A242" s="32" t="e">
        <f>SubAssemblies!#REF!</f>
        <v>#REF!</v>
      </c>
      <c r="B242" s="32" t="str">
        <f>SubAssemblies!N26</f>
        <v>Boden 2D-Bereich Regelgeschoss 240BSP</v>
      </c>
    </row>
    <row r="243" spans="1:2" x14ac:dyDescent="0.55000000000000004">
      <c r="A243" s="25"/>
      <c r="B243" s="25"/>
    </row>
    <row r="244" spans="1:2" x14ac:dyDescent="0.55000000000000004">
      <c r="A244" s="25" t="s">
        <v>352</v>
      </c>
      <c r="B244" s="25" t="s">
        <v>353</v>
      </c>
    </row>
    <row r="245" spans="1:2" x14ac:dyDescent="0.55000000000000004">
      <c r="A245" t="s">
        <v>572</v>
      </c>
      <c r="B245" s="27">
        <v>240</v>
      </c>
    </row>
    <row r="246" spans="1:2" x14ac:dyDescent="0.55000000000000004">
      <c r="A246" t="s">
        <v>561</v>
      </c>
      <c r="B246" s="27">
        <v>70</v>
      </c>
    </row>
    <row r="247" spans="1:2" x14ac:dyDescent="0.55000000000000004">
      <c r="A247" t="s">
        <v>562</v>
      </c>
      <c r="B247" s="27">
        <v>30</v>
      </c>
    </row>
    <row r="248" spans="1:2" x14ac:dyDescent="0.55000000000000004">
      <c r="A248" t="s">
        <v>570</v>
      </c>
      <c r="B248" s="27">
        <v>60</v>
      </c>
    </row>
    <row r="249" spans="1:2" x14ac:dyDescent="0.55000000000000004">
      <c r="A249" t="s">
        <v>495</v>
      </c>
      <c r="B249" s="27">
        <v>4</v>
      </c>
    </row>
    <row r="250" spans="1:2" x14ac:dyDescent="0.55000000000000004">
      <c r="A250" t="s">
        <v>513</v>
      </c>
      <c r="B250" s="27">
        <f>SUBTOTAL(109,Tabelle91245671314161819212324[Thickness (mm)])</f>
        <v>404</v>
      </c>
    </row>
    <row r="251" spans="1:2" x14ac:dyDescent="0.55000000000000004">
      <c r="B251" s="27"/>
    </row>
    <row r="252" spans="1:2" x14ac:dyDescent="0.55000000000000004">
      <c r="A252" s="26" t="s">
        <v>564</v>
      </c>
      <c r="B252" s="25"/>
    </row>
    <row r="253" spans="1:2" x14ac:dyDescent="0.55000000000000004">
      <c r="A253" s="25"/>
      <c r="B253" s="25"/>
    </row>
    <row r="254" spans="1:2" s="33" customFormat="1" x14ac:dyDescent="0.55000000000000004">
      <c r="A254" s="32" t="e">
        <f>SubAssemblies!#REF!</f>
        <v>#REF!</v>
      </c>
      <c r="B254" s="32" t="str">
        <f>SubAssemblies!N27</f>
        <v>Boden 3D Modul Erdgeschoss</v>
      </c>
    </row>
    <row r="255" spans="1:2" x14ac:dyDescent="0.55000000000000004">
      <c r="A255" s="25"/>
      <c r="B255" s="25"/>
    </row>
    <row r="256" spans="1:2" x14ac:dyDescent="0.55000000000000004">
      <c r="A256" s="25" t="s">
        <v>352</v>
      </c>
      <c r="B256" s="25" t="s">
        <v>353</v>
      </c>
    </row>
    <row r="257" spans="1:4" x14ac:dyDescent="0.55000000000000004">
      <c r="A257" t="s">
        <v>543</v>
      </c>
      <c r="B257" s="27">
        <v>15</v>
      </c>
    </row>
    <row r="258" spans="1:4" x14ac:dyDescent="0.55000000000000004">
      <c r="A258" t="s">
        <v>527</v>
      </c>
      <c r="B258" s="27">
        <v>200</v>
      </c>
    </row>
    <row r="259" spans="1:4" x14ac:dyDescent="0.55000000000000004">
      <c r="A259" t="s">
        <v>543</v>
      </c>
      <c r="B259" s="27">
        <v>15</v>
      </c>
    </row>
    <row r="260" spans="1:4" x14ac:dyDescent="0.55000000000000004">
      <c r="A260" t="s">
        <v>561</v>
      </c>
      <c r="B260" s="27">
        <v>40</v>
      </c>
    </row>
    <row r="261" spans="1:4" x14ac:dyDescent="0.55000000000000004">
      <c r="A261" t="s">
        <v>562</v>
      </c>
      <c r="B261" s="27">
        <v>30</v>
      </c>
    </row>
    <row r="262" spans="1:4" x14ac:dyDescent="0.55000000000000004">
      <c r="A262" t="s">
        <v>563</v>
      </c>
      <c r="B262" s="27">
        <v>30</v>
      </c>
    </row>
    <row r="263" spans="1:4" x14ac:dyDescent="0.55000000000000004">
      <c r="A263" t="s">
        <v>495</v>
      </c>
      <c r="B263" s="27">
        <v>4</v>
      </c>
    </row>
    <row r="264" spans="1:4" x14ac:dyDescent="0.55000000000000004">
      <c r="A264" t="s">
        <v>513</v>
      </c>
      <c r="B264" s="27">
        <f>SUBTOTAL(109,Tabelle9124567131416181925[Thickness (mm)])</f>
        <v>334</v>
      </c>
    </row>
    <row r="265" spans="1:4" x14ac:dyDescent="0.55000000000000004">
      <c r="A265" s="25"/>
      <c r="B265" s="25"/>
    </row>
    <row r="266" spans="1:4" x14ac:dyDescent="0.55000000000000004">
      <c r="A266" s="26" t="s">
        <v>573</v>
      </c>
      <c r="B266" s="25"/>
    </row>
    <row r="267" spans="1:4" x14ac:dyDescent="0.55000000000000004">
      <c r="A267" s="25"/>
      <c r="B267" s="25"/>
    </row>
    <row r="268" spans="1:4" s="33" customFormat="1" x14ac:dyDescent="0.55000000000000004">
      <c r="A268" s="32" t="e">
        <f>SubAssemblies!#REF!</f>
        <v>#REF!</v>
      </c>
      <c r="B268" s="32" t="str">
        <f>SubAssemblies!N28</f>
        <v>Boden 2D-Bereich Erdgeschoss</v>
      </c>
    </row>
    <row r="269" spans="1:4" x14ac:dyDescent="0.55000000000000004">
      <c r="A269" s="25"/>
      <c r="B269" s="25"/>
    </row>
    <row r="270" spans="1:4" x14ac:dyDescent="0.55000000000000004">
      <c r="A270" s="25" t="s">
        <v>352</v>
      </c>
      <c r="B270" s="25" t="s">
        <v>353</v>
      </c>
    </row>
    <row r="271" spans="1:4" x14ac:dyDescent="0.55000000000000004">
      <c r="A271" t="s">
        <v>527</v>
      </c>
      <c r="B271" s="27">
        <v>180</v>
      </c>
    </row>
    <row r="272" spans="1:4" x14ac:dyDescent="0.55000000000000004">
      <c r="A272" t="s">
        <v>561</v>
      </c>
      <c r="B272" s="27">
        <v>60</v>
      </c>
      <c r="D272" t="s">
        <v>574</v>
      </c>
    </row>
    <row r="273" spans="1:2" x14ac:dyDescent="0.55000000000000004">
      <c r="A273" t="s">
        <v>562</v>
      </c>
      <c r="B273" s="27">
        <v>30</v>
      </c>
    </row>
    <row r="274" spans="1:2" x14ac:dyDescent="0.55000000000000004">
      <c r="A274" t="s">
        <v>570</v>
      </c>
      <c r="B274" s="27">
        <v>60</v>
      </c>
    </row>
    <row r="275" spans="1:2" x14ac:dyDescent="0.55000000000000004">
      <c r="A275" t="s">
        <v>495</v>
      </c>
      <c r="B275" s="27">
        <v>4</v>
      </c>
    </row>
    <row r="276" spans="1:2" x14ac:dyDescent="0.55000000000000004">
      <c r="A276" t="s">
        <v>513</v>
      </c>
      <c r="B276" s="27">
        <f>SUBTOTAL(109,Tabelle9124567131416181921232426[Thickness (mm)])</f>
        <v>334</v>
      </c>
    </row>
    <row r="277" spans="1:2" x14ac:dyDescent="0.55000000000000004">
      <c r="B277" s="27"/>
    </row>
    <row r="278" spans="1:2" x14ac:dyDescent="0.55000000000000004">
      <c r="A278" s="26" t="s">
        <v>573</v>
      </c>
      <c r="B278" s="25"/>
    </row>
    <row r="279" spans="1:2" x14ac:dyDescent="0.55000000000000004">
      <c r="A279" s="26"/>
      <c r="B279" s="25"/>
    </row>
    <row r="280" spans="1:2" s="33" customFormat="1" x14ac:dyDescent="0.55000000000000004">
      <c r="A280" s="32" t="e">
        <f>SubAssemblies!#REF!</f>
        <v>#REF!</v>
      </c>
      <c r="B280" s="32" t="str">
        <f>SubAssemblies!N29</f>
        <v>Boden 3D Modul Staffegelschoss Innenbereich</v>
      </c>
    </row>
    <row r="281" spans="1:2" x14ac:dyDescent="0.55000000000000004">
      <c r="A281" s="25"/>
      <c r="B281" s="25"/>
    </row>
    <row r="282" spans="1:2" x14ac:dyDescent="0.55000000000000004">
      <c r="A282" s="25" t="s">
        <v>352</v>
      </c>
      <c r="B282" s="25" t="s">
        <v>353</v>
      </c>
    </row>
    <row r="283" spans="1:2" x14ac:dyDescent="0.55000000000000004">
      <c r="A283" t="s">
        <v>560</v>
      </c>
      <c r="B283" s="27">
        <v>120</v>
      </c>
    </row>
    <row r="284" spans="1:2" x14ac:dyDescent="0.55000000000000004">
      <c r="A284" t="s">
        <v>527</v>
      </c>
      <c r="B284" s="27">
        <v>160</v>
      </c>
    </row>
    <row r="285" spans="1:2" x14ac:dyDescent="0.55000000000000004">
      <c r="A285" t="s">
        <v>561</v>
      </c>
      <c r="B285" s="27">
        <v>55</v>
      </c>
    </row>
    <row r="286" spans="1:2" x14ac:dyDescent="0.55000000000000004">
      <c r="A286" t="s">
        <v>562</v>
      </c>
      <c r="B286" s="27">
        <v>30</v>
      </c>
    </row>
    <row r="287" spans="1:2" x14ac:dyDescent="0.55000000000000004">
      <c r="A287" t="s">
        <v>563</v>
      </c>
      <c r="B287" s="27">
        <v>30</v>
      </c>
    </row>
    <row r="288" spans="1:2" x14ac:dyDescent="0.55000000000000004">
      <c r="A288" t="s">
        <v>495</v>
      </c>
      <c r="B288" s="27">
        <v>4</v>
      </c>
    </row>
    <row r="289" spans="1:2" x14ac:dyDescent="0.55000000000000004">
      <c r="A289" t="s">
        <v>513</v>
      </c>
      <c r="B289" s="27">
        <f>SUBTOTAL(109,Tabelle912456713141618192527[Thickness (mm)])</f>
        <v>399</v>
      </c>
    </row>
    <row r="290" spans="1:2" x14ac:dyDescent="0.55000000000000004">
      <c r="B290" s="27"/>
    </row>
    <row r="291" spans="1:2" x14ac:dyDescent="0.55000000000000004">
      <c r="A291" s="26" t="s">
        <v>573</v>
      </c>
      <c r="B291" s="25"/>
    </row>
    <row r="292" spans="1:2" x14ac:dyDescent="0.55000000000000004">
      <c r="A292" s="25"/>
      <c r="B292" s="25"/>
    </row>
    <row r="293" spans="1:2" s="33" customFormat="1" x14ac:dyDescent="0.55000000000000004">
      <c r="A293" s="32" t="e">
        <f>SubAssemblies!#REF!</f>
        <v>#REF!</v>
      </c>
      <c r="B293" s="32" t="str">
        <f>SubAssemblies!N30</f>
        <v>Boden 3D Modul Staffegelschoss Terrasse</v>
      </c>
    </row>
    <row r="294" spans="1:2" x14ac:dyDescent="0.55000000000000004">
      <c r="A294" s="25"/>
      <c r="B294" s="25"/>
    </row>
    <row r="295" spans="1:2" x14ac:dyDescent="0.55000000000000004">
      <c r="A295" s="25" t="s">
        <v>352</v>
      </c>
      <c r="B295" s="25" t="s">
        <v>353</v>
      </c>
    </row>
    <row r="296" spans="1:2" x14ac:dyDescent="0.55000000000000004">
      <c r="A296" t="s">
        <v>560</v>
      </c>
      <c r="B296" s="27">
        <v>120</v>
      </c>
    </row>
    <row r="297" spans="1:2" x14ac:dyDescent="0.55000000000000004">
      <c r="A297" t="s">
        <v>575</v>
      </c>
      <c r="B297" s="27">
        <v>0.2</v>
      </c>
    </row>
    <row r="298" spans="1:2" x14ac:dyDescent="0.55000000000000004">
      <c r="A298" t="s">
        <v>576</v>
      </c>
      <c r="B298" s="27">
        <v>200</v>
      </c>
    </row>
    <row r="299" spans="1:2" x14ac:dyDescent="0.55000000000000004">
      <c r="A299" t="s">
        <v>577</v>
      </c>
      <c r="B299" s="27">
        <v>0.3</v>
      </c>
    </row>
    <row r="300" spans="1:2" x14ac:dyDescent="0.55000000000000004">
      <c r="A300" t="s">
        <v>578</v>
      </c>
      <c r="B300" s="27">
        <v>60</v>
      </c>
    </row>
    <row r="301" spans="1:2" x14ac:dyDescent="0.55000000000000004">
      <c r="A301" t="s">
        <v>579</v>
      </c>
      <c r="B301" s="27">
        <v>15</v>
      </c>
    </row>
    <row r="302" spans="1:2" x14ac:dyDescent="0.55000000000000004">
      <c r="A302" t="s">
        <v>513</v>
      </c>
      <c r="B302" s="27">
        <f>SUBTOTAL(109,Tabelle91245671314161819252729[Thickness (mm)])</f>
        <v>395.5</v>
      </c>
    </row>
    <row r="303" spans="1:2" x14ac:dyDescent="0.55000000000000004">
      <c r="B303" s="27"/>
    </row>
    <row r="304" spans="1:2" x14ac:dyDescent="0.55000000000000004">
      <c r="A304" s="26" t="s">
        <v>580</v>
      </c>
      <c r="B304" s="25"/>
    </row>
    <row r="305" spans="1:2" x14ac:dyDescent="0.55000000000000004">
      <c r="A305" s="25"/>
      <c r="B305" s="25"/>
    </row>
    <row r="306" spans="1:2" s="33" customFormat="1" x14ac:dyDescent="0.55000000000000004">
      <c r="A306" s="32" t="e">
        <f>SubAssemblies!#REF!</f>
        <v>#REF!</v>
      </c>
      <c r="B306" s="32" t="str">
        <f>SubAssemblies!N31</f>
        <v>Boden 2D-Bereich Staffelgeschoss Innenbereich 120BSP</v>
      </c>
    </row>
    <row r="307" spans="1:2" x14ac:dyDescent="0.55000000000000004">
      <c r="A307" s="25"/>
      <c r="B307" s="25"/>
    </row>
    <row r="308" spans="1:2" x14ac:dyDescent="0.55000000000000004">
      <c r="A308" s="25" t="s">
        <v>352</v>
      </c>
      <c r="B308" s="25" t="s">
        <v>353</v>
      </c>
    </row>
    <row r="309" spans="1:2" x14ac:dyDescent="0.55000000000000004">
      <c r="A309" t="s">
        <v>560</v>
      </c>
      <c r="B309" s="27">
        <v>120</v>
      </c>
    </row>
    <row r="310" spans="1:2" x14ac:dyDescent="0.55000000000000004">
      <c r="A310" t="s">
        <v>527</v>
      </c>
      <c r="B310" s="27">
        <v>180</v>
      </c>
    </row>
    <row r="311" spans="1:2" x14ac:dyDescent="0.55000000000000004">
      <c r="A311" t="s">
        <v>561</v>
      </c>
      <c r="B311" s="27">
        <v>65</v>
      </c>
    </row>
    <row r="312" spans="1:2" x14ac:dyDescent="0.55000000000000004">
      <c r="A312" t="s">
        <v>562</v>
      </c>
      <c r="B312" s="27">
        <v>30</v>
      </c>
    </row>
    <row r="313" spans="1:2" x14ac:dyDescent="0.55000000000000004">
      <c r="A313" t="s">
        <v>570</v>
      </c>
      <c r="B313" s="27">
        <v>60</v>
      </c>
    </row>
    <row r="314" spans="1:2" x14ac:dyDescent="0.55000000000000004">
      <c r="A314" t="s">
        <v>495</v>
      </c>
      <c r="B314" s="27">
        <v>4</v>
      </c>
    </row>
    <row r="315" spans="1:2" x14ac:dyDescent="0.55000000000000004">
      <c r="A315" t="s">
        <v>513</v>
      </c>
      <c r="B315" s="27">
        <f>SUBTOTAL(109,Tabelle912456713141618192130[Thickness (mm)])</f>
        <v>459</v>
      </c>
    </row>
    <row r="316" spans="1:2" x14ac:dyDescent="0.55000000000000004">
      <c r="A316" s="25"/>
      <c r="B316" s="25"/>
    </row>
    <row r="317" spans="1:2" x14ac:dyDescent="0.55000000000000004">
      <c r="A317" s="26" t="s">
        <v>581</v>
      </c>
      <c r="B317" s="25"/>
    </row>
    <row r="318" spans="1:2" x14ac:dyDescent="0.55000000000000004">
      <c r="A318" s="25"/>
      <c r="B318" s="25"/>
    </row>
    <row r="319" spans="1:2" s="33" customFormat="1" x14ac:dyDescent="0.55000000000000004">
      <c r="A319" s="32" t="e">
        <f>SubAssemblies!#REF!</f>
        <v>#REF!</v>
      </c>
      <c r="B319" s="32" t="str">
        <f>SubAssemblies!N32</f>
        <v>Boden 2D-Bereich Staffelgeschoss Innenbereich 220BSP</v>
      </c>
    </row>
    <row r="320" spans="1:2" x14ac:dyDescent="0.55000000000000004">
      <c r="A320" s="25"/>
      <c r="B320" s="25"/>
    </row>
    <row r="321" spans="1:2" x14ac:dyDescent="0.55000000000000004">
      <c r="A321" s="25" t="s">
        <v>352</v>
      </c>
      <c r="B321" s="25" t="s">
        <v>353</v>
      </c>
    </row>
    <row r="322" spans="1:2" x14ac:dyDescent="0.55000000000000004">
      <c r="A322" t="s">
        <v>571</v>
      </c>
      <c r="B322" s="27">
        <v>220</v>
      </c>
    </row>
    <row r="323" spans="1:2" x14ac:dyDescent="0.55000000000000004">
      <c r="A323" t="s">
        <v>527</v>
      </c>
      <c r="B323" s="27">
        <v>180</v>
      </c>
    </row>
    <row r="324" spans="1:2" x14ac:dyDescent="0.55000000000000004">
      <c r="A324" t="s">
        <v>561</v>
      </c>
      <c r="B324" s="27">
        <v>65</v>
      </c>
    </row>
    <row r="325" spans="1:2" x14ac:dyDescent="0.55000000000000004">
      <c r="A325" t="s">
        <v>562</v>
      </c>
      <c r="B325" s="27">
        <v>30</v>
      </c>
    </row>
    <row r="326" spans="1:2" x14ac:dyDescent="0.55000000000000004">
      <c r="A326" t="s">
        <v>570</v>
      </c>
      <c r="B326" s="27">
        <v>60</v>
      </c>
    </row>
    <row r="327" spans="1:2" x14ac:dyDescent="0.55000000000000004">
      <c r="A327" t="s">
        <v>495</v>
      </c>
      <c r="B327" s="27">
        <v>4</v>
      </c>
    </row>
    <row r="328" spans="1:2" x14ac:dyDescent="0.55000000000000004">
      <c r="A328" t="s">
        <v>513</v>
      </c>
      <c r="B328" s="27">
        <f>SUBTOTAL(109,Tabelle91245671314161819213031[Thickness (mm)])</f>
        <v>559</v>
      </c>
    </row>
    <row r="329" spans="1:2" x14ac:dyDescent="0.55000000000000004">
      <c r="A329" s="25"/>
      <c r="B329" s="25"/>
    </row>
    <row r="330" spans="1:2" x14ac:dyDescent="0.55000000000000004">
      <c r="A330" s="26" t="s">
        <v>581</v>
      </c>
      <c r="B330" s="25"/>
    </row>
    <row r="331" spans="1:2" x14ac:dyDescent="0.55000000000000004">
      <c r="A331" s="26"/>
      <c r="B331" s="25"/>
    </row>
    <row r="332" spans="1:2" s="33" customFormat="1" x14ac:dyDescent="0.55000000000000004">
      <c r="A332" s="32" t="e">
        <f>SubAssemblies!#REF!</f>
        <v>#REF!</v>
      </c>
      <c r="B332" s="32" t="str">
        <f>SubAssemblies!N33</f>
        <v>Boden 2D-Bereich Staffelgeschoss Innenbereich 240BSP</v>
      </c>
    </row>
    <row r="333" spans="1:2" x14ac:dyDescent="0.55000000000000004">
      <c r="A333" s="25"/>
      <c r="B333" s="25"/>
    </row>
    <row r="334" spans="1:2" x14ac:dyDescent="0.55000000000000004">
      <c r="A334" s="25" t="s">
        <v>352</v>
      </c>
      <c r="B334" s="25" t="s">
        <v>353</v>
      </c>
    </row>
    <row r="335" spans="1:2" x14ac:dyDescent="0.55000000000000004">
      <c r="A335" t="s">
        <v>572</v>
      </c>
      <c r="B335" s="27">
        <v>240</v>
      </c>
    </row>
    <row r="336" spans="1:2" x14ac:dyDescent="0.55000000000000004">
      <c r="A336" t="s">
        <v>527</v>
      </c>
      <c r="B336" s="27">
        <v>180</v>
      </c>
    </row>
    <row r="337" spans="1:2" x14ac:dyDescent="0.55000000000000004">
      <c r="A337" t="s">
        <v>561</v>
      </c>
      <c r="B337" s="27">
        <v>65</v>
      </c>
    </row>
    <row r="338" spans="1:2" x14ac:dyDescent="0.55000000000000004">
      <c r="A338" t="s">
        <v>562</v>
      </c>
      <c r="B338" s="27">
        <v>30</v>
      </c>
    </row>
    <row r="339" spans="1:2" x14ac:dyDescent="0.55000000000000004">
      <c r="A339" t="s">
        <v>570</v>
      </c>
      <c r="B339" s="27">
        <v>60</v>
      </c>
    </row>
    <row r="340" spans="1:2" x14ac:dyDescent="0.55000000000000004">
      <c r="A340" t="s">
        <v>495</v>
      </c>
      <c r="B340" s="27">
        <v>4</v>
      </c>
    </row>
    <row r="341" spans="1:2" x14ac:dyDescent="0.55000000000000004">
      <c r="A341" t="s">
        <v>513</v>
      </c>
      <c r="B341" s="27">
        <f>SUBTOTAL(109,Tabelle9124567131416181921303132[Thickness (mm)])</f>
        <v>579</v>
      </c>
    </row>
    <row r="342" spans="1:2" x14ac:dyDescent="0.55000000000000004">
      <c r="A342" s="25"/>
      <c r="B342" s="25"/>
    </row>
    <row r="343" spans="1:2" x14ac:dyDescent="0.55000000000000004">
      <c r="A343" s="26" t="s">
        <v>581</v>
      </c>
      <c r="B343" s="25"/>
    </row>
    <row r="344" spans="1:2" x14ac:dyDescent="0.55000000000000004">
      <c r="A344" s="25"/>
      <c r="B344" s="25"/>
    </row>
    <row r="345" spans="1:2" s="33" customFormat="1" x14ac:dyDescent="0.55000000000000004">
      <c r="A345" s="32" t="e">
        <f>SubAssemblies!#REF!</f>
        <v>#REF!</v>
      </c>
      <c r="B345" s="32" t="str">
        <f>SubAssemblies!N34</f>
        <v>Boden 2D-Bereich Staffelgeschoss Terrasse 120BSP</v>
      </c>
    </row>
    <row r="346" spans="1:2" x14ac:dyDescent="0.55000000000000004">
      <c r="A346" s="25"/>
      <c r="B346" s="25"/>
    </row>
    <row r="347" spans="1:2" x14ac:dyDescent="0.55000000000000004">
      <c r="A347" s="25" t="s">
        <v>352</v>
      </c>
      <c r="B347" s="25" t="s">
        <v>353</v>
      </c>
    </row>
    <row r="348" spans="1:2" x14ac:dyDescent="0.55000000000000004">
      <c r="A348" t="s">
        <v>560</v>
      </c>
      <c r="B348" s="27">
        <v>120</v>
      </c>
    </row>
    <row r="349" spans="1:2" x14ac:dyDescent="0.55000000000000004">
      <c r="A349" t="s">
        <v>575</v>
      </c>
      <c r="B349" s="27">
        <v>0.2</v>
      </c>
    </row>
    <row r="350" spans="1:2" x14ac:dyDescent="0.55000000000000004">
      <c r="A350" t="s">
        <v>582</v>
      </c>
      <c r="B350" s="27">
        <v>260</v>
      </c>
    </row>
    <row r="351" spans="1:2" x14ac:dyDescent="0.55000000000000004">
      <c r="A351" t="s">
        <v>577</v>
      </c>
      <c r="B351" s="27">
        <v>2</v>
      </c>
    </row>
    <row r="352" spans="1:2" x14ac:dyDescent="0.55000000000000004">
      <c r="A352" t="s">
        <v>578</v>
      </c>
      <c r="B352" s="27">
        <v>60</v>
      </c>
    </row>
    <row r="353" spans="1:2" x14ac:dyDescent="0.55000000000000004">
      <c r="A353" t="s">
        <v>579</v>
      </c>
      <c r="B353" s="27">
        <v>15</v>
      </c>
    </row>
    <row r="354" spans="1:2" x14ac:dyDescent="0.55000000000000004">
      <c r="A354" t="s">
        <v>513</v>
      </c>
      <c r="B354" s="27">
        <f>SUBTOTAL(109,Tabelle9124567131416181925272933[Thickness (mm)])</f>
        <v>457.2</v>
      </c>
    </row>
    <row r="355" spans="1:2" x14ac:dyDescent="0.55000000000000004">
      <c r="B355" s="27"/>
    </row>
    <row r="356" spans="1:2" x14ac:dyDescent="0.55000000000000004">
      <c r="A356" s="26" t="s">
        <v>580</v>
      </c>
      <c r="B356" s="25"/>
    </row>
    <row r="357" spans="1:2" x14ac:dyDescent="0.55000000000000004">
      <c r="A357" s="25"/>
      <c r="B357" s="25"/>
    </row>
    <row r="358" spans="1:2" s="33" customFormat="1" x14ac:dyDescent="0.55000000000000004">
      <c r="A358" s="32" t="e">
        <f>SubAssemblies!#REF!</f>
        <v>#REF!</v>
      </c>
      <c r="B358" s="32" t="str">
        <f>SubAssemblies!N35</f>
        <v>Boden 2D-Bereich Staffelgeschoss Terrasse 220BSP</v>
      </c>
    </row>
    <row r="359" spans="1:2" x14ac:dyDescent="0.55000000000000004">
      <c r="A359" s="25"/>
      <c r="B359" s="25"/>
    </row>
    <row r="360" spans="1:2" x14ac:dyDescent="0.55000000000000004">
      <c r="A360" s="25" t="s">
        <v>352</v>
      </c>
      <c r="B360" s="25" t="s">
        <v>353</v>
      </c>
    </row>
    <row r="361" spans="1:2" x14ac:dyDescent="0.55000000000000004">
      <c r="A361" t="s">
        <v>571</v>
      </c>
      <c r="B361" s="27">
        <v>220</v>
      </c>
    </row>
    <row r="362" spans="1:2" x14ac:dyDescent="0.55000000000000004">
      <c r="A362" t="s">
        <v>575</v>
      </c>
      <c r="B362" s="27">
        <v>0.2</v>
      </c>
    </row>
    <row r="363" spans="1:2" x14ac:dyDescent="0.55000000000000004">
      <c r="A363" t="s">
        <v>582</v>
      </c>
      <c r="B363" s="27">
        <v>260</v>
      </c>
    </row>
    <row r="364" spans="1:2" x14ac:dyDescent="0.55000000000000004">
      <c r="A364" t="s">
        <v>577</v>
      </c>
      <c r="B364" s="27">
        <v>2</v>
      </c>
    </row>
    <row r="365" spans="1:2" x14ac:dyDescent="0.55000000000000004">
      <c r="A365" t="s">
        <v>578</v>
      </c>
      <c r="B365" s="27">
        <v>60</v>
      </c>
    </row>
    <row r="366" spans="1:2" x14ac:dyDescent="0.55000000000000004">
      <c r="A366" t="s">
        <v>579</v>
      </c>
      <c r="B366" s="27">
        <v>15</v>
      </c>
    </row>
    <row r="367" spans="1:2" x14ac:dyDescent="0.55000000000000004">
      <c r="A367" t="s">
        <v>513</v>
      </c>
      <c r="B367" s="27">
        <f>SUBTOTAL(109,Tabelle912456713141618192527293334[Thickness (mm)])</f>
        <v>557.20000000000005</v>
      </c>
    </row>
    <row r="368" spans="1:2" x14ac:dyDescent="0.55000000000000004">
      <c r="B368" s="27"/>
    </row>
    <row r="369" spans="1:2" x14ac:dyDescent="0.55000000000000004">
      <c r="A369" s="26" t="s">
        <v>580</v>
      </c>
      <c r="B369" s="25"/>
    </row>
    <row r="370" spans="1:2" x14ac:dyDescent="0.55000000000000004">
      <c r="A370" s="25"/>
      <c r="B370" s="25"/>
    </row>
    <row r="371" spans="1:2" s="33" customFormat="1" x14ac:dyDescent="0.55000000000000004">
      <c r="A371" s="32" t="e">
        <f>SubAssemblies!#REF!</f>
        <v>#REF!</v>
      </c>
      <c r="B371" s="32" t="str">
        <f>SubAssemblies!N36</f>
        <v>Boden 2D-Bereich Staffelgeschoss Terrasse 240BSP</v>
      </c>
    </row>
    <row r="372" spans="1:2" x14ac:dyDescent="0.55000000000000004">
      <c r="A372" s="25"/>
      <c r="B372" s="25"/>
    </row>
    <row r="373" spans="1:2" x14ac:dyDescent="0.55000000000000004">
      <c r="A373" s="25" t="s">
        <v>352</v>
      </c>
      <c r="B373" s="25" t="s">
        <v>353</v>
      </c>
    </row>
    <row r="374" spans="1:2" x14ac:dyDescent="0.55000000000000004">
      <c r="A374" t="s">
        <v>572</v>
      </c>
      <c r="B374" s="27">
        <v>240</v>
      </c>
    </row>
    <row r="375" spans="1:2" x14ac:dyDescent="0.55000000000000004">
      <c r="A375" t="s">
        <v>575</v>
      </c>
      <c r="B375" s="27">
        <v>0.2</v>
      </c>
    </row>
    <row r="376" spans="1:2" x14ac:dyDescent="0.55000000000000004">
      <c r="A376" t="s">
        <v>582</v>
      </c>
      <c r="B376" s="27">
        <v>260</v>
      </c>
    </row>
    <row r="377" spans="1:2" x14ac:dyDescent="0.55000000000000004">
      <c r="A377" t="s">
        <v>577</v>
      </c>
      <c r="B377" s="27">
        <v>2</v>
      </c>
    </row>
    <row r="378" spans="1:2" x14ac:dyDescent="0.55000000000000004">
      <c r="A378" t="s">
        <v>578</v>
      </c>
      <c r="B378" s="27">
        <v>60</v>
      </c>
    </row>
    <row r="379" spans="1:2" x14ac:dyDescent="0.55000000000000004">
      <c r="A379" t="s">
        <v>579</v>
      </c>
      <c r="B379" s="27">
        <v>15</v>
      </c>
    </row>
    <row r="380" spans="1:2" x14ac:dyDescent="0.55000000000000004">
      <c r="A380" t="s">
        <v>513</v>
      </c>
      <c r="B380" s="27">
        <f>SUBTOTAL(109,Tabelle91245671314161819252729333435[Thickness (mm)])</f>
        <v>577.20000000000005</v>
      </c>
    </row>
    <row r="381" spans="1:2" x14ac:dyDescent="0.55000000000000004">
      <c r="B381" s="27"/>
    </row>
    <row r="382" spans="1:2" x14ac:dyDescent="0.55000000000000004">
      <c r="A382" s="26" t="s">
        <v>580</v>
      </c>
      <c r="B382" s="25"/>
    </row>
    <row r="383" spans="1:2" x14ac:dyDescent="0.55000000000000004">
      <c r="A383" s="25"/>
      <c r="B383" s="25"/>
    </row>
    <row r="384" spans="1:2" s="33" customFormat="1" x14ac:dyDescent="0.55000000000000004">
      <c r="A384" s="32" t="e">
        <f>SubAssemblies!#REF!</f>
        <v>#REF!</v>
      </c>
      <c r="B384" s="32" t="str">
        <f>SubAssemblies!N37</f>
        <v>Boden 3D Modul Dach</v>
      </c>
    </row>
    <row r="385" spans="1:2" x14ac:dyDescent="0.55000000000000004">
      <c r="A385" s="25"/>
      <c r="B385" s="25"/>
    </row>
    <row r="386" spans="1:2" x14ac:dyDescent="0.55000000000000004">
      <c r="A386" s="25" t="s">
        <v>352</v>
      </c>
      <c r="B386" s="25" t="s">
        <v>353</v>
      </c>
    </row>
    <row r="387" spans="1:2" x14ac:dyDescent="0.55000000000000004">
      <c r="A387" t="s">
        <v>560</v>
      </c>
      <c r="B387" s="27">
        <v>120</v>
      </c>
    </row>
    <row r="388" spans="1:2" x14ac:dyDescent="0.55000000000000004">
      <c r="A388" t="s">
        <v>575</v>
      </c>
      <c r="B388" s="27">
        <v>0.2</v>
      </c>
    </row>
    <row r="389" spans="1:2" x14ac:dyDescent="0.55000000000000004">
      <c r="A389" t="s">
        <v>583</v>
      </c>
      <c r="B389" s="27">
        <v>280</v>
      </c>
    </row>
    <row r="390" spans="1:2" x14ac:dyDescent="0.55000000000000004">
      <c r="A390" t="s">
        <v>577</v>
      </c>
      <c r="B390" s="27">
        <v>2</v>
      </c>
    </row>
    <row r="391" spans="1:2" x14ac:dyDescent="0.55000000000000004">
      <c r="A391" t="s">
        <v>413</v>
      </c>
      <c r="B391" s="27">
        <v>2</v>
      </c>
    </row>
    <row r="392" spans="1:2" x14ac:dyDescent="0.55000000000000004">
      <c r="A392" t="s">
        <v>584</v>
      </c>
      <c r="B392" s="27">
        <v>40</v>
      </c>
    </row>
    <row r="393" spans="1:2" x14ac:dyDescent="0.55000000000000004">
      <c r="A393" t="s">
        <v>585</v>
      </c>
      <c r="B393" s="27">
        <v>20</v>
      </c>
    </row>
    <row r="394" spans="1:2" x14ac:dyDescent="0.55000000000000004">
      <c r="A394" t="s">
        <v>407</v>
      </c>
      <c r="B394" s="27">
        <v>100</v>
      </c>
    </row>
    <row r="395" spans="1:2" x14ac:dyDescent="0.55000000000000004">
      <c r="A395" t="s">
        <v>513</v>
      </c>
      <c r="B395" s="27">
        <f>SUBTOTAL(109,Tabelle9124567131416181925272936[Thickness (mm)])</f>
        <v>564.20000000000005</v>
      </c>
    </row>
    <row r="396" spans="1:2" x14ac:dyDescent="0.55000000000000004">
      <c r="B396" s="27"/>
    </row>
    <row r="397" spans="1:2" x14ac:dyDescent="0.55000000000000004">
      <c r="A397" s="26" t="s">
        <v>580</v>
      </c>
      <c r="B397" s="27"/>
    </row>
    <row r="398" spans="1:2" x14ac:dyDescent="0.55000000000000004">
      <c r="A398" s="25"/>
      <c r="B398" s="25"/>
    </row>
    <row r="399" spans="1:2" s="33" customFormat="1" x14ac:dyDescent="0.55000000000000004">
      <c r="A399" s="32" t="e">
        <f>SubAssemblies!#REF!</f>
        <v>#REF!</v>
      </c>
      <c r="B399" s="32" t="str">
        <f>SubAssemblies!N38</f>
        <v>Boden 2D-Bereich Dach 120BSP</v>
      </c>
    </row>
    <row r="400" spans="1:2" x14ac:dyDescent="0.55000000000000004">
      <c r="A400" s="25"/>
      <c r="B400" s="25"/>
    </row>
    <row r="401" spans="1:2" x14ac:dyDescent="0.55000000000000004">
      <c r="A401" s="25" t="s">
        <v>352</v>
      </c>
      <c r="B401" s="25" t="s">
        <v>353</v>
      </c>
    </row>
    <row r="402" spans="1:2" x14ac:dyDescent="0.55000000000000004">
      <c r="A402" t="s">
        <v>560</v>
      </c>
      <c r="B402" s="27">
        <v>120</v>
      </c>
    </row>
    <row r="403" spans="1:2" x14ac:dyDescent="0.55000000000000004">
      <c r="A403" t="s">
        <v>575</v>
      </c>
      <c r="B403" s="27">
        <v>0.2</v>
      </c>
    </row>
    <row r="404" spans="1:2" x14ac:dyDescent="0.55000000000000004">
      <c r="A404" t="s">
        <v>586</v>
      </c>
      <c r="B404" s="27">
        <v>340</v>
      </c>
    </row>
    <row r="405" spans="1:2" x14ac:dyDescent="0.55000000000000004">
      <c r="A405" t="s">
        <v>577</v>
      </c>
      <c r="B405" s="27">
        <v>2</v>
      </c>
    </row>
    <row r="406" spans="1:2" x14ac:dyDescent="0.55000000000000004">
      <c r="A406" t="s">
        <v>413</v>
      </c>
      <c r="B406" s="27">
        <v>2</v>
      </c>
    </row>
    <row r="407" spans="1:2" x14ac:dyDescent="0.55000000000000004">
      <c r="A407" t="s">
        <v>584</v>
      </c>
      <c r="B407" s="27">
        <v>40</v>
      </c>
    </row>
    <row r="408" spans="1:2" x14ac:dyDescent="0.55000000000000004">
      <c r="A408" t="s">
        <v>585</v>
      </c>
      <c r="B408" s="27">
        <v>20</v>
      </c>
    </row>
    <row r="409" spans="1:2" x14ac:dyDescent="0.55000000000000004">
      <c r="A409" t="s">
        <v>407</v>
      </c>
      <c r="B409" s="27">
        <v>100</v>
      </c>
    </row>
    <row r="410" spans="1:2" x14ac:dyDescent="0.55000000000000004">
      <c r="A410" t="s">
        <v>513</v>
      </c>
      <c r="B410" s="27">
        <f>SUBTOTAL(109,Tabelle912456713141618192527293637[Thickness (mm)])</f>
        <v>624.20000000000005</v>
      </c>
    </row>
    <row r="411" spans="1:2" x14ac:dyDescent="0.55000000000000004">
      <c r="B411" s="27"/>
    </row>
    <row r="412" spans="1:2" x14ac:dyDescent="0.55000000000000004">
      <c r="A412" s="26" t="s">
        <v>580</v>
      </c>
      <c r="B412" s="27"/>
    </row>
    <row r="413" spans="1:2" x14ac:dyDescent="0.55000000000000004">
      <c r="A413" s="25"/>
      <c r="B413" s="25"/>
    </row>
    <row r="414" spans="1:2" s="33" customFormat="1" x14ac:dyDescent="0.55000000000000004">
      <c r="A414" s="32" t="e">
        <f>SubAssemblies!#REF!</f>
        <v>#REF!</v>
      </c>
      <c r="B414" s="32" t="str">
        <f>SubAssemblies!N39</f>
        <v>Boden 2D-Bereich Dach 220BSP</v>
      </c>
    </row>
    <row r="415" spans="1:2" x14ac:dyDescent="0.55000000000000004">
      <c r="A415" s="25"/>
      <c r="B415" s="25"/>
    </row>
    <row r="416" spans="1:2" x14ac:dyDescent="0.55000000000000004">
      <c r="A416" s="25" t="s">
        <v>352</v>
      </c>
      <c r="B416" s="25" t="s">
        <v>353</v>
      </c>
    </row>
    <row r="417" spans="1:2" x14ac:dyDescent="0.55000000000000004">
      <c r="A417" t="s">
        <v>571</v>
      </c>
      <c r="B417" s="27">
        <v>220</v>
      </c>
    </row>
    <row r="418" spans="1:2" x14ac:dyDescent="0.55000000000000004">
      <c r="A418" t="s">
        <v>575</v>
      </c>
      <c r="B418" s="27">
        <v>0.2</v>
      </c>
    </row>
    <row r="419" spans="1:2" x14ac:dyDescent="0.55000000000000004">
      <c r="A419" t="s">
        <v>586</v>
      </c>
      <c r="B419" s="27">
        <v>340</v>
      </c>
    </row>
    <row r="420" spans="1:2" x14ac:dyDescent="0.55000000000000004">
      <c r="A420" t="s">
        <v>577</v>
      </c>
      <c r="B420" s="27">
        <v>2</v>
      </c>
    </row>
    <row r="421" spans="1:2" x14ac:dyDescent="0.55000000000000004">
      <c r="A421" t="s">
        <v>413</v>
      </c>
      <c r="B421" s="27">
        <v>2</v>
      </c>
    </row>
    <row r="422" spans="1:2" x14ac:dyDescent="0.55000000000000004">
      <c r="A422" t="s">
        <v>584</v>
      </c>
      <c r="B422" s="27">
        <v>40</v>
      </c>
    </row>
    <row r="423" spans="1:2" x14ac:dyDescent="0.55000000000000004">
      <c r="A423" t="s">
        <v>585</v>
      </c>
      <c r="B423" s="27">
        <v>20</v>
      </c>
    </row>
    <row r="424" spans="1:2" x14ac:dyDescent="0.55000000000000004">
      <c r="A424" t="s">
        <v>407</v>
      </c>
      <c r="B424" s="27">
        <v>100</v>
      </c>
    </row>
    <row r="425" spans="1:2" x14ac:dyDescent="0.55000000000000004">
      <c r="A425" t="s">
        <v>513</v>
      </c>
      <c r="B425" s="27">
        <f>SUBTOTAL(109,Tabelle91245671314161819252729363739[Thickness (mm)])</f>
        <v>724.2</v>
      </c>
    </row>
    <row r="426" spans="1:2" x14ac:dyDescent="0.55000000000000004">
      <c r="B426" s="27"/>
    </row>
    <row r="427" spans="1:2" x14ac:dyDescent="0.55000000000000004">
      <c r="A427" s="26" t="s">
        <v>580</v>
      </c>
      <c r="B427" s="27"/>
    </row>
    <row r="428" spans="1:2" x14ac:dyDescent="0.55000000000000004">
      <c r="A428" s="25"/>
      <c r="B428" s="25"/>
    </row>
    <row r="429" spans="1:2" s="33" customFormat="1" x14ac:dyDescent="0.55000000000000004">
      <c r="A429" s="32" t="e">
        <f>SubAssemblies!#REF!</f>
        <v>#REF!</v>
      </c>
      <c r="B429" s="32" t="str">
        <f>SubAssemblies!N40</f>
        <v>Boden 2D-Bereich Dach 240BSP</v>
      </c>
    </row>
    <row r="431" spans="1:2" x14ac:dyDescent="0.55000000000000004">
      <c r="A431" s="25" t="s">
        <v>352</v>
      </c>
      <c r="B431" s="25" t="s">
        <v>353</v>
      </c>
    </row>
    <row r="432" spans="1:2" x14ac:dyDescent="0.55000000000000004">
      <c r="A432" t="s">
        <v>572</v>
      </c>
      <c r="B432" s="27">
        <v>240</v>
      </c>
    </row>
    <row r="433" spans="1:2" x14ac:dyDescent="0.55000000000000004">
      <c r="A433" t="s">
        <v>575</v>
      </c>
      <c r="B433" s="27">
        <v>0.2</v>
      </c>
    </row>
    <row r="434" spans="1:2" x14ac:dyDescent="0.55000000000000004">
      <c r="A434" t="s">
        <v>586</v>
      </c>
      <c r="B434" s="27">
        <v>340</v>
      </c>
    </row>
    <row r="435" spans="1:2" x14ac:dyDescent="0.55000000000000004">
      <c r="A435" t="s">
        <v>577</v>
      </c>
      <c r="B435" s="27">
        <v>2</v>
      </c>
    </row>
    <row r="436" spans="1:2" x14ac:dyDescent="0.55000000000000004">
      <c r="A436" t="s">
        <v>413</v>
      </c>
      <c r="B436" s="27">
        <v>2</v>
      </c>
    </row>
    <row r="437" spans="1:2" x14ac:dyDescent="0.55000000000000004">
      <c r="A437" t="s">
        <v>584</v>
      </c>
      <c r="B437" s="27">
        <v>40</v>
      </c>
    </row>
    <row r="438" spans="1:2" x14ac:dyDescent="0.55000000000000004">
      <c r="A438" t="s">
        <v>585</v>
      </c>
      <c r="B438" s="27">
        <v>20</v>
      </c>
    </row>
    <row r="439" spans="1:2" x14ac:dyDescent="0.55000000000000004">
      <c r="A439" t="s">
        <v>407</v>
      </c>
      <c r="B439" s="27">
        <v>100</v>
      </c>
    </row>
    <row r="440" spans="1:2" x14ac:dyDescent="0.55000000000000004">
      <c r="A440" t="s">
        <v>513</v>
      </c>
      <c r="B440" s="27">
        <f>SUBTOTAL(109,Tabelle91245671314161819252729363740[Thickness (mm)])</f>
        <v>744.2</v>
      </c>
    </row>
    <row r="441" spans="1:2" x14ac:dyDescent="0.55000000000000004">
      <c r="B441" s="27"/>
    </row>
    <row r="442" spans="1:2" x14ac:dyDescent="0.55000000000000004">
      <c r="A442" s="26" t="s">
        <v>580</v>
      </c>
      <c r="B442" s="27"/>
    </row>
    <row r="444" spans="1:2" s="33" customFormat="1" x14ac:dyDescent="0.55000000000000004">
      <c r="A444" s="32" t="e">
        <f>SubAssemblies!#REF!</f>
        <v>#REF!</v>
      </c>
      <c r="B444" s="32" t="str">
        <f>SubAssemblies!N41</f>
        <v>Boden 2D-Bereich Regelgeschoss 140BSP</v>
      </c>
    </row>
    <row r="445" spans="1:2" x14ac:dyDescent="0.55000000000000004">
      <c r="A445" s="25"/>
      <c r="B445" s="25"/>
    </row>
    <row r="446" spans="1:2" x14ac:dyDescent="0.55000000000000004">
      <c r="A446" s="25" t="s">
        <v>352</v>
      </c>
      <c r="B446" s="25" t="s">
        <v>353</v>
      </c>
    </row>
    <row r="447" spans="1:2" x14ac:dyDescent="0.55000000000000004">
      <c r="A447" t="s">
        <v>587</v>
      </c>
      <c r="B447" s="27">
        <v>140</v>
      </c>
    </row>
    <row r="448" spans="1:2" x14ac:dyDescent="0.55000000000000004">
      <c r="A448" t="s">
        <v>561</v>
      </c>
      <c r="B448" s="27">
        <v>70</v>
      </c>
    </row>
    <row r="449" spans="1:2" x14ac:dyDescent="0.55000000000000004">
      <c r="A449" t="s">
        <v>562</v>
      </c>
      <c r="B449" s="27">
        <v>30</v>
      </c>
    </row>
    <row r="450" spans="1:2" x14ac:dyDescent="0.55000000000000004">
      <c r="A450" t="s">
        <v>570</v>
      </c>
      <c r="B450" s="27">
        <v>60</v>
      </c>
    </row>
    <row r="451" spans="1:2" x14ac:dyDescent="0.55000000000000004">
      <c r="A451" t="s">
        <v>495</v>
      </c>
      <c r="B451" s="27">
        <v>4</v>
      </c>
    </row>
    <row r="452" spans="1:2" x14ac:dyDescent="0.55000000000000004">
      <c r="A452" t="s">
        <v>513</v>
      </c>
      <c r="B452" s="27">
        <f>SUBTOTAL(109,Tabelle912456713141618192128[Thickness (mm)])</f>
        <v>304</v>
      </c>
    </row>
    <row r="453" spans="1:2" x14ac:dyDescent="0.55000000000000004">
      <c r="B453" s="27"/>
    </row>
    <row r="454" spans="1:2" x14ac:dyDescent="0.55000000000000004">
      <c r="A454" s="26" t="s">
        <v>564</v>
      </c>
      <c r="B454" s="25"/>
    </row>
  </sheetData>
  <mergeCells count="9">
    <mergeCell ref="A118:B118"/>
    <mergeCell ref="A207:B207"/>
    <mergeCell ref="D207:E207"/>
    <mergeCell ref="A94:B94"/>
    <mergeCell ref="A20:B20"/>
    <mergeCell ref="D20:E20"/>
    <mergeCell ref="A54:B54"/>
    <mergeCell ref="D54:E54"/>
    <mergeCell ref="A71:B71"/>
  </mergeCells>
  <pageMargins left="0.7" right="0.7" top="0.78740157499999996" bottom="0.78740157499999996" header="0.3" footer="0.3"/>
  <drawing r:id="rId1"/>
  <legacyDrawing r:id="rId2"/>
  <tableParts count="37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5"/>
  <sheetViews>
    <sheetView workbookViewId="0"/>
  </sheetViews>
  <sheetFormatPr defaultColWidth="11.41796875" defaultRowHeight="14.4" x14ac:dyDescent="0.55000000000000004"/>
  <cols>
    <col min="1" max="2" width="10.578125" customWidth="1"/>
    <col min="3" max="16" width="7.26171875" customWidth="1"/>
  </cols>
  <sheetData>
    <row r="1" spans="1:16" x14ac:dyDescent="0.55000000000000004">
      <c r="A1" t="s">
        <v>588</v>
      </c>
      <c r="B1" s="5" t="s">
        <v>589</v>
      </c>
    </row>
    <row r="2" spans="1:16" x14ac:dyDescent="0.55000000000000004">
      <c r="B2" s="5" t="s">
        <v>590</v>
      </c>
    </row>
    <row r="3" spans="1:16" ht="18.3" x14ac:dyDescent="0.7">
      <c r="A3" s="8" t="s">
        <v>591</v>
      </c>
      <c r="B3" s="5"/>
    </row>
    <row r="4" spans="1:16" ht="18.3" x14ac:dyDescent="0.7">
      <c r="A4" s="8"/>
      <c r="B4" s="5"/>
    </row>
    <row r="5" spans="1:16" ht="18.3" x14ac:dyDescent="0.7">
      <c r="A5" s="8" t="s">
        <v>592</v>
      </c>
      <c r="B5" s="5"/>
    </row>
    <row r="6" spans="1:16" x14ac:dyDescent="0.55000000000000004">
      <c r="B6" s="5"/>
    </row>
    <row r="7" spans="1:16" x14ac:dyDescent="0.55000000000000004">
      <c r="A7" s="10" t="s">
        <v>593</v>
      </c>
      <c r="C7" s="23" t="s">
        <v>594</v>
      </c>
      <c r="D7" s="24" t="s">
        <v>595</v>
      </c>
      <c r="E7" s="24"/>
      <c r="F7" s="22"/>
      <c r="H7" s="21" t="s">
        <v>596</v>
      </c>
      <c r="I7" s="22" t="s">
        <v>597</v>
      </c>
      <c r="J7" s="22"/>
      <c r="K7" s="22"/>
      <c r="M7" s="21" t="s">
        <v>598</v>
      </c>
      <c r="N7" s="22" t="s">
        <v>599</v>
      </c>
      <c r="O7" s="22"/>
      <c r="P7" s="22"/>
    </row>
    <row r="8" spans="1:16" x14ac:dyDescent="0.55000000000000004">
      <c r="A8" s="9" t="s">
        <v>600</v>
      </c>
      <c r="C8" s="21" t="s">
        <v>601</v>
      </c>
      <c r="D8" s="22" t="s">
        <v>602</v>
      </c>
      <c r="E8" s="22"/>
      <c r="F8" s="22"/>
      <c r="H8" s="21" t="s">
        <v>603</v>
      </c>
      <c r="I8" s="22" t="s">
        <v>604</v>
      </c>
      <c r="J8" s="22"/>
      <c r="K8" s="22"/>
    </row>
    <row r="10" spans="1:16" ht="46.2" x14ac:dyDescent="0.55000000000000004">
      <c r="A10" s="1" t="s">
        <v>605</v>
      </c>
      <c r="B10" s="2"/>
      <c r="C10" s="11" t="s">
        <v>140</v>
      </c>
      <c r="D10" s="16" t="s">
        <v>140</v>
      </c>
      <c r="E10" s="16" t="s">
        <v>140</v>
      </c>
      <c r="F10" s="16" t="s">
        <v>140</v>
      </c>
      <c r="G10" s="16" t="s">
        <v>140</v>
      </c>
      <c r="H10" s="11" t="s">
        <v>140</v>
      </c>
      <c r="I10" s="16" t="s">
        <v>140</v>
      </c>
      <c r="J10" s="16" t="s">
        <v>225</v>
      </c>
      <c r="K10" s="16" t="s">
        <v>225</v>
      </c>
      <c r="L10" s="11" t="s">
        <v>225</v>
      </c>
      <c r="M10" s="16" t="s">
        <v>314</v>
      </c>
      <c r="N10" s="16" t="s">
        <v>314</v>
      </c>
      <c r="O10" s="16" t="s">
        <v>326</v>
      </c>
      <c r="P10" s="16" t="s">
        <v>326</v>
      </c>
    </row>
    <row r="11" spans="1:16" ht="47.1" customHeight="1" x14ac:dyDescent="0.55000000000000004">
      <c r="A11" s="3" t="s">
        <v>605</v>
      </c>
      <c r="B11" s="4"/>
      <c r="C11" s="12" t="s">
        <v>98</v>
      </c>
      <c r="D11" s="17" t="s">
        <v>606</v>
      </c>
      <c r="E11" s="17" t="s">
        <v>607</v>
      </c>
      <c r="F11" s="17" t="s">
        <v>534</v>
      </c>
      <c r="G11" s="17" t="s">
        <v>608</v>
      </c>
      <c r="H11" s="12" t="s">
        <v>609</v>
      </c>
      <c r="I11" s="17" t="s">
        <v>610</v>
      </c>
      <c r="J11" s="17" t="s">
        <v>611</v>
      </c>
      <c r="K11" s="17" t="s">
        <v>612</v>
      </c>
      <c r="L11" s="12" t="s">
        <v>613</v>
      </c>
      <c r="M11" s="17" t="s">
        <v>614</v>
      </c>
      <c r="N11" s="17" t="s">
        <v>615</v>
      </c>
      <c r="O11" s="17" t="s">
        <v>616</v>
      </c>
      <c r="P11" s="17" t="s">
        <v>617</v>
      </c>
    </row>
    <row r="12" spans="1:16" x14ac:dyDescent="0.55000000000000004">
      <c r="A12" s="14" t="s">
        <v>140</v>
      </c>
      <c r="B12" s="15" t="s">
        <v>98</v>
      </c>
      <c r="C12" s="13" t="s">
        <v>618</v>
      </c>
      <c r="D12" s="13" t="s">
        <v>594</v>
      </c>
      <c r="E12" s="13" t="s">
        <v>594</v>
      </c>
      <c r="F12" s="13">
        <v>0</v>
      </c>
      <c r="G12" s="13" t="s">
        <v>618</v>
      </c>
      <c r="H12" s="13" t="s">
        <v>618</v>
      </c>
      <c r="I12" s="13" t="s">
        <v>618</v>
      </c>
      <c r="J12" s="13" t="s">
        <v>618</v>
      </c>
      <c r="K12" s="13">
        <v>0</v>
      </c>
      <c r="L12" s="13" t="s">
        <v>618</v>
      </c>
      <c r="M12" s="13">
        <v>0</v>
      </c>
      <c r="N12" s="13">
        <v>0</v>
      </c>
      <c r="O12" s="13">
        <v>0</v>
      </c>
      <c r="P12" s="13">
        <v>0</v>
      </c>
    </row>
    <row r="13" spans="1:16" x14ac:dyDescent="0.55000000000000004">
      <c r="A13" s="6" t="s">
        <v>140</v>
      </c>
      <c r="B13" s="7" t="s">
        <v>606</v>
      </c>
      <c r="C13" s="13" t="s">
        <v>594</v>
      </c>
      <c r="D13" s="20" t="s">
        <v>618</v>
      </c>
      <c r="E13" s="20">
        <v>0</v>
      </c>
      <c r="F13" s="20">
        <v>0</v>
      </c>
      <c r="G13" s="20" t="s">
        <v>618</v>
      </c>
      <c r="H13" s="13">
        <v>0</v>
      </c>
      <c r="I13" s="20" t="s">
        <v>618</v>
      </c>
      <c r="J13" s="20" t="s">
        <v>618</v>
      </c>
      <c r="K13" s="20" t="s">
        <v>618</v>
      </c>
      <c r="L13" s="13">
        <v>0</v>
      </c>
      <c r="M13" s="20" t="s">
        <v>594</v>
      </c>
      <c r="N13" s="20">
        <v>0</v>
      </c>
      <c r="O13" s="20" t="s">
        <v>594</v>
      </c>
      <c r="P13" s="20">
        <v>0</v>
      </c>
    </row>
    <row r="14" spans="1:16" x14ac:dyDescent="0.55000000000000004">
      <c r="A14" s="6" t="s">
        <v>140</v>
      </c>
      <c r="B14" s="7" t="s">
        <v>607</v>
      </c>
      <c r="C14" s="13" t="s">
        <v>594</v>
      </c>
      <c r="D14" s="20">
        <v>0</v>
      </c>
      <c r="E14" s="20" t="s">
        <v>618</v>
      </c>
      <c r="F14" s="20">
        <v>0</v>
      </c>
      <c r="G14" s="20" t="s">
        <v>618</v>
      </c>
      <c r="H14" s="13" t="s">
        <v>618</v>
      </c>
      <c r="I14" s="20" t="s">
        <v>618</v>
      </c>
      <c r="J14" s="20" t="s">
        <v>618</v>
      </c>
      <c r="K14" s="20" t="s">
        <v>618</v>
      </c>
      <c r="L14" s="13" t="s">
        <v>618</v>
      </c>
      <c r="M14" s="20" t="s">
        <v>594</v>
      </c>
      <c r="N14" s="20">
        <v>0</v>
      </c>
      <c r="O14" s="20">
        <v>0</v>
      </c>
      <c r="P14" s="20" t="s">
        <v>594</v>
      </c>
    </row>
    <row r="15" spans="1:16" x14ac:dyDescent="0.55000000000000004">
      <c r="A15" s="6" t="s">
        <v>140</v>
      </c>
      <c r="B15" s="7" t="s">
        <v>534</v>
      </c>
      <c r="C15" s="13">
        <v>0</v>
      </c>
      <c r="D15" s="20">
        <v>0</v>
      </c>
      <c r="E15" s="20">
        <v>0</v>
      </c>
      <c r="F15" s="20" t="s">
        <v>618</v>
      </c>
      <c r="G15" s="20" t="s">
        <v>618</v>
      </c>
      <c r="H15" s="13">
        <v>0</v>
      </c>
      <c r="I15" s="20" t="s">
        <v>619</v>
      </c>
      <c r="J15" s="20" t="s">
        <v>619</v>
      </c>
      <c r="K15" s="20" t="s">
        <v>619</v>
      </c>
      <c r="L15" s="13">
        <v>0</v>
      </c>
      <c r="M15" s="20">
        <v>0</v>
      </c>
      <c r="N15" s="20" t="s">
        <v>594</v>
      </c>
      <c r="O15" s="20">
        <v>0</v>
      </c>
      <c r="P15" s="20">
        <v>0</v>
      </c>
    </row>
    <row r="16" spans="1:16" x14ac:dyDescent="0.55000000000000004">
      <c r="A16" s="6" t="s">
        <v>140</v>
      </c>
      <c r="B16" s="7" t="s">
        <v>608</v>
      </c>
      <c r="C16" s="13" t="s">
        <v>618</v>
      </c>
      <c r="D16" s="20" t="s">
        <v>618</v>
      </c>
      <c r="E16" s="20" t="s">
        <v>618</v>
      </c>
      <c r="F16" s="20" t="s">
        <v>618</v>
      </c>
      <c r="G16" s="20" t="s">
        <v>618</v>
      </c>
      <c r="H16" s="13" t="s">
        <v>618</v>
      </c>
      <c r="I16" s="20" t="s">
        <v>618</v>
      </c>
      <c r="J16" s="20" t="s">
        <v>618</v>
      </c>
      <c r="K16" s="20" t="s">
        <v>618</v>
      </c>
      <c r="L16" s="13" t="s">
        <v>594</v>
      </c>
      <c r="M16" s="20" t="s">
        <v>594</v>
      </c>
      <c r="N16" s="20" t="s">
        <v>594</v>
      </c>
      <c r="O16" s="20" t="s">
        <v>594</v>
      </c>
      <c r="P16" s="20" t="s">
        <v>594</v>
      </c>
    </row>
    <row r="17" spans="1:16" x14ac:dyDescent="0.55000000000000004">
      <c r="A17" s="14" t="s">
        <v>140</v>
      </c>
      <c r="B17" s="15" t="s">
        <v>609</v>
      </c>
      <c r="C17" s="13" t="s">
        <v>618</v>
      </c>
      <c r="D17" s="13">
        <v>0</v>
      </c>
      <c r="E17" s="13" t="s">
        <v>618</v>
      </c>
      <c r="F17" s="13">
        <v>0</v>
      </c>
      <c r="G17" s="13" t="s">
        <v>618</v>
      </c>
      <c r="H17" s="13" t="s">
        <v>618</v>
      </c>
      <c r="I17" s="13">
        <v>0</v>
      </c>
      <c r="J17" s="13">
        <v>0</v>
      </c>
      <c r="K17" s="13">
        <v>0</v>
      </c>
      <c r="L17" s="13" t="s">
        <v>594</v>
      </c>
      <c r="M17" s="13">
        <v>0</v>
      </c>
      <c r="N17" s="13">
        <v>0</v>
      </c>
      <c r="O17" s="13">
        <v>0</v>
      </c>
      <c r="P17" s="13">
        <v>0</v>
      </c>
    </row>
    <row r="18" spans="1:16" x14ac:dyDescent="0.55000000000000004">
      <c r="A18" s="18" t="s">
        <v>140</v>
      </c>
      <c r="B18" s="19" t="s">
        <v>610</v>
      </c>
      <c r="C18" s="13" t="s">
        <v>618</v>
      </c>
      <c r="D18" s="20" t="s">
        <v>618</v>
      </c>
      <c r="E18" s="20" t="s">
        <v>618</v>
      </c>
      <c r="F18" s="20" t="s">
        <v>619</v>
      </c>
      <c r="G18" s="20" t="s">
        <v>618</v>
      </c>
      <c r="H18" s="13">
        <v>0</v>
      </c>
      <c r="I18" s="20" t="s">
        <v>618</v>
      </c>
      <c r="J18" s="20" t="s">
        <v>619</v>
      </c>
      <c r="K18" s="20" t="s">
        <v>619</v>
      </c>
      <c r="L18" s="13">
        <v>0</v>
      </c>
      <c r="M18" s="20" t="s">
        <v>594</v>
      </c>
      <c r="N18" s="20" t="s">
        <v>594</v>
      </c>
      <c r="O18" s="20" t="s">
        <v>594</v>
      </c>
      <c r="P18" s="20" t="s">
        <v>594</v>
      </c>
    </row>
    <row r="19" spans="1:16" x14ac:dyDescent="0.55000000000000004">
      <c r="A19" s="18" t="s">
        <v>225</v>
      </c>
      <c r="B19" s="19" t="s">
        <v>611</v>
      </c>
      <c r="C19" s="13" t="s">
        <v>618</v>
      </c>
      <c r="D19" s="20" t="s">
        <v>618</v>
      </c>
      <c r="E19" s="20" t="s">
        <v>618</v>
      </c>
      <c r="F19" s="20" t="s">
        <v>619</v>
      </c>
      <c r="G19" s="20" t="s">
        <v>618</v>
      </c>
      <c r="H19" s="13">
        <v>0</v>
      </c>
      <c r="I19" s="20" t="s">
        <v>619</v>
      </c>
      <c r="J19" s="20" t="s">
        <v>619</v>
      </c>
      <c r="K19" s="20" t="s">
        <v>619</v>
      </c>
      <c r="L19" s="13" t="s">
        <v>594</v>
      </c>
      <c r="M19" s="20" t="s">
        <v>594</v>
      </c>
      <c r="N19" s="20" t="s">
        <v>594</v>
      </c>
      <c r="O19" s="20" t="s">
        <v>594</v>
      </c>
      <c r="P19" s="20" t="s">
        <v>594</v>
      </c>
    </row>
    <row r="20" spans="1:16" x14ac:dyDescent="0.55000000000000004">
      <c r="A20" s="18" t="s">
        <v>225</v>
      </c>
      <c r="B20" s="19" t="s">
        <v>612</v>
      </c>
      <c r="C20" s="13">
        <v>0</v>
      </c>
      <c r="D20" s="20" t="s">
        <v>618</v>
      </c>
      <c r="E20" s="20" t="s">
        <v>618</v>
      </c>
      <c r="F20" s="20" t="s">
        <v>619</v>
      </c>
      <c r="G20" s="20" t="s">
        <v>618</v>
      </c>
      <c r="H20" s="13">
        <v>0</v>
      </c>
      <c r="I20" s="20" t="s">
        <v>619</v>
      </c>
      <c r="J20" s="20" t="s">
        <v>619</v>
      </c>
      <c r="K20" s="20" t="s">
        <v>619</v>
      </c>
      <c r="L20" s="13" t="s">
        <v>594</v>
      </c>
      <c r="M20" s="20" t="s">
        <v>594</v>
      </c>
      <c r="N20" s="20" t="s">
        <v>594</v>
      </c>
      <c r="O20" s="20" t="s">
        <v>594</v>
      </c>
      <c r="P20" s="20" t="s">
        <v>594</v>
      </c>
    </row>
    <row r="21" spans="1:16" x14ac:dyDescent="0.55000000000000004">
      <c r="A21" s="14" t="s">
        <v>225</v>
      </c>
      <c r="B21" s="15" t="s">
        <v>613</v>
      </c>
      <c r="C21" s="13" t="s">
        <v>618</v>
      </c>
      <c r="D21" s="13">
        <v>0</v>
      </c>
      <c r="E21" s="13" t="s">
        <v>618</v>
      </c>
      <c r="F21" s="13">
        <v>0</v>
      </c>
      <c r="G21" s="13" t="s">
        <v>594</v>
      </c>
      <c r="H21" s="13" t="s">
        <v>594</v>
      </c>
      <c r="I21" s="13">
        <v>0</v>
      </c>
      <c r="J21" s="13">
        <v>0</v>
      </c>
      <c r="K21" s="13" t="s">
        <v>594</v>
      </c>
      <c r="L21" s="13" t="s">
        <v>594</v>
      </c>
      <c r="M21" s="13">
        <v>0</v>
      </c>
      <c r="N21" s="13">
        <v>0</v>
      </c>
      <c r="O21" s="13">
        <v>0</v>
      </c>
      <c r="P21" s="13">
        <v>0</v>
      </c>
    </row>
    <row r="22" spans="1:16" x14ac:dyDescent="0.55000000000000004">
      <c r="A22" s="18" t="s">
        <v>314</v>
      </c>
      <c r="B22" s="19" t="s">
        <v>614</v>
      </c>
      <c r="C22" s="13">
        <v>0</v>
      </c>
      <c r="D22" s="20" t="s">
        <v>594</v>
      </c>
      <c r="E22" s="20" t="s">
        <v>594</v>
      </c>
      <c r="F22" s="20">
        <v>0</v>
      </c>
      <c r="G22" s="20" t="s">
        <v>594</v>
      </c>
      <c r="H22" s="13">
        <v>0</v>
      </c>
      <c r="I22" s="20" t="s">
        <v>594</v>
      </c>
      <c r="J22" s="20" t="s">
        <v>594</v>
      </c>
      <c r="K22" s="20" t="s">
        <v>594</v>
      </c>
      <c r="L22" s="13">
        <v>0</v>
      </c>
      <c r="M22" s="20" t="s">
        <v>594</v>
      </c>
      <c r="N22" s="20">
        <v>0</v>
      </c>
      <c r="O22" s="20" t="s">
        <v>594</v>
      </c>
      <c r="P22" s="20" t="s">
        <v>594</v>
      </c>
    </row>
    <row r="23" spans="1:16" x14ac:dyDescent="0.55000000000000004">
      <c r="A23" s="18" t="s">
        <v>314</v>
      </c>
      <c r="B23" s="19" t="s">
        <v>615</v>
      </c>
      <c r="C23" s="13">
        <v>0</v>
      </c>
      <c r="D23" s="20">
        <v>0</v>
      </c>
      <c r="E23" s="20">
        <v>0</v>
      </c>
      <c r="F23" s="20" t="s">
        <v>594</v>
      </c>
      <c r="G23" s="20" t="s">
        <v>594</v>
      </c>
      <c r="H23" s="13">
        <v>0</v>
      </c>
      <c r="I23" s="20" t="s">
        <v>594</v>
      </c>
      <c r="J23" s="20" t="s">
        <v>594</v>
      </c>
      <c r="K23" s="20" t="s">
        <v>594</v>
      </c>
      <c r="L23" s="13">
        <v>0</v>
      </c>
      <c r="M23" s="20">
        <v>0</v>
      </c>
      <c r="N23" s="20" t="s">
        <v>594</v>
      </c>
      <c r="O23" s="20" t="s">
        <v>594</v>
      </c>
      <c r="P23" s="20" t="s">
        <v>594</v>
      </c>
    </row>
    <row r="24" spans="1:16" x14ac:dyDescent="0.55000000000000004">
      <c r="A24" s="18" t="s">
        <v>326</v>
      </c>
      <c r="B24" s="19" t="s">
        <v>616</v>
      </c>
      <c r="C24" s="13">
        <v>0</v>
      </c>
      <c r="D24" s="20" t="s">
        <v>594</v>
      </c>
      <c r="E24" s="20">
        <v>0</v>
      </c>
      <c r="F24" s="20">
        <v>0</v>
      </c>
      <c r="G24" s="20" t="s">
        <v>594</v>
      </c>
      <c r="H24" s="13">
        <v>0</v>
      </c>
      <c r="I24" s="20" t="s">
        <v>594</v>
      </c>
      <c r="J24" s="20" t="s">
        <v>594</v>
      </c>
      <c r="K24" s="20" t="s">
        <v>594</v>
      </c>
      <c r="L24" s="13">
        <v>0</v>
      </c>
      <c r="M24" s="20" t="s">
        <v>594</v>
      </c>
      <c r="N24" s="20" t="s">
        <v>594</v>
      </c>
      <c r="O24" s="20" t="s">
        <v>594</v>
      </c>
      <c r="P24" s="20" t="s">
        <v>594</v>
      </c>
    </row>
    <row r="25" spans="1:16" x14ac:dyDescent="0.55000000000000004">
      <c r="A25" s="18" t="s">
        <v>326</v>
      </c>
      <c r="B25" s="19" t="s">
        <v>617</v>
      </c>
      <c r="C25" s="13">
        <v>0</v>
      </c>
      <c r="D25" s="20">
        <v>0</v>
      </c>
      <c r="E25" s="20" t="s">
        <v>594</v>
      </c>
      <c r="F25" s="20">
        <v>0</v>
      </c>
      <c r="G25" s="20" t="s">
        <v>594</v>
      </c>
      <c r="H25" s="13">
        <v>0</v>
      </c>
      <c r="I25" s="20" t="s">
        <v>594</v>
      </c>
      <c r="J25" s="20" t="s">
        <v>594</v>
      </c>
      <c r="K25" s="20" t="s">
        <v>594</v>
      </c>
      <c r="L25" s="13">
        <v>0</v>
      </c>
      <c r="M25" s="20" t="s">
        <v>594</v>
      </c>
      <c r="N25" s="20" t="s">
        <v>594</v>
      </c>
      <c r="O25" s="20" t="s">
        <v>594</v>
      </c>
      <c r="P25" s="20" t="s">
        <v>594</v>
      </c>
    </row>
  </sheetData>
  <conditionalFormatting sqref="C12:P25">
    <cfRule type="cellIs" dxfId="24" priority="1" operator="equal">
      <formula>0</formula>
    </cfRule>
  </conditionalFormatting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86C8E-AAFA-43EF-9F9D-B933D4E5BA51}">
  <dimension ref="A1:AU57"/>
  <sheetViews>
    <sheetView workbookViewId="0"/>
  </sheetViews>
  <sheetFormatPr defaultColWidth="11.41796875" defaultRowHeight="14.4" x14ac:dyDescent="0.55000000000000004"/>
  <cols>
    <col min="1" max="2" width="10.578125" customWidth="1"/>
    <col min="3" max="3" width="8.26171875" customWidth="1"/>
    <col min="4" max="47" width="6" customWidth="1"/>
    <col min="48" max="64" width="5.15625" customWidth="1"/>
  </cols>
  <sheetData>
    <row r="1" spans="1:47" x14ac:dyDescent="0.55000000000000004">
      <c r="A1" t="s">
        <v>588</v>
      </c>
      <c r="B1" s="5" t="s">
        <v>620</v>
      </c>
    </row>
    <row r="2" spans="1:47" x14ac:dyDescent="0.55000000000000004">
      <c r="B2" s="5" t="s">
        <v>590</v>
      </c>
    </row>
    <row r="3" spans="1:47" ht="18.3" x14ac:dyDescent="0.7">
      <c r="A3" s="8" t="s">
        <v>591</v>
      </c>
      <c r="B3" s="5"/>
    </row>
    <row r="4" spans="1:47" ht="18.3" x14ac:dyDescent="0.7">
      <c r="A4" s="8"/>
      <c r="B4" s="5"/>
    </row>
    <row r="5" spans="1:47" ht="18.3" x14ac:dyDescent="0.7">
      <c r="A5" s="8" t="s">
        <v>592</v>
      </c>
      <c r="B5" s="5"/>
    </row>
    <row r="6" spans="1:47" x14ac:dyDescent="0.55000000000000004">
      <c r="B6" s="5"/>
    </row>
    <row r="7" spans="1:47" x14ac:dyDescent="0.55000000000000004">
      <c r="A7" s="10" t="s">
        <v>593</v>
      </c>
      <c r="C7" s="23" t="s">
        <v>594</v>
      </c>
      <c r="D7" s="24" t="s">
        <v>621</v>
      </c>
      <c r="E7" s="24"/>
      <c r="F7" s="22"/>
      <c r="H7" s="21" t="s">
        <v>596</v>
      </c>
      <c r="I7" s="22" t="s">
        <v>597</v>
      </c>
      <c r="J7" s="22"/>
      <c r="K7" s="22"/>
      <c r="M7" s="21" t="s">
        <v>598</v>
      </c>
      <c r="N7" s="22" t="s">
        <v>599</v>
      </c>
      <c r="O7" s="22"/>
      <c r="P7" s="22"/>
    </row>
    <row r="8" spans="1:47" x14ac:dyDescent="0.55000000000000004">
      <c r="A8" s="9" t="s">
        <v>600</v>
      </c>
      <c r="C8" s="21" t="s">
        <v>601</v>
      </c>
      <c r="D8" s="22" t="s">
        <v>602</v>
      </c>
      <c r="E8" s="22"/>
      <c r="F8" s="22"/>
      <c r="H8" s="21" t="s">
        <v>603</v>
      </c>
      <c r="I8" s="22" t="s">
        <v>604</v>
      </c>
      <c r="J8" s="22"/>
      <c r="K8" s="22"/>
    </row>
    <row r="9" spans="1:47" x14ac:dyDescent="0.55000000000000004">
      <c r="A9" s="9"/>
      <c r="D9" s="58"/>
      <c r="E9" s="58"/>
      <c r="F9" s="58"/>
      <c r="H9" s="59"/>
      <c r="I9" s="58"/>
      <c r="J9" s="58"/>
      <c r="K9" s="58"/>
    </row>
    <row r="10" spans="1:47" ht="16.5" x14ac:dyDescent="0.55000000000000004">
      <c r="C10" s="60"/>
      <c r="D10" s="54" t="s">
        <v>181</v>
      </c>
      <c r="E10" s="55" t="s">
        <v>181</v>
      </c>
      <c r="F10" s="55" t="s">
        <v>181</v>
      </c>
      <c r="G10" s="55" t="s">
        <v>181</v>
      </c>
      <c r="H10" s="55" t="s">
        <v>181</v>
      </c>
      <c r="I10" s="55" t="s">
        <v>181</v>
      </c>
      <c r="J10" s="55" t="s">
        <v>181</v>
      </c>
      <c r="K10" s="55" t="s">
        <v>181</v>
      </c>
      <c r="L10" s="55" t="s">
        <v>181</v>
      </c>
      <c r="M10" s="55" t="s">
        <v>181</v>
      </c>
      <c r="N10" s="55" t="s">
        <v>181</v>
      </c>
      <c r="O10" s="55" t="s">
        <v>181</v>
      </c>
      <c r="P10" s="55" t="s">
        <v>181</v>
      </c>
      <c r="Q10" s="55" t="s">
        <v>181</v>
      </c>
      <c r="R10" s="55" t="s">
        <v>181</v>
      </c>
      <c r="S10" s="55" t="s">
        <v>181</v>
      </c>
      <c r="T10" s="55" t="s">
        <v>181</v>
      </c>
      <c r="U10" s="55" t="s">
        <v>181</v>
      </c>
      <c r="V10" s="55" t="s">
        <v>181</v>
      </c>
      <c r="W10" s="55" t="s">
        <v>181</v>
      </c>
      <c r="X10" s="55" t="s">
        <v>181</v>
      </c>
      <c r="Y10" s="55" t="s">
        <v>181</v>
      </c>
      <c r="Z10" s="55" t="s">
        <v>181</v>
      </c>
      <c r="AA10" s="55" t="s">
        <v>181</v>
      </c>
      <c r="AB10" s="55" t="s">
        <v>181</v>
      </c>
      <c r="AC10" s="55" t="s">
        <v>181</v>
      </c>
      <c r="AD10" s="55" t="s">
        <v>181</v>
      </c>
      <c r="AE10" s="55" t="s">
        <v>181</v>
      </c>
      <c r="AF10" s="55" t="s">
        <v>181</v>
      </c>
      <c r="AG10" s="55" t="s">
        <v>181</v>
      </c>
      <c r="AH10" s="55" t="s">
        <v>181</v>
      </c>
      <c r="AI10" s="55" t="s">
        <v>181</v>
      </c>
      <c r="AJ10" s="55" t="s">
        <v>181</v>
      </c>
      <c r="AK10" s="64" t="s">
        <v>181</v>
      </c>
      <c r="AL10" s="55" t="s">
        <v>181</v>
      </c>
      <c r="AM10" s="54" t="s">
        <v>622</v>
      </c>
      <c r="AN10" s="55" t="s">
        <v>622</v>
      </c>
      <c r="AO10" s="55" t="s">
        <v>622</v>
      </c>
      <c r="AP10" s="55" t="s">
        <v>622</v>
      </c>
      <c r="AQ10" s="55" t="s">
        <v>622</v>
      </c>
      <c r="AR10" s="55" t="s">
        <v>622</v>
      </c>
      <c r="AS10" s="56" t="s">
        <v>622</v>
      </c>
      <c r="AT10" s="54" t="s">
        <v>175</v>
      </c>
      <c r="AU10" s="56" t="s">
        <v>175</v>
      </c>
    </row>
    <row r="11" spans="1:47" ht="38.700000000000003" x14ac:dyDescent="0.55000000000000004">
      <c r="C11" s="60"/>
      <c r="D11" s="54" t="s">
        <v>623</v>
      </c>
      <c r="E11" s="55" t="s">
        <v>623</v>
      </c>
      <c r="F11" s="55" t="s">
        <v>623</v>
      </c>
      <c r="G11" s="55" t="s">
        <v>623</v>
      </c>
      <c r="H11" s="55" t="s">
        <v>623</v>
      </c>
      <c r="I11" s="55" t="s">
        <v>623</v>
      </c>
      <c r="J11" s="55" t="s">
        <v>623</v>
      </c>
      <c r="K11" s="55" t="s">
        <v>623</v>
      </c>
      <c r="L11" s="55" t="s">
        <v>623</v>
      </c>
      <c r="M11" s="55" t="s">
        <v>623</v>
      </c>
      <c r="N11" s="55" t="s">
        <v>623</v>
      </c>
      <c r="O11" s="55" t="s">
        <v>623</v>
      </c>
      <c r="P11" s="55" t="s">
        <v>623</v>
      </c>
      <c r="Q11" s="55" t="s">
        <v>623</v>
      </c>
      <c r="R11" s="56" t="s">
        <v>623</v>
      </c>
      <c r="S11" s="54" t="s">
        <v>624</v>
      </c>
      <c r="T11" s="55" t="s">
        <v>624</v>
      </c>
      <c r="U11" s="55" t="s">
        <v>624</v>
      </c>
      <c r="V11" s="55" t="s">
        <v>624</v>
      </c>
      <c r="W11" s="55" t="s">
        <v>624</v>
      </c>
      <c r="X11" s="55" t="s">
        <v>624</v>
      </c>
      <c r="Y11" s="55" t="s">
        <v>624</v>
      </c>
      <c r="Z11" s="55" t="s">
        <v>624</v>
      </c>
      <c r="AA11" s="55" t="s">
        <v>624</v>
      </c>
      <c r="AB11" s="55" t="s">
        <v>624</v>
      </c>
      <c r="AC11" s="55" t="s">
        <v>624</v>
      </c>
      <c r="AD11" s="55" t="s">
        <v>624</v>
      </c>
      <c r="AE11" s="55" t="s">
        <v>624</v>
      </c>
      <c r="AF11" s="55" t="s">
        <v>624</v>
      </c>
      <c r="AG11" s="55" t="s">
        <v>624</v>
      </c>
      <c r="AH11" s="55" t="s">
        <v>624</v>
      </c>
      <c r="AI11" s="55" t="s">
        <v>624</v>
      </c>
      <c r="AJ11" s="55" t="s">
        <v>624</v>
      </c>
      <c r="AK11" s="64" t="s">
        <v>624</v>
      </c>
      <c r="AL11" s="55" t="s">
        <v>624</v>
      </c>
      <c r="AM11" s="54" t="s">
        <v>625</v>
      </c>
      <c r="AN11" s="55" t="s">
        <v>625</v>
      </c>
      <c r="AO11" s="55" t="s">
        <v>625</v>
      </c>
      <c r="AP11" s="56" t="s">
        <v>625</v>
      </c>
      <c r="AQ11" s="54" t="s">
        <v>90</v>
      </c>
      <c r="AR11" s="55" t="s">
        <v>90</v>
      </c>
      <c r="AS11" s="56" t="s">
        <v>90</v>
      </c>
      <c r="AT11" s="54" t="s">
        <v>626</v>
      </c>
      <c r="AU11" s="56" t="s">
        <v>626</v>
      </c>
    </row>
    <row r="12" spans="1:47" ht="47.1" customHeight="1" x14ac:dyDescent="0.55000000000000004">
      <c r="A12" s="61"/>
      <c r="B12" s="61"/>
      <c r="C12" s="62"/>
      <c r="D12" s="53" t="s">
        <v>98</v>
      </c>
      <c r="E12" s="53" t="s">
        <v>606</v>
      </c>
      <c r="F12" s="53" t="s">
        <v>607</v>
      </c>
      <c r="G12" s="53" t="s">
        <v>534</v>
      </c>
      <c r="H12" s="53" t="s">
        <v>608</v>
      </c>
      <c r="I12" s="53" t="s">
        <v>609</v>
      </c>
      <c r="J12" s="53" t="s">
        <v>610</v>
      </c>
      <c r="K12" s="53" t="s">
        <v>627</v>
      </c>
      <c r="L12" s="53" t="s">
        <v>628</v>
      </c>
      <c r="M12" s="53" t="s">
        <v>629</v>
      </c>
      <c r="N12" s="53" t="s">
        <v>630</v>
      </c>
      <c r="O12" s="53" t="s">
        <v>631</v>
      </c>
      <c r="P12" s="53" t="s">
        <v>632</v>
      </c>
      <c r="Q12" s="53" t="s">
        <v>633</v>
      </c>
      <c r="R12" s="53" t="s">
        <v>634</v>
      </c>
      <c r="S12" s="53" t="s">
        <v>611</v>
      </c>
      <c r="T12" s="53" t="s">
        <v>612</v>
      </c>
      <c r="U12" s="53" t="s">
        <v>613</v>
      </c>
      <c r="V12" s="53" t="s">
        <v>635</v>
      </c>
      <c r="W12" s="53" t="s">
        <v>636</v>
      </c>
      <c r="X12" s="53" t="s">
        <v>637</v>
      </c>
      <c r="Y12" s="53" t="s">
        <v>638</v>
      </c>
      <c r="Z12" s="53" t="s">
        <v>639</v>
      </c>
      <c r="AA12" s="53" t="s">
        <v>640</v>
      </c>
      <c r="AB12" s="53" t="s">
        <v>641</v>
      </c>
      <c r="AC12" s="53" t="s">
        <v>642</v>
      </c>
      <c r="AD12" s="53" t="s">
        <v>643</v>
      </c>
      <c r="AE12" s="53" t="s">
        <v>644</v>
      </c>
      <c r="AF12" s="53" t="s">
        <v>645</v>
      </c>
      <c r="AG12" s="53" t="s">
        <v>646</v>
      </c>
      <c r="AH12" s="53" t="s">
        <v>647</v>
      </c>
      <c r="AI12" s="53" t="s">
        <v>648</v>
      </c>
      <c r="AJ12" s="53" t="s">
        <v>649</v>
      </c>
      <c r="AK12" s="53" t="s">
        <v>650</v>
      </c>
      <c r="AL12" s="53" t="s">
        <v>651</v>
      </c>
      <c r="AM12" s="53" t="s">
        <v>614</v>
      </c>
      <c r="AN12" s="53" t="s">
        <v>615</v>
      </c>
      <c r="AO12" s="53" t="s">
        <v>652</v>
      </c>
      <c r="AP12" s="53" t="s">
        <v>653</v>
      </c>
      <c r="AQ12" s="53" t="s">
        <v>616</v>
      </c>
      <c r="AR12" s="53" t="s">
        <v>617</v>
      </c>
      <c r="AS12" s="53" t="s">
        <v>654</v>
      </c>
      <c r="AT12" s="53" t="s">
        <v>655</v>
      </c>
      <c r="AU12" s="53" t="s">
        <v>655</v>
      </c>
    </row>
    <row r="13" spans="1:47" x14ac:dyDescent="0.55000000000000004">
      <c r="A13" s="23" t="s">
        <v>181</v>
      </c>
      <c r="B13" s="23" t="s">
        <v>623</v>
      </c>
      <c r="C13" s="21" t="s">
        <v>98</v>
      </c>
      <c r="D13" s="57" t="s">
        <v>618</v>
      </c>
      <c r="E13" s="57" t="s">
        <v>594</v>
      </c>
      <c r="F13" s="57" t="s">
        <v>618</v>
      </c>
      <c r="G13" s="57">
        <v>0</v>
      </c>
      <c r="H13" s="57" t="s">
        <v>618</v>
      </c>
      <c r="I13" s="57" t="s">
        <v>618</v>
      </c>
      <c r="J13" s="57">
        <v>0</v>
      </c>
      <c r="K13" s="57" t="s">
        <v>594</v>
      </c>
      <c r="L13" s="57" t="s">
        <v>618</v>
      </c>
      <c r="M13" s="57">
        <v>0</v>
      </c>
      <c r="N13" s="57">
        <v>0</v>
      </c>
      <c r="O13" s="57">
        <v>0</v>
      </c>
      <c r="P13" s="57">
        <v>0</v>
      </c>
      <c r="Q13" s="57">
        <v>0</v>
      </c>
      <c r="R13" s="57" t="s">
        <v>618</v>
      </c>
      <c r="S13" s="57" t="s">
        <v>618</v>
      </c>
      <c r="T13" s="57" t="s">
        <v>594</v>
      </c>
      <c r="U13" s="57" t="s">
        <v>618</v>
      </c>
      <c r="V13" s="57" t="s">
        <v>618</v>
      </c>
      <c r="W13" s="57" t="s">
        <v>618</v>
      </c>
      <c r="X13" s="57" t="s">
        <v>618</v>
      </c>
      <c r="Y13" s="57" t="s">
        <v>618</v>
      </c>
      <c r="Z13" s="57" t="s">
        <v>618</v>
      </c>
      <c r="AA13" s="57" t="s">
        <v>618</v>
      </c>
      <c r="AB13" s="57" t="s">
        <v>618</v>
      </c>
      <c r="AC13" s="57" t="s">
        <v>618</v>
      </c>
      <c r="AD13" s="57" t="s">
        <v>618</v>
      </c>
      <c r="AE13" s="57" t="s">
        <v>618</v>
      </c>
      <c r="AF13" s="57" t="s">
        <v>618</v>
      </c>
      <c r="AG13" s="57" t="s">
        <v>618</v>
      </c>
      <c r="AH13" s="57" t="s">
        <v>594</v>
      </c>
      <c r="AI13" s="57" t="s">
        <v>594</v>
      </c>
      <c r="AJ13" s="57" t="s">
        <v>594</v>
      </c>
      <c r="AK13" s="57" t="s">
        <v>594</v>
      </c>
      <c r="AL13" s="57" t="s">
        <v>618</v>
      </c>
      <c r="AM13" s="57" t="s">
        <v>594</v>
      </c>
      <c r="AN13" s="57" t="s">
        <v>594</v>
      </c>
      <c r="AO13" s="57" t="s">
        <v>594</v>
      </c>
      <c r="AP13" s="57" t="s">
        <v>594</v>
      </c>
      <c r="AQ13" s="57" t="s">
        <v>594</v>
      </c>
      <c r="AR13" s="57" t="s">
        <v>594</v>
      </c>
      <c r="AS13" s="57" t="s">
        <v>594</v>
      </c>
      <c r="AT13" s="57" t="s">
        <v>618</v>
      </c>
      <c r="AU13" s="57" t="s">
        <v>618</v>
      </c>
    </row>
    <row r="14" spans="1:47" x14ac:dyDescent="0.55000000000000004">
      <c r="A14" s="51" t="s">
        <v>181</v>
      </c>
      <c r="B14" s="51" t="s">
        <v>623</v>
      </c>
      <c r="C14" s="21" t="s">
        <v>606</v>
      </c>
      <c r="D14" s="57" t="s">
        <v>594</v>
      </c>
      <c r="E14" s="57" t="s">
        <v>594</v>
      </c>
      <c r="F14" s="57" t="s">
        <v>594</v>
      </c>
      <c r="G14" s="57">
        <v>0</v>
      </c>
      <c r="H14" s="57" t="s">
        <v>594</v>
      </c>
      <c r="I14" s="57" t="s">
        <v>594</v>
      </c>
      <c r="J14" s="57">
        <v>0</v>
      </c>
      <c r="K14" s="57" t="s">
        <v>594</v>
      </c>
      <c r="L14" s="57" t="s">
        <v>594</v>
      </c>
      <c r="M14" s="57">
        <v>0</v>
      </c>
      <c r="N14" s="57">
        <v>0</v>
      </c>
      <c r="O14" s="57">
        <v>0</v>
      </c>
      <c r="P14" s="57">
        <v>0</v>
      </c>
      <c r="Q14" s="57">
        <v>0</v>
      </c>
      <c r="R14" s="57" t="s">
        <v>594</v>
      </c>
      <c r="S14" s="57" t="s">
        <v>594</v>
      </c>
      <c r="T14" s="57" t="s">
        <v>594</v>
      </c>
      <c r="U14" s="57" t="s">
        <v>594</v>
      </c>
      <c r="V14" s="57" t="s">
        <v>594</v>
      </c>
      <c r="W14" s="57" t="s">
        <v>594</v>
      </c>
      <c r="X14" s="57" t="s">
        <v>594</v>
      </c>
      <c r="Y14" s="57" t="s">
        <v>594</v>
      </c>
      <c r="Z14" s="57" t="s">
        <v>594</v>
      </c>
      <c r="AA14" s="57" t="s">
        <v>594</v>
      </c>
      <c r="AB14" s="57" t="s">
        <v>594</v>
      </c>
      <c r="AC14" s="57" t="s">
        <v>594</v>
      </c>
      <c r="AD14" s="57" t="s">
        <v>594</v>
      </c>
      <c r="AE14" s="57" t="s">
        <v>594</v>
      </c>
      <c r="AF14" s="57" t="s">
        <v>594</v>
      </c>
      <c r="AG14" s="57" t="s">
        <v>594</v>
      </c>
      <c r="AH14" s="57" t="s">
        <v>594</v>
      </c>
      <c r="AI14" s="57" t="s">
        <v>594</v>
      </c>
      <c r="AJ14" s="57" t="s">
        <v>594</v>
      </c>
      <c r="AK14" s="57" t="s">
        <v>594</v>
      </c>
      <c r="AL14" s="57" t="s">
        <v>594</v>
      </c>
      <c r="AM14" s="57" t="s">
        <v>594</v>
      </c>
      <c r="AN14" s="57" t="s">
        <v>594</v>
      </c>
      <c r="AO14" s="57" t="s">
        <v>594</v>
      </c>
      <c r="AP14" s="57" t="s">
        <v>594</v>
      </c>
      <c r="AQ14" s="57" t="s">
        <v>594</v>
      </c>
      <c r="AR14" s="57" t="s">
        <v>594</v>
      </c>
      <c r="AS14" s="57" t="s">
        <v>594</v>
      </c>
      <c r="AT14" s="57" t="s">
        <v>594</v>
      </c>
      <c r="AU14" s="57" t="s">
        <v>594</v>
      </c>
    </row>
    <row r="15" spans="1:47" x14ac:dyDescent="0.55000000000000004">
      <c r="A15" s="51" t="s">
        <v>181</v>
      </c>
      <c r="B15" s="51" t="s">
        <v>623</v>
      </c>
      <c r="C15" s="21" t="s">
        <v>607</v>
      </c>
      <c r="D15" s="57" t="s">
        <v>618</v>
      </c>
      <c r="E15" s="57" t="s">
        <v>594</v>
      </c>
      <c r="F15" s="57" t="s">
        <v>618</v>
      </c>
      <c r="G15" s="57">
        <v>0</v>
      </c>
      <c r="H15" s="57" t="s">
        <v>618</v>
      </c>
      <c r="I15" s="57" t="s">
        <v>618</v>
      </c>
      <c r="J15" s="57">
        <v>0</v>
      </c>
      <c r="K15" s="57" t="s">
        <v>594</v>
      </c>
      <c r="L15" s="57">
        <v>0</v>
      </c>
      <c r="M15" s="57">
        <v>0</v>
      </c>
      <c r="N15" s="57">
        <v>0</v>
      </c>
      <c r="O15" s="57">
        <v>0</v>
      </c>
      <c r="P15" s="57">
        <v>0</v>
      </c>
      <c r="Q15" s="57">
        <v>0</v>
      </c>
      <c r="R15" s="57" t="s">
        <v>594</v>
      </c>
      <c r="S15" s="57" t="s">
        <v>618</v>
      </c>
      <c r="T15" s="57" t="s">
        <v>594</v>
      </c>
      <c r="U15" s="57" t="s">
        <v>594</v>
      </c>
      <c r="V15" s="57" t="s">
        <v>594</v>
      </c>
      <c r="W15" s="57" t="s">
        <v>594</v>
      </c>
      <c r="X15" s="57" t="s">
        <v>618</v>
      </c>
      <c r="Y15" s="57" t="s">
        <v>594</v>
      </c>
      <c r="Z15" s="57" t="s">
        <v>618</v>
      </c>
      <c r="AA15" s="57">
        <v>0</v>
      </c>
      <c r="AB15" s="57" t="s">
        <v>594</v>
      </c>
      <c r="AC15" s="57" t="s">
        <v>594</v>
      </c>
      <c r="AD15" s="57" t="s">
        <v>594</v>
      </c>
      <c r="AE15" s="57">
        <v>0</v>
      </c>
      <c r="AF15" s="57">
        <v>0</v>
      </c>
      <c r="AG15" s="57">
        <v>0</v>
      </c>
      <c r="AH15" s="57" t="s">
        <v>618</v>
      </c>
      <c r="AI15" s="57" t="s">
        <v>594</v>
      </c>
      <c r="AJ15" s="57" t="s">
        <v>594</v>
      </c>
      <c r="AK15" s="57" t="s">
        <v>594</v>
      </c>
      <c r="AL15" s="57" t="s">
        <v>594</v>
      </c>
      <c r="AM15" s="57" t="s">
        <v>594</v>
      </c>
      <c r="AN15" s="57" t="s">
        <v>594</v>
      </c>
      <c r="AO15" s="57" t="s">
        <v>594</v>
      </c>
      <c r="AP15" s="57" t="s">
        <v>594</v>
      </c>
      <c r="AQ15" s="57">
        <v>0</v>
      </c>
      <c r="AR15" s="57" t="s">
        <v>594</v>
      </c>
      <c r="AS15" s="57" t="s">
        <v>594</v>
      </c>
      <c r="AT15" s="57" t="s">
        <v>618</v>
      </c>
      <c r="AU15" s="57" t="s">
        <v>618</v>
      </c>
    </row>
    <row r="16" spans="1:47" x14ac:dyDescent="0.55000000000000004">
      <c r="A16" s="51" t="s">
        <v>181</v>
      </c>
      <c r="B16" s="51" t="s">
        <v>623</v>
      </c>
      <c r="C16" s="21" t="s">
        <v>534</v>
      </c>
      <c r="D16" s="57">
        <v>0</v>
      </c>
      <c r="E16" s="57">
        <v>0</v>
      </c>
      <c r="F16" s="57">
        <v>0</v>
      </c>
      <c r="G16" s="57">
        <v>0</v>
      </c>
      <c r="H16" s="57">
        <v>0</v>
      </c>
      <c r="I16" s="57">
        <v>0</v>
      </c>
      <c r="J16" s="57">
        <v>0</v>
      </c>
      <c r="K16" s="57">
        <v>0</v>
      </c>
      <c r="L16" s="57">
        <v>0</v>
      </c>
      <c r="M16" s="57">
        <v>0</v>
      </c>
      <c r="N16" s="57">
        <v>0</v>
      </c>
      <c r="O16" s="57">
        <v>0</v>
      </c>
      <c r="P16" s="57">
        <v>0</v>
      </c>
      <c r="Q16" s="57">
        <v>0</v>
      </c>
      <c r="R16" s="57">
        <v>0</v>
      </c>
      <c r="S16" s="57">
        <v>0</v>
      </c>
      <c r="T16" s="57">
        <v>0</v>
      </c>
      <c r="U16" s="57">
        <v>0</v>
      </c>
      <c r="V16" s="57">
        <v>0</v>
      </c>
      <c r="W16" s="57">
        <v>0</v>
      </c>
      <c r="X16" s="57">
        <v>0</v>
      </c>
      <c r="Y16" s="57">
        <v>0</v>
      </c>
      <c r="Z16" s="57">
        <v>0</v>
      </c>
      <c r="AA16" s="57">
        <v>0</v>
      </c>
      <c r="AB16" s="57">
        <v>0</v>
      </c>
      <c r="AC16" s="57">
        <v>0</v>
      </c>
      <c r="AD16" s="57">
        <v>0</v>
      </c>
      <c r="AE16" s="57">
        <v>0</v>
      </c>
      <c r="AF16" s="57">
        <v>0</v>
      </c>
      <c r="AG16" s="57">
        <v>0</v>
      </c>
      <c r="AH16" s="57">
        <v>0</v>
      </c>
      <c r="AI16" s="57">
        <v>0</v>
      </c>
      <c r="AJ16" s="57">
        <v>0</v>
      </c>
      <c r="AK16" s="57">
        <v>0</v>
      </c>
      <c r="AL16" s="57">
        <v>0</v>
      </c>
      <c r="AM16" s="57">
        <v>0</v>
      </c>
      <c r="AN16" s="57">
        <v>0</v>
      </c>
      <c r="AO16" s="57">
        <v>0</v>
      </c>
      <c r="AP16" s="57">
        <v>0</v>
      </c>
      <c r="AQ16" s="57">
        <v>0</v>
      </c>
      <c r="AR16" s="57">
        <v>0</v>
      </c>
      <c r="AS16" s="57">
        <v>0</v>
      </c>
      <c r="AT16" s="57">
        <v>0</v>
      </c>
      <c r="AU16" s="57">
        <v>0</v>
      </c>
    </row>
    <row r="17" spans="1:47" x14ac:dyDescent="0.55000000000000004">
      <c r="A17" s="51" t="s">
        <v>181</v>
      </c>
      <c r="B17" s="51" t="s">
        <v>623</v>
      </c>
      <c r="C17" s="21" t="s">
        <v>608</v>
      </c>
      <c r="D17" s="57" t="s">
        <v>618</v>
      </c>
      <c r="E17" s="57" t="s">
        <v>594</v>
      </c>
      <c r="F17" s="57" t="s">
        <v>618</v>
      </c>
      <c r="G17" s="57">
        <v>0</v>
      </c>
      <c r="H17" s="57" t="s">
        <v>618</v>
      </c>
      <c r="I17" s="57" t="s">
        <v>618</v>
      </c>
      <c r="J17" s="57">
        <v>0</v>
      </c>
      <c r="K17" s="57" t="s">
        <v>594</v>
      </c>
      <c r="L17" s="57" t="s">
        <v>618</v>
      </c>
      <c r="M17" s="57" t="s">
        <v>618</v>
      </c>
      <c r="N17" s="57" t="s">
        <v>618</v>
      </c>
      <c r="O17" s="57" t="s">
        <v>618</v>
      </c>
      <c r="P17" s="57">
        <v>0</v>
      </c>
      <c r="Q17" s="57" t="s">
        <v>618</v>
      </c>
      <c r="R17" s="57" t="s">
        <v>618</v>
      </c>
      <c r="S17" s="57" t="s">
        <v>618</v>
      </c>
      <c r="T17" s="57" t="s">
        <v>594</v>
      </c>
      <c r="U17" s="57" t="s">
        <v>618</v>
      </c>
      <c r="V17" s="57" t="s">
        <v>618</v>
      </c>
      <c r="W17" s="57" t="s">
        <v>618</v>
      </c>
      <c r="X17" s="57" t="s">
        <v>618</v>
      </c>
      <c r="Y17" s="57" t="s">
        <v>618</v>
      </c>
      <c r="Z17" s="57" t="s">
        <v>618</v>
      </c>
      <c r="AA17" s="57">
        <v>0</v>
      </c>
      <c r="AB17" s="57" t="s">
        <v>618</v>
      </c>
      <c r="AC17" s="57" t="s">
        <v>618</v>
      </c>
      <c r="AD17" s="57" t="s">
        <v>618</v>
      </c>
      <c r="AE17" s="57">
        <v>0</v>
      </c>
      <c r="AF17" s="57">
        <v>0</v>
      </c>
      <c r="AG17" s="57">
        <v>0</v>
      </c>
      <c r="AH17" s="57" t="s">
        <v>594</v>
      </c>
      <c r="AI17" s="57" t="s">
        <v>594</v>
      </c>
      <c r="AJ17" s="57" t="s">
        <v>594</v>
      </c>
      <c r="AK17" s="57" t="s">
        <v>594</v>
      </c>
      <c r="AL17" s="57" t="s">
        <v>618</v>
      </c>
      <c r="AM17" s="57" t="s">
        <v>594</v>
      </c>
      <c r="AN17" s="57" t="s">
        <v>594</v>
      </c>
      <c r="AO17" s="57" t="s">
        <v>594</v>
      </c>
      <c r="AP17" s="57" t="s">
        <v>594</v>
      </c>
      <c r="AQ17" s="57" t="s">
        <v>594</v>
      </c>
      <c r="AR17" s="57" t="s">
        <v>594</v>
      </c>
      <c r="AS17" s="57" t="s">
        <v>594</v>
      </c>
      <c r="AT17" s="57" t="s">
        <v>618</v>
      </c>
      <c r="AU17" s="57" t="s">
        <v>618</v>
      </c>
    </row>
    <row r="18" spans="1:47" x14ac:dyDescent="0.55000000000000004">
      <c r="A18" s="51" t="s">
        <v>181</v>
      </c>
      <c r="B18" s="51" t="s">
        <v>623</v>
      </c>
      <c r="C18" s="21" t="s">
        <v>609</v>
      </c>
      <c r="D18" s="57" t="s">
        <v>618</v>
      </c>
      <c r="E18" s="57" t="s">
        <v>594</v>
      </c>
      <c r="F18" s="57" t="s">
        <v>618</v>
      </c>
      <c r="G18" s="57">
        <v>0</v>
      </c>
      <c r="H18" s="57" t="s">
        <v>618</v>
      </c>
      <c r="I18" s="57" t="s">
        <v>618</v>
      </c>
      <c r="J18" s="57">
        <v>0</v>
      </c>
      <c r="K18" s="57" t="s">
        <v>594</v>
      </c>
      <c r="L18" s="57" t="s">
        <v>618</v>
      </c>
      <c r="M18" s="57">
        <v>0</v>
      </c>
      <c r="N18" s="57">
        <v>0</v>
      </c>
      <c r="O18" s="57">
        <v>0</v>
      </c>
      <c r="P18" s="57">
        <v>0</v>
      </c>
      <c r="Q18" s="57">
        <v>0</v>
      </c>
      <c r="R18" s="57" t="s">
        <v>618</v>
      </c>
      <c r="S18" s="57">
        <v>0</v>
      </c>
      <c r="T18" s="57">
        <v>0</v>
      </c>
      <c r="U18" s="57" t="s">
        <v>618</v>
      </c>
      <c r="V18" s="57" t="s">
        <v>618</v>
      </c>
      <c r="W18" s="57" t="s">
        <v>618</v>
      </c>
      <c r="X18" s="57">
        <v>0</v>
      </c>
      <c r="Y18" s="57" t="s">
        <v>618</v>
      </c>
      <c r="Z18" s="57">
        <v>0</v>
      </c>
      <c r="AA18" s="57">
        <v>0</v>
      </c>
      <c r="AB18" s="57" t="s">
        <v>618</v>
      </c>
      <c r="AC18" s="57" t="s">
        <v>618</v>
      </c>
      <c r="AD18" s="57" t="s">
        <v>618</v>
      </c>
      <c r="AE18" s="57">
        <v>0</v>
      </c>
      <c r="AF18" s="57">
        <v>0</v>
      </c>
      <c r="AG18" s="57">
        <v>0</v>
      </c>
      <c r="AH18" s="57">
        <v>0</v>
      </c>
      <c r="AI18" s="57" t="s">
        <v>594</v>
      </c>
      <c r="AJ18" s="57" t="s">
        <v>594</v>
      </c>
      <c r="AK18" s="57" t="s">
        <v>594</v>
      </c>
      <c r="AL18" s="57" t="s">
        <v>618</v>
      </c>
      <c r="AM18" s="57">
        <v>0</v>
      </c>
      <c r="AN18" s="57">
        <v>0</v>
      </c>
      <c r="AO18" s="57">
        <v>0</v>
      </c>
      <c r="AP18" s="57">
        <v>0</v>
      </c>
      <c r="AQ18" s="57">
        <v>0</v>
      </c>
      <c r="AR18" s="57">
        <v>0</v>
      </c>
      <c r="AS18" s="57">
        <v>0</v>
      </c>
      <c r="AT18" s="57">
        <v>0</v>
      </c>
      <c r="AU18" s="57">
        <v>0</v>
      </c>
    </row>
    <row r="19" spans="1:47" x14ac:dyDescent="0.55000000000000004">
      <c r="A19" s="51" t="s">
        <v>181</v>
      </c>
      <c r="B19" s="51" t="s">
        <v>623</v>
      </c>
      <c r="C19" s="21" t="s">
        <v>610</v>
      </c>
      <c r="D19" s="57">
        <v>0</v>
      </c>
      <c r="E19" s="57">
        <v>0</v>
      </c>
      <c r="F19" s="57">
        <v>0</v>
      </c>
      <c r="G19" s="57">
        <v>0</v>
      </c>
      <c r="H19" s="57">
        <v>0</v>
      </c>
      <c r="I19" s="57">
        <v>0</v>
      </c>
      <c r="J19" s="57" t="s">
        <v>618</v>
      </c>
      <c r="K19" s="57">
        <v>0</v>
      </c>
      <c r="L19" s="57">
        <v>0</v>
      </c>
      <c r="M19" s="57">
        <v>0</v>
      </c>
      <c r="N19" s="57">
        <v>0</v>
      </c>
      <c r="O19" s="57">
        <v>0</v>
      </c>
      <c r="P19" s="57">
        <v>0</v>
      </c>
      <c r="Q19" s="57">
        <v>0</v>
      </c>
      <c r="R19" s="57">
        <v>0</v>
      </c>
      <c r="S19" s="57" t="s">
        <v>618</v>
      </c>
      <c r="T19" s="57" t="s">
        <v>594</v>
      </c>
      <c r="U19" s="57">
        <v>0</v>
      </c>
      <c r="V19" s="57">
        <v>0</v>
      </c>
      <c r="W19" s="57">
        <v>0</v>
      </c>
      <c r="X19" s="57" t="s">
        <v>618</v>
      </c>
      <c r="Y19" s="57">
        <v>0</v>
      </c>
      <c r="Z19" s="57" t="s">
        <v>618</v>
      </c>
      <c r="AA19" s="57">
        <v>0</v>
      </c>
      <c r="AB19" s="57">
        <v>0</v>
      </c>
      <c r="AC19" s="57">
        <v>0</v>
      </c>
      <c r="AD19" s="57">
        <v>0</v>
      </c>
      <c r="AE19" s="57">
        <v>0</v>
      </c>
      <c r="AF19" s="57">
        <v>0</v>
      </c>
      <c r="AG19" s="57">
        <v>0</v>
      </c>
      <c r="AH19" s="57" t="s">
        <v>594</v>
      </c>
      <c r="AI19" s="57">
        <v>0</v>
      </c>
      <c r="AJ19" s="57">
        <v>0</v>
      </c>
      <c r="AK19" s="57">
        <v>0</v>
      </c>
      <c r="AL19" s="57">
        <v>0</v>
      </c>
      <c r="AM19" s="57">
        <v>0</v>
      </c>
      <c r="AN19" s="57">
        <v>0</v>
      </c>
      <c r="AO19" s="57">
        <v>0</v>
      </c>
      <c r="AP19" s="57" t="s">
        <v>594</v>
      </c>
      <c r="AQ19" s="57">
        <v>0</v>
      </c>
      <c r="AR19" s="57" t="s">
        <v>594</v>
      </c>
      <c r="AS19" s="57" t="s">
        <v>594</v>
      </c>
      <c r="AT19" s="57" t="s">
        <v>618</v>
      </c>
      <c r="AU19" s="57" t="s">
        <v>618</v>
      </c>
    </row>
    <row r="20" spans="1:47" x14ac:dyDescent="0.55000000000000004">
      <c r="A20" s="51" t="s">
        <v>181</v>
      </c>
      <c r="B20" s="51" t="s">
        <v>623</v>
      </c>
      <c r="C20" s="21" t="s">
        <v>627</v>
      </c>
      <c r="D20" s="57" t="s">
        <v>594</v>
      </c>
      <c r="E20" s="57" t="s">
        <v>594</v>
      </c>
      <c r="F20" s="57" t="s">
        <v>594</v>
      </c>
      <c r="G20" s="57">
        <v>0</v>
      </c>
      <c r="H20" s="57" t="s">
        <v>594</v>
      </c>
      <c r="I20" s="57" t="s">
        <v>594</v>
      </c>
      <c r="J20" s="57">
        <v>0</v>
      </c>
      <c r="K20" s="57" t="s">
        <v>594</v>
      </c>
      <c r="L20" s="57" t="s">
        <v>594</v>
      </c>
      <c r="M20" s="57">
        <v>0</v>
      </c>
      <c r="N20" s="57">
        <v>0</v>
      </c>
      <c r="O20" s="57">
        <v>0</v>
      </c>
      <c r="P20" s="57">
        <v>0</v>
      </c>
      <c r="Q20" s="57">
        <v>0</v>
      </c>
      <c r="R20" s="57" t="s">
        <v>594</v>
      </c>
      <c r="S20" s="57">
        <v>0</v>
      </c>
      <c r="T20" s="57">
        <v>0</v>
      </c>
      <c r="U20" s="57" t="s">
        <v>594</v>
      </c>
      <c r="V20" s="57" t="s">
        <v>594</v>
      </c>
      <c r="W20" s="57" t="s">
        <v>594</v>
      </c>
      <c r="X20" s="57">
        <v>0</v>
      </c>
      <c r="Y20" s="57" t="s">
        <v>594</v>
      </c>
      <c r="Z20" s="57">
        <v>0</v>
      </c>
      <c r="AA20" s="57">
        <v>0</v>
      </c>
      <c r="AB20" s="57" t="s">
        <v>594</v>
      </c>
      <c r="AC20" s="57" t="s">
        <v>594</v>
      </c>
      <c r="AD20" s="57" t="s">
        <v>594</v>
      </c>
      <c r="AE20" s="57">
        <v>0</v>
      </c>
      <c r="AF20" s="57">
        <v>0</v>
      </c>
      <c r="AG20" s="57">
        <v>0</v>
      </c>
      <c r="AH20" s="57">
        <v>0</v>
      </c>
      <c r="AI20" s="57" t="s">
        <v>594</v>
      </c>
      <c r="AJ20" s="57" t="s">
        <v>594</v>
      </c>
      <c r="AK20" s="57" t="s">
        <v>594</v>
      </c>
      <c r="AL20" s="57" t="s">
        <v>594</v>
      </c>
      <c r="AM20" s="57">
        <v>0</v>
      </c>
      <c r="AN20" s="57" t="s">
        <v>594</v>
      </c>
      <c r="AO20" s="57">
        <v>0</v>
      </c>
      <c r="AP20" s="57">
        <v>0</v>
      </c>
      <c r="AQ20" s="57">
        <v>0</v>
      </c>
      <c r="AR20" s="57">
        <v>0</v>
      </c>
      <c r="AS20" s="57">
        <v>0</v>
      </c>
      <c r="AT20" s="57" t="s">
        <v>594</v>
      </c>
      <c r="AU20" s="57" t="s">
        <v>594</v>
      </c>
    </row>
    <row r="21" spans="1:47" x14ac:dyDescent="0.55000000000000004">
      <c r="A21" s="51" t="s">
        <v>181</v>
      </c>
      <c r="B21" s="51" t="s">
        <v>623</v>
      </c>
      <c r="C21" s="21" t="s">
        <v>628</v>
      </c>
      <c r="D21" s="57" t="s">
        <v>618</v>
      </c>
      <c r="E21" s="57" t="s">
        <v>594</v>
      </c>
      <c r="F21" s="57">
        <v>0</v>
      </c>
      <c r="G21" s="57">
        <v>0</v>
      </c>
      <c r="H21" s="57" t="s">
        <v>618</v>
      </c>
      <c r="I21" s="57" t="s">
        <v>618</v>
      </c>
      <c r="J21" s="57">
        <v>0</v>
      </c>
      <c r="K21" s="57" t="s">
        <v>594</v>
      </c>
      <c r="L21" s="57" t="s">
        <v>618</v>
      </c>
      <c r="M21" s="57" t="s">
        <v>618</v>
      </c>
      <c r="N21" s="57" t="s">
        <v>618</v>
      </c>
      <c r="O21" s="57" t="s">
        <v>618</v>
      </c>
      <c r="P21" s="57">
        <v>0</v>
      </c>
      <c r="Q21" s="57" t="s">
        <v>618</v>
      </c>
      <c r="R21" s="57" t="s">
        <v>618</v>
      </c>
      <c r="S21" s="57" t="s">
        <v>618</v>
      </c>
      <c r="T21" s="57" t="s">
        <v>594</v>
      </c>
      <c r="U21" s="57" t="s">
        <v>618</v>
      </c>
      <c r="V21" s="57" t="s">
        <v>618</v>
      </c>
      <c r="W21" s="57" t="s">
        <v>618</v>
      </c>
      <c r="X21" s="57" t="s">
        <v>618</v>
      </c>
      <c r="Y21" s="57" t="s">
        <v>618</v>
      </c>
      <c r="Z21" s="57" t="s">
        <v>618</v>
      </c>
      <c r="AA21" s="57">
        <v>0</v>
      </c>
      <c r="AB21" s="57" t="s">
        <v>618</v>
      </c>
      <c r="AC21" s="57" t="s">
        <v>618</v>
      </c>
      <c r="AD21" s="57" t="s">
        <v>618</v>
      </c>
      <c r="AE21" s="57">
        <v>0</v>
      </c>
      <c r="AF21" s="57">
        <v>0</v>
      </c>
      <c r="AG21" s="57">
        <v>0</v>
      </c>
      <c r="AH21" s="57" t="s">
        <v>594</v>
      </c>
      <c r="AI21" s="57" t="s">
        <v>594</v>
      </c>
      <c r="AJ21" s="57" t="s">
        <v>594</v>
      </c>
      <c r="AK21" s="57" t="s">
        <v>594</v>
      </c>
      <c r="AL21" s="57" t="s">
        <v>618</v>
      </c>
      <c r="AM21" s="57" t="s">
        <v>594</v>
      </c>
      <c r="AN21" s="57" t="s">
        <v>594</v>
      </c>
      <c r="AO21" s="57" t="s">
        <v>594</v>
      </c>
      <c r="AP21" s="57" t="s">
        <v>594</v>
      </c>
      <c r="AQ21" s="57" t="s">
        <v>594</v>
      </c>
      <c r="AR21" s="57" t="s">
        <v>594</v>
      </c>
      <c r="AS21" s="57" t="s">
        <v>594</v>
      </c>
      <c r="AT21" s="57" t="s">
        <v>618</v>
      </c>
      <c r="AU21" s="57" t="s">
        <v>618</v>
      </c>
    </row>
    <row r="22" spans="1:47" x14ac:dyDescent="0.55000000000000004">
      <c r="A22" s="51" t="s">
        <v>181</v>
      </c>
      <c r="B22" s="51" t="s">
        <v>623</v>
      </c>
      <c r="C22" s="21" t="s">
        <v>629</v>
      </c>
      <c r="D22" s="57">
        <v>0</v>
      </c>
      <c r="E22" s="57">
        <v>0</v>
      </c>
      <c r="F22" s="57">
        <v>0</v>
      </c>
      <c r="G22" s="57">
        <v>0</v>
      </c>
      <c r="H22" s="57" t="s">
        <v>618</v>
      </c>
      <c r="I22" s="57">
        <v>0</v>
      </c>
      <c r="J22" s="57">
        <v>0</v>
      </c>
      <c r="K22" s="57">
        <v>0</v>
      </c>
      <c r="L22" s="57" t="s">
        <v>618</v>
      </c>
      <c r="M22" s="57" t="s">
        <v>618</v>
      </c>
      <c r="N22" s="57" t="s">
        <v>618</v>
      </c>
      <c r="O22" s="57">
        <v>0</v>
      </c>
      <c r="P22" s="57" t="s">
        <v>594</v>
      </c>
      <c r="Q22" s="57">
        <v>0</v>
      </c>
      <c r="R22" s="57">
        <v>0</v>
      </c>
      <c r="S22" s="57" t="s">
        <v>618</v>
      </c>
      <c r="T22" s="57" t="s">
        <v>594</v>
      </c>
      <c r="U22" s="57">
        <v>0</v>
      </c>
      <c r="V22" s="57">
        <v>0</v>
      </c>
      <c r="W22" s="57">
        <v>0</v>
      </c>
      <c r="X22" s="57" t="s">
        <v>618</v>
      </c>
      <c r="Y22" s="57">
        <v>0</v>
      </c>
      <c r="Z22" s="57" t="s">
        <v>618</v>
      </c>
      <c r="AA22" s="57">
        <v>0</v>
      </c>
      <c r="AB22" s="57">
        <v>0</v>
      </c>
      <c r="AC22" s="57">
        <v>0</v>
      </c>
      <c r="AD22" s="57">
        <v>0</v>
      </c>
      <c r="AE22" s="57">
        <v>0</v>
      </c>
      <c r="AF22" s="57">
        <v>0</v>
      </c>
      <c r="AG22" s="57">
        <v>0</v>
      </c>
      <c r="AH22" s="57" t="s">
        <v>594</v>
      </c>
      <c r="AI22" s="57">
        <v>0</v>
      </c>
      <c r="AJ22" s="57">
        <v>0</v>
      </c>
      <c r="AK22" s="57">
        <v>0</v>
      </c>
      <c r="AL22" s="57">
        <v>0</v>
      </c>
      <c r="AM22" s="57">
        <v>0</v>
      </c>
      <c r="AN22" s="57">
        <v>0</v>
      </c>
      <c r="AO22" s="57">
        <v>0</v>
      </c>
      <c r="AP22" s="57" t="s">
        <v>594</v>
      </c>
      <c r="AQ22" s="57">
        <v>0</v>
      </c>
      <c r="AR22" s="57" t="s">
        <v>594</v>
      </c>
      <c r="AS22" s="57" t="s">
        <v>594</v>
      </c>
      <c r="AT22" s="57" t="s">
        <v>618</v>
      </c>
      <c r="AU22" s="57" t="s">
        <v>618</v>
      </c>
    </row>
    <row r="23" spans="1:47" x14ac:dyDescent="0.55000000000000004">
      <c r="A23" s="51" t="s">
        <v>181</v>
      </c>
      <c r="B23" s="51" t="s">
        <v>623</v>
      </c>
      <c r="C23" s="21" t="s">
        <v>630</v>
      </c>
      <c r="D23" s="57">
        <v>0</v>
      </c>
      <c r="E23" s="57">
        <v>0</v>
      </c>
      <c r="F23" s="57">
        <v>0</v>
      </c>
      <c r="G23" s="57">
        <v>0</v>
      </c>
      <c r="H23" s="57" t="s">
        <v>618</v>
      </c>
      <c r="I23" s="57">
        <v>0</v>
      </c>
      <c r="J23" s="57">
        <v>0</v>
      </c>
      <c r="K23" s="57">
        <v>0</v>
      </c>
      <c r="L23" s="57" t="s">
        <v>618</v>
      </c>
      <c r="M23" s="57" t="s">
        <v>618</v>
      </c>
      <c r="N23" s="57" t="s">
        <v>618</v>
      </c>
      <c r="O23" s="57" t="s">
        <v>618</v>
      </c>
      <c r="P23" s="57" t="s">
        <v>618</v>
      </c>
      <c r="Q23" s="57">
        <v>0</v>
      </c>
      <c r="R23" s="57">
        <v>0</v>
      </c>
      <c r="S23" s="57" t="s">
        <v>618</v>
      </c>
      <c r="T23" s="57" t="s">
        <v>594</v>
      </c>
      <c r="U23" s="57">
        <v>0</v>
      </c>
      <c r="V23" s="57">
        <v>0</v>
      </c>
      <c r="W23" s="57">
        <v>0</v>
      </c>
      <c r="X23" s="57" t="s">
        <v>618</v>
      </c>
      <c r="Y23" s="57">
        <v>0</v>
      </c>
      <c r="Z23" s="57" t="s">
        <v>618</v>
      </c>
      <c r="AA23" s="57">
        <v>0</v>
      </c>
      <c r="AB23" s="57">
        <v>0</v>
      </c>
      <c r="AC23" s="57">
        <v>0</v>
      </c>
      <c r="AD23" s="57">
        <v>0</v>
      </c>
      <c r="AE23" s="57">
        <v>0</v>
      </c>
      <c r="AF23" s="57">
        <v>0</v>
      </c>
      <c r="AG23" s="57">
        <v>0</v>
      </c>
      <c r="AH23" s="57" t="s">
        <v>594</v>
      </c>
      <c r="AI23" s="57">
        <v>0</v>
      </c>
      <c r="AJ23" s="57">
        <v>0</v>
      </c>
      <c r="AK23" s="57">
        <v>0</v>
      </c>
      <c r="AL23" s="57">
        <v>0</v>
      </c>
      <c r="AM23" s="57">
        <v>0</v>
      </c>
      <c r="AN23" s="57">
        <v>0</v>
      </c>
      <c r="AO23" s="57">
        <v>0</v>
      </c>
      <c r="AP23" s="57">
        <v>0</v>
      </c>
      <c r="AQ23" s="57">
        <v>0</v>
      </c>
      <c r="AR23" s="57" t="s">
        <v>594</v>
      </c>
      <c r="AS23" s="57" t="s">
        <v>594</v>
      </c>
      <c r="AT23" s="57" t="s">
        <v>618</v>
      </c>
      <c r="AU23" s="57" t="s">
        <v>618</v>
      </c>
    </row>
    <row r="24" spans="1:47" x14ac:dyDescent="0.55000000000000004">
      <c r="A24" s="51" t="s">
        <v>181</v>
      </c>
      <c r="B24" s="51" t="s">
        <v>623</v>
      </c>
      <c r="C24" s="21" t="s">
        <v>631</v>
      </c>
      <c r="D24" s="57">
        <v>0</v>
      </c>
      <c r="E24" s="57">
        <v>0</v>
      </c>
      <c r="F24" s="57">
        <v>0</v>
      </c>
      <c r="G24" s="57">
        <v>0</v>
      </c>
      <c r="H24" s="57" t="s">
        <v>618</v>
      </c>
      <c r="I24" s="57">
        <v>0</v>
      </c>
      <c r="J24" s="57">
        <v>0</v>
      </c>
      <c r="K24" s="57">
        <v>0</v>
      </c>
      <c r="L24" s="57" t="s">
        <v>618</v>
      </c>
      <c r="M24" s="57">
        <v>0</v>
      </c>
      <c r="N24" s="57" t="s">
        <v>618</v>
      </c>
      <c r="O24" s="57" t="s">
        <v>618</v>
      </c>
      <c r="P24" s="57" t="s">
        <v>618</v>
      </c>
      <c r="Q24" s="57">
        <v>0</v>
      </c>
      <c r="R24" s="57">
        <v>0</v>
      </c>
      <c r="S24" s="57" t="s">
        <v>656</v>
      </c>
      <c r="T24" s="57" t="s">
        <v>594</v>
      </c>
      <c r="U24" s="57">
        <v>0</v>
      </c>
      <c r="V24" s="57">
        <v>0</v>
      </c>
      <c r="W24" s="57">
        <v>0</v>
      </c>
      <c r="X24" s="57" t="s">
        <v>656</v>
      </c>
      <c r="Y24" s="57">
        <v>0</v>
      </c>
      <c r="Z24" s="57" t="s">
        <v>656</v>
      </c>
      <c r="AA24" s="57">
        <v>0</v>
      </c>
      <c r="AB24" s="57">
        <v>0</v>
      </c>
      <c r="AC24" s="57">
        <v>0</v>
      </c>
      <c r="AD24" s="57">
        <v>0</v>
      </c>
      <c r="AE24" s="57">
        <v>0</v>
      </c>
      <c r="AF24" s="57">
        <v>0</v>
      </c>
      <c r="AG24" s="57">
        <v>0</v>
      </c>
      <c r="AH24" s="57" t="s">
        <v>594</v>
      </c>
      <c r="AI24" s="57">
        <v>0</v>
      </c>
      <c r="AJ24" s="57">
        <v>0</v>
      </c>
      <c r="AK24" s="57">
        <v>0</v>
      </c>
      <c r="AL24" s="57">
        <v>0</v>
      </c>
      <c r="AM24" s="57">
        <v>0</v>
      </c>
      <c r="AN24" s="57">
        <v>0</v>
      </c>
      <c r="AO24" s="57">
        <v>0</v>
      </c>
      <c r="AP24" s="57">
        <v>0</v>
      </c>
      <c r="AQ24" s="57">
        <v>0</v>
      </c>
      <c r="AR24" s="57" t="s">
        <v>594</v>
      </c>
      <c r="AS24" s="57" t="s">
        <v>594</v>
      </c>
      <c r="AT24" s="57" t="s">
        <v>656</v>
      </c>
      <c r="AU24" s="57" t="s">
        <v>656</v>
      </c>
    </row>
    <row r="25" spans="1:47" x14ac:dyDescent="0.55000000000000004">
      <c r="A25" s="51" t="s">
        <v>181</v>
      </c>
      <c r="B25" s="51" t="s">
        <v>623</v>
      </c>
      <c r="C25" s="21" t="s">
        <v>632</v>
      </c>
      <c r="D25" s="57">
        <v>0</v>
      </c>
      <c r="E25" s="57">
        <v>0</v>
      </c>
      <c r="F25" s="57">
        <v>0</v>
      </c>
      <c r="G25" s="57">
        <v>0</v>
      </c>
      <c r="H25" s="57">
        <v>0</v>
      </c>
      <c r="I25" s="57">
        <v>0</v>
      </c>
      <c r="J25" s="57">
        <v>0</v>
      </c>
      <c r="K25" s="57">
        <v>0</v>
      </c>
      <c r="L25" s="57">
        <v>0</v>
      </c>
      <c r="M25" s="57" t="s">
        <v>594</v>
      </c>
      <c r="N25" s="57" t="s">
        <v>618</v>
      </c>
      <c r="O25" s="57" t="s">
        <v>618</v>
      </c>
      <c r="P25" s="57" t="s">
        <v>618</v>
      </c>
      <c r="Q25" s="57">
        <v>0</v>
      </c>
      <c r="R25" s="57">
        <v>0</v>
      </c>
      <c r="S25" s="57" t="s">
        <v>618</v>
      </c>
      <c r="T25" s="57">
        <v>0</v>
      </c>
      <c r="U25" s="57">
        <v>0</v>
      </c>
      <c r="V25" s="57">
        <v>0</v>
      </c>
      <c r="W25" s="57">
        <v>0</v>
      </c>
      <c r="X25" s="57" t="s">
        <v>618</v>
      </c>
      <c r="Y25" s="57">
        <v>0</v>
      </c>
      <c r="Z25" s="57" t="s">
        <v>618</v>
      </c>
      <c r="AA25" s="57">
        <v>0</v>
      </c>
      <c r="AB25" s="57">
        <v>0</v>
      </c>
      <c r="AC25" s="57">
        <v>0</v>
      </c>
      <c r="AD25" s="57">
        <v>0</v>
      </c>
      <c r="AE25" s="57">
        <v>0</v>
      </c>
      <c r="AF25" s="57">
        <v>0</v>
      </c>
      <c r="AG25" s="57">
        <v>0</v>
      </c>
      <c r="AH25" s="57" t="s">
        <v>594</v>
      </c>
      <c r="AI25" s="57">
        <v>0</v>
      </c>
      <c r="AJ25" s="57">
        <v>0</v>
      </c>
      <c r="AK25" s="57">
        <v>0</v>
      </c>
      <c r="AL25" s="57">
        <v>0</v>
      </c>
      <c r="AM25" s="57">
        <v>0</v>
      </c>
      <c r="AN25" s="57">
        <v>0</v>
      </c>
      <c r="AO25" s="57">
        <v>0</v>
      </c>
      <c r="AP25" s="57" t="s">
        <v>594</v>
      </c>
      <c r="AQ25" s="57">
        <v>0</v>
      </c>
      <c r="AR25" s="57">
        <v>0</v>
      </c>
      <c r="AS25" s="57">
        <v>0</v>
      </c>
      <c r="AT25" s="57" t="s">
        <v>618</v>
      </c>
      <c r="AU25" s="57" t="s">
        <v>618</v>
      </c>
    </row>
    <row r="26" spans="1:47" x14ac:dyDescent="0.55000000000000004">
      <c r="A26" s="51" t="s">
        <v>181</v>
      </c>
      <c r="B26" s="51" t="s">
        <v>623</v>
      </c>
      <c r="C26" s="21" t="s">
        <v>633</v>
      </c>
      <c r="D26" s="57">
        <v>0</v>
      </c>
      <c r="E26" s="57">
        <v>0</v>
      </c>
      <c r="F26" s="57">
        <v>0</v>
      </c>
      <c r="G26" s="57">
        <v>0</v>
      </c>
      <c r="H26" s="57" t="s">
        <v>618</v>
      </c>
      <c r="I26" s="57">
        <v>0</v>
      </c>
      <c r="J26" s="57">
        <v>0</v>
      </c>
      <c r="K26" s="57">
        <v>0</v>
      </c>
      <c r="L26" s="57" t="s">
        <v>618</v>
      </c>
      <c r="M26" s="57">
        <v>0</v>
      </c>
      <c r="N26" s="57">
        <v>0</v>
      </c>
      <c r="O26" s="57">
        <v>0</v>
      </c>
      <c r="P26" s="57">
        <v>0</v>
      </c>
      <c r="Q26" s="57" t="s">
        <v>618</v>
      </c>
      <c r="R26" s="57">
        <v>0</v>
      </c>
      <c r="S26" s="57" t="s">
        <v>618</v>
      </c>
      <c r="T26" s="57">
        <v>0</v>
      </c>
      <c r="U26" s="57">
        <v>0</v>
      </c>
      <c r="V26" s="57">
        <v>0</v>
      </c>
      <c r="W26" s="57">
        <v>0</v>
      </c>
      <c r="X26" s="57" t="s">
        <v>618</v>
      </c>
      <c r="Y26" s="57">
        <v>0</v>
      </c>
      <c r="Z26" s="57" t="s">
        <v>618</v>
      </c>
      <c r="AA26" s="57">
        <v>0</v>
      </c>
      <c r="AB26" s="57">
        <v>0</v>
      </c>
      <c r="AC26" s="57">
        <v>0</v>
      </c>
      <c r="AD26" s="57">
        <v>0</v>
      </c>
      <c r="AE26" s="57">
        <v>0</v>
      </c>
      <c r="AF26" s="57">
        <v>0</v>
      </c>
      <c r="AG26" s="57">
        <v>0</v>
      </c>
      <c r="AH26" s="57" t="s">
        <v>594</v>
      </c>
      <c r="AI26" s="57">
        <v>0</v>
      </c>
      <c r="AJ26" s="57">
        <v>0</v>
      </c>
      <c r="AK26" s="57">
        <v>0</v>
      </c>
      <c r="AL26" s="57">
        <v>0</v>
      </c>
      <c r="AM26" s="57">
        <v>0</v>
      </c>
      <c r="AN26" s="57">
        <v>0</v>
      </c>
      <c r="AO26" s="57">
        <v>0</v>
      </c>
      <c r="AP26" s="57" t="s">
        <v>594</v>
      </c>
      <c r="AQ26" s="57">
        <v>0</v>
      </c>
      <c r="AR26" s="57">
        <v>0</v>
      </c>
      <c r="AS26" s="57">
        <v>0</v>
      </c>
      <c r="AT26" s="57" t="s">
        <v>618</v>
      </c>
      <c r="AU26" s="57" t="s">
        <v>618</v>
      </c>
    </row>
    <row r="27" spans="1:47" x14ac:dyDescent="0.55000000000000004">
      <c r="A27" s="51" t="s">
        <v>181</v>
      </c>
      <c r="B27" s="52" t="s">
        <v>623</v>
      </c>
      <c r="C27" s="21" t="s">
        <v>634</v>
      </c>
      <c r="D27" s="57" t="s">
        <v>618</v>
      </c>
      <c r="E27" s="57" t="s">
        <v>594</v>
      </c>
      <c r="F27" s="57" t="s">
        <v>594</v>
      </c>
      <c r="G27" s="57">
        <v>0</v>
      </c>
      <c r="H27" s="57" t="s">
        <v>618</v>
      </c>
      <c r="I27" s="57" t="s">
        <v>618</v>
      </c>
      <c r="J27" s="57">
        <v>0</v>
      </c>
      <c r="K27" s="57" t="s">
        <v>594</v>
      </c>
      <c r="L27" s="57" t="s">
        <v>618</v>
      </c>
      <c r="M27" s="57">
        <v>0</v>
      </c>
      <c r="N27" s="57">
        <v>0</v>
      </c>
      <c r="O27" s="57">
        <v>0</v>
      </c>
      <c r="P27" s="57">
        <v>0</v>
      </c>
      <c r="Q27" s="57">
        <v>0</v>
      </c>
      <c r="R27" s="57" t="s">
        <v>618</v>
      </c>
      <c r="S27" s="57" t="s">
        <v>618</v>
      </c>
      <c r="T27" s="57" t="s">
        <v>618</v>
      </c>
      <c r="U27" s="57" t="s">
        <v>618</v>
      </c>
      <c r="V27" s="57" t="s">
        <v>618</v>
      </c>
      <c r="W27" s="57" t="s">
        <v>618</v>
      </c>
      <c r="X27" s="57" t="s">
        <v>618</v>
      </c>
      <c r="Y27" s="57" t="s">
        <v>618</v>
      </c>
      <c r="Z27" s="57" t="s">
        <v>618</v>
      </c>
      <c r="AA27" s="57">
        <v>0</v>
      </c>
      <c r="AB27" s="57" t="s">
        <v>618</v>
      </c>
      <c r="AC27" s="57" t="s">
        <v>618</v>
      </c>
      <c r="AD27" s="57" t="s">
        <v>618</v>
      </c>
      <c r="AE27" s="57">
        <v>0</v>
      </c>
      <c r="AF27" s="57">
        <v>0</v>
      </c>
      <c r="AG27" s="57">
        <v>0</v>
      </c>
      <c r="AH27" s="57" t="s">
        <v>594</v>
      </c>
      <c r="AI27" s="57" t="s">
        <v>594</v>
      </c>
      <c r="AJ27" s="57" t="s">
        <v>594</v>
      </c>
      <c r="AK27" s="57" t="s">
        <v>594</v>
      </c>
      <c r="AL27" s="57" t="s">
        <v>618</v>
      </c>
      <c r="AM27" s="57">
        <v>0</v>
      </c>
      <c r="AN27" s="57" t="s">
        <v>594</v>
      </c>
      <c r="AO27" s="57">
        <v>0</v>
      </c>
      <c r="AP27" s="57">
        <v>0</v>
      </c>
      <c r="AQ27" s="57">
        <v>0</v>
      </c>
      <c r="AR27" s="57">
        <v>0</v>
      </c>
      <c r="AS27" s="57">
        <v>0</v>
      </c>
      <c r="AT27" s="57" t="s">
        <v>618</v>
      </c>
      <c r="AU27" s="57" t="s">
        <v>618</v>
      </c>
    </row>
    <row r="28" spans="1:47" x14ac:dyDescent="0.55000000000000004">
      <c r="A28" s="51" t="s">
        <v>181</v>
      </c>
      <c r="B28" s="23" t="s">
        <v>624</v>
      </c>
      <c r="C28" s="21" t="s">
        <v>611</v>
      </c>
      <c r="D28" s="57" t="s">
        <v>618</v>
      </c>
      <c r="E28" s="57" t="s">
        <v>594</v>
      </c>
      <c r="F28" s="57" t="s">
        <v>618</v>
      </c>
      <c r="G28" s="57">
        <v>0</v>
      </c>
      <c r="H28" s="57" t="s">
        <v>618</v>
      </c>
      <c r="I28" s="57">
        <v>0</v>
      </c>
      <c r="J28" s="57" t="s">
        <v>618</v>
      </c>
      <c r="K28" s="57">
        <v>0</v>
      </c>
      <c r="L28" s="57" t="s">
        <v>618</v>
      </c>
      <c r="M28" s="57" t="s">
        <v>618</v>
      </c>
      <c r="N28" s="57" t="s">
        <v>618</v>
      </c>
      <c r="O28" s="57" t="s">
        <v>656</v>
      </c>
      <c r="P28" s="57" t="s">
        <v>618</v>
      </c>
      <c r="Q28" s="57" t="s">
        <v>618</v>
      </c>
      <c r="R28" s="57" t="s">
        <v>618</v>
      </c>
      <c r="S28" s="57" t="s">
        <v>656</v>
      </c>
      <c r="T28" s="57" t="s">
        <v>594</v>
      </c>
      <c r="U28" s="57" t="s">
        <v>657</v>
      </c>
      <c r="V28" s="57" t="s">
        <v>657</v>
      </c>
      <c r="W28" s="57" t="s">
        <v>657</v>
      </c>
      <c r="X28" s="57">
        <v>0</v>
      </c>
      <c r="Y28" s="57">
        <v>0</v>
      </c>
      <c r="Z28" s="57">
        <v>0</v>
      </c>
      <c r="AA28" s="57">
        <v>0</v>
      </c>
      <c r="AB28" s="57">
        <v>0</v>
      </c>
      <c r="AC28" s="57">
        <v>0</v>
      </c>
      <c r="AD28" s="57">
        <v>0</v>
      </c>
      <c r="AE28" s="57">
        <v>0</v>
      </c>
      <c r="AF28" s="57">
        <v>0</v>
      </c>
      <c r="AG28" s="57">
        <v>0</v>
      </c>
      <c r="AH28" s="57">
        <v>0</v>
      </c>
      <c r="AI28" s="57">
        <v>0</v>
      </c>
      <c r="AJ28" s="57">
        <v>0</v>
      </c>
      <c r="AK28" s="57">
        <v>0</v>
      </c>
      <c r="AL28" s="57" t="s">
        <v>657</v>
      </c>
      <c r="AM28" s="57">
        <v>0</v>
      </c>
      <c r="AN28" s="57" t="s">
        <v>594</v>
      </c>
      <c r="AO28" s="57">
        <v>0</v>
      </c>
      <c r="AP28" s="57" t="s">
        <v>594</v>
      </c>
      <c r="AQ28" s="57" t="s">
        <v>594</v>
      </c>
      <c r="AR28" s="57" t="s">
        <v>594</v>
      </c>
      <c r="AS28" s="57" t="s">
        <v>594</v>
      </c>
      <c r="AT28" s="57" t="s">
        <v>656</v>
      </c>
      <c r="AU28" s="57" t="s">
        <v>656</v>
      </c>
    </row>
    <row r="29" spans="1:47" x14ac:dyDescent="0.55000000000000004">
      <c r="A29" s="51" t="s">
        <v>181</v>
      </c>
      <c r="B29" s="51" t="s">
        <v>624</v>
      </c>
      <c r="C29" s="21" t="s">
        <v>612</v>
      </c>
      <c r="D29" s="57" t="s">
        <v>594</v>
      </c>
      <c r="E29" s="57" t="s">
        <v>594</v>
      </c>
      <c r="F29" s="57" t="s">
        <v>594</v>
      </c>
      <c r="G29" s="57">
        <v>0</v>
      </c>
      <c r="H29" s="57" t="s">
        <v>594</v>
      </c>
      <c r="I29" s="57">
        <v>0</v>
      </c>
      <c r="J29" s="57" t="s">
        <v>594</v>
      </c>
      <c r="K29" s="57">
        <v>0</v>
      </c>
      <c r="L29" s="57" t="s">
        <v>594</v>
      </c>
      <c r="M29" s="57" t="s">
        <v>594</v>
      </c>
      <c r="N29" s="57" t="s">
        <v>594</v>
      </c>
      <c r="O29" s="57" t="s">
        <v>594</v>
      </c>
      <c r="P29" s="57">
        <v>0</v>
      </c>
      <c r="Q29" s="57">
        <v>0</v>
      </c>
      <c r="R29" s="57" t="s">
        <v>618</v>
      </c>
      <c r="S29" s="57" t="s">
        <v>594</v>
      </c>
      <c r="T29" s="57" t="s">
        <v>594</v>
      </c>
      <c r="U29" s="57" t="s">
        <v>594</v>
      </c>
      <c r="V29" s="57">
        <v>0</v>
      </c>
      <c r="W29" s="57">
        <v>0</v>
      </c>
      <c r="X29" s="57">
        <v>0</v>
      </c>
      <c r="Y29" s="57">
        <v>0</v>
      </c>
      <c r="Z29" s="57">
        <v>0</v>
      </c>
      <c r="AA29" s="57">
        <v>0</v>
      </c>
      <c r="AB29" s="57">
        <v>0</v>
      </c>
      <c r="AC29" s="57">
        <v>0</v>
      </c>
      <c r="AD29" s="57">
        <v>0</v>
      </c>
      <c r="AE29" s="57">
        <v>0</v>
      </c>
      <c r="AF29" s="57">
        <v>0</v>
      </c>
      <c r="AG29" s="57">
        <v>0</v>
      </c>
      <c r="AH29" s="57">
        <v>0</v>
      </c>
      <c r="AI29" s="57">
        <v>0</v>
      </c>
      <c r="AJ29" s="57">
        <v>0</v>
      </c>
      <c r="AK29" s="57">
        <v>0</v>
      </c>
      <c r="AL29" s="57" t="s">
        <v>594</v>
      </c>
      <c r="AM29" s="57">
        <v>0</v>
      </c>
      <c r="AN29" s="57" t="s">
        <v>594</v>
      </c>
      <c r="AO29" s="57">
        <v>0</v>
      </c>
      <c r="AP29" s="57" t="s">
        <v>594</v>
      </c>
      <c r="AQ29" s="57">
        <v>0</v>
      </c>
      <c r="AR29" s="57">
        <v>0</v>
      </c>
      <c r="AS29" s="57">
        <v>0</v>
      </c>
      <c r="AT29" s="57" t="s">
        <v>594</v>
      </c>
      <c r="AU29" s="57" t="s">
        <v>594</v>
      </c>
    </row>
    <row r="30" spans="1:47" x14ac:dyDescent="0.55000000000000004">
      <c r="A30" s="51" t="s">
        <v>181</v>
      </c>
      <c r="B30" s="51" t="s">
        <v>624</v>
      </c>
      <c r="C30" s="21" t="s">
        <v>613</v>
      </c>
      <c r="D30" s="57" t="s">
        <v>618</v>
      </c>
      <c r="E30" s="57" t="s">
        <v>594</v>
      </c>
      <c r="F30" s="57" t="s">
        <v>594</v>
      </c>
      <c r="G30" s="57">
        <v>0</v>
      </c>
      <c r="H30" s="57" t="s">
        <v>618</v>
      </c>
      <c r="I30" s="57" t="s">
        <v>618</v>
      </c>
      <c r="J30" s="57">
        <v>0</v>
      </c>
      <c r="K30" s="57" t="s">
        <v>594</v>
      </c>
      <c r="L30" s="57" t="s">
        <v>618</v>
      </c>
      <c r="M30" s="57">
        <v>0</v>
      </c>
      <c r="N30" s="57">
        <v>0</v>
      </c>
      <c r="O30" s="57">
        <v>0</v>
      </c>
      <c r="P30" s="57">
        <v>0</v>
      </c>
      <c r="Q30" s="57">
        <v>0</v>
      </c>
      <c r="R30" s="57" t="s">
        <v>618</v>
      </c>
      <c r="S30" s="57" t="s">
        <v>657</v>
      </c>
      <c r="T30" s="57" t="s">
        <v>594</v>
      </c>
      <c r="U30" s="57" t="s">
        <v>657</v>
      </c>
      <c r="V30" s="57" t="s">
        <v>657</v>
      </c>
      <c r="W30" s="57" t="s">
        <v>657</v>
      </c>
      <c r="X30" s="57">
        <v>0</v>
      </c>
      <c r="Y30" s="57">
        <v>0</v>
      </c>
      <c r="Z30" s="57">
        <v>0</v>
      </c>
      <c r="AA30" s="57">
        <v>0</v>
      </c>
      <c r="AB30" s="57">
        <v>0</v>
      </c>
      <c r="AC30" s="57">
        <v>0</v>
      </c>
      <c r="AD30" s="57">
        <v>0</v>
      </c>
      <c r="AE30" s="57">
        <v>0</v>
      </c>
      <c r="AF30" s="57">
        <v>0</v>
      </c>
      <c r="AG30" s="57">
        <v>0</v>
      </c>
      <c r="AH30" s="57">
        <v>0</v>
      </c>
      <c r="AI30" s="57">
        <v>0</v>
      </c>
      <c r="AJ30" s="57">
        <v>0</v>
      </c>
      <c r="AK30" s="57">
        <v>0</v>
      </c>
      <c r="AL30" s="57" t="s">
        <v>657</v>
      </c>
      <c r="AM30" s="57">
        <v>0</v>
      </c>
      <c r="AN30" s="57">
        <v>0</v>
      </c>
      <c r="AO30" s="57">
        <v>0</v>
      </c>
      <c r="AP30" s="57">
        <v>0</v>
      </c>
      <c r="AQ30" s="57" t="s">
        <v>594</v>
      </c>
      <c r="AR30" s="57" t="s">
        <v>594</v>
      </c>
      <c r="AS30" s="57" t="s">
        <v>594</v>
      </c>
      <c r="AT30" s="57" t="s">
        <v>657</v>
      </c>
      <c r="AU30" s="57" t="s">
        <v>657</v>
      </c>
    </row>
    <row r="31" spans="1:47" x14ac:dyDescent="0.55000000000000004">
      <c r="A31" s="51" t="s">
        <v>181</v>
      </c>
      <c r="B31" s="51" t="s">
        <v>624</v>
      </c>
      <c r="C31" s="21" t="s">
        <v>635</v>
      </c>
      <c r="D31" s="57" t="s">
        <v>618</v>
      </c>
      <c r="E31" s="57" t="s">
        <v>594</v>
      </c>
      <c r="F31" s="57" t="s">
        <v>594</v>
      </c>
      <c r="G31" s="57">
        <v>0</v>
      </c>
      <c r="H31" s="57" t="s">
        <v>618</v>
      </c>
      <c r="I31" s="57" t="s">
        <v>618</v>
      </c>
      <c r="J31" s="57">
        <v>0</v>
      </c>
      <c r="K31" s="57" t="s">
        <v>594</v>
      </c>
      <c r="L31" s="57" t="s">
        <v>618</v>
      </c>
      <c r="M31" s="57">
        <v>0</v>
      </c>
      <c r="N31" s="57">
        <v>0</v>
      </c>
      <c r="O31" s="57">
        <v>0</v>
      </c>
      <c r="P31" s="57">
        <v>0</v>
      </c>
      <c r="Q31" s="57">
        <v>0</v>
      </c>
      <c r="R31" s="57" t="s">
        <v>618</v>
      </c>
      <c r="S31" s="57" t="s">
        <v>657</v>
      </c>
      <c r="T31" s="57">
        <v>0</v>
      </c>
      <c r="U31" s="57" t="s">
        <v>657</v>
      </c>
      <c r="V31" s="57" t="s">
        <v>657</v>
      </c>
      <c r="W31" s="57" t="s">
        <v>657</v>
      </c>
      <c r="X31" s="57">
        <v>0</v>
      </c>
      <c r="Y31" s="57">
        <v>0</v>
      </c>
      <c r="Z31" s="57">
        <v>0</v>
      </c>
      <c r="AA31" s="57">
        <v>0</v>
      </c>
      <c r="AB31" s="57">
        <v>0</v>
      </c>
      <c r="AC31" s="57">
        <v>0</v>
      </c>
      <c r="AD31" s="57">
        <v>0</v>
      </c>
      <c r="AE31" s="57">
        <v>0</v>
      </c>
      <c r="AF31" s="57">
        <v>0</v>
      </c>
      <c r="AG31" s="57">
        <v>0</v>
      </c>
      <c r="AH31" s="57">
        <v>0</v>
      </c>
      <c r="AI31" s="57">
        <v>0</v>
      </c>
      <c r="AJ31" s="57">
        <v>0</v>
      </c>
      <c r="AK31" s="57">
        <v>0</v>
      </c>
      <c r="AL31" s="57" t="s">
        <v>657</v>
      </c>
      <c r="AM31" s="57">
        <v>0</v>
      </c>
      <c r="AN31" s="57">
        <v>0</v>
      </c>
      <c r="AO31" s="57">
        <v>0</v>
      </c>
      <c r="AP31" s="57">
        <v>0</v>
      </c>
      <c r="AQ31" s="57" t="s">
        <v>594</v>
      </c>
      <c r="AR31" s="57" t="s">
        <v>594</v>
      </c>
      <c r="AS31" s="57" t="s">
        <v>594</v>
      </c>
      <c r="AT31" s="57" t="s">
        <v>657</v>
      </c>
      <c r="AU31" s="57" t="s">
        <v>657</v>
      </c>
    </row>
    <row r="32" spans="1:47" x14ac:dyDescent="0.55000000000000004">
      <c r="A32" s="51" t="s">
        <v>181</v>
      </c>
      <c r="B32" s="51" t="s">
        <v>624</v>
      </c>
      <c r="C32" s="21" t="s">
        <v>636</v>
      </c>
      <c r="D32" s="57" t="s">
        <v>618</v>
      </c>
      <c r="E32" s="57" t="s">
        <v>594</v>
      </c>
      <c r="F32" s="57" t="s">
        <v>594</v>
      </c>
      <c r="G32" s="57">
        <v>0</v>
      </c>
      <c r="H32" s="57" t="s">
        <v>618</v>
      </c>
      <c r="I32" s="57" t="s">
        <v>618</v>
      </c>
      <c r="J32" s="57">
        <v>0</v>
      </c>
      <c r="K32" s="57" t="s">
        <v>594</v>
      </c>
      <c r="L32" s="57" t="s">
        <v>618</v>
      </c>
      <c r="M32" s="57">
        <v>0</v>
      </c>
      <c r="N32" s="57">
        <v>0</v>
      </c>
      <c r="O32" s="57">
        <v>0</v>
      </c>
      <c r="P32" s="57">
        <v>0</v>
      </c>
      <c r="Q32" s="57">
        <v>0</v>
      </c>
      <c r="R32" s="57" t="s">
        <v>618</v>
      </c>
      <c r="S32" s="57" t="s">
        <v>657</v>
      </c>
      <c r="T32" s="57">
        <v>0</v>
      </c>
      <c r="U32" s="57" t="s">
        <v>657</v>
      </c>
      <c r="V32" s="57" t="s">
        <v>657</v>
      </c>
      <c r="W32" s="57" t="s">
        <v>657</v>
      </c>
      <c r="X32" s="57">
        <v>0</v>
      </c>
      <c r="Y32" s="57">
        <v>0</v>
      </c>
      <c r="Z32" s="57">
        <v>0</v>
      </c>
      <c r="AA32" s="57">
        <v>0</v>
      </c>
      <c r="AB32" s="57">
        <v>0</v>
      </c>
      <c r="AC32" s="57">
        <v>0</v>
      </c>
      <c r="AD32" s="57">
        <v>0</v>
      </c>
      <c r="AE32" s="57">
        <v>0</v>
      </c>
      <c r="AF32" s="57">
        <v>0</v>
      </c>
      <c r="AG32" s="57">
        <v>0</v>
      </c>
      <c r="AH32" s="57">
        <v>0</v>
      </c>
      <c r="AI32" s="57">
        <v>0</v>
      </c>
      <c r="AJ32" s="57">
        <v>0</v>
      </c>
      <c r="AK32" s="57">
        <v>0</v>
      </c>
      <c r="AL32" s="57" t="s">
        <v>657</v>
      </c>
      <c r="AM32" s="57">
        <v>0</v>
      </c>
      <c r="AN32" s="57">
        <v>0</v>
      </c>
      <c r="AO32" s="57">
        <v>0</v>
      </c>
      <c r="AP32" s="57">
        <v>0</v>
      </c>
      <c r="AQ32" s="57" t="s">
        <v>594</v>
      </c>
      <c r="AR32" s="57" t="s">
        <v>594</v>
      </c>
      <c r="AS32" s="57" t="s">
        <v>594</v>
      </c>
      <c r="AT32" s="57" t="s">
        <v>657</v>
      </c>
      <c r="AU32" s="57" t="s">
        <v>657</v>
      </c>
    </row>
    <row r="33" spans="1:47" x14ac:dyDescent="0.55000000000000004">
      <c r="A33" s="51" t="s">
        <v>181</v>
      </c>
      <c r="B33" s="51" t="s">
        <v>624</v>
      </c>
      <c r="C33" s="21" t="s">
        <v>637</v>
      </c>
      <c r="D33" s="57" t="s">
        <v>618</v>
      </c>
      <c r="E33" s="57" t="s">
        <v>594</v>
      </c>
      <c r="F33" s="57" t="s">
        <v>618</v>
      </c>
      <c r="G33" s="57">
        <v>0</v>
      </c>
      <c r="H33" s="57" t="s">
        <v>618</v>
      </c>
      <c r="I33" s="57">
        <v>0</v>
      </c>
      <c r="J33" s="57" t="s">
        <v>618</v>
      </c>
      <c r="K33" s="57">
        <v>0</v>
      </c>
      <c r="L33" s="57" t="s">
        <v>618</v>
      </c>
      <c r="M33" s="57" t="s">
        <v>618</v>
      </c>
      <c r="N33" s="57" t="s">
        <v>618</v>
      </c>
      <c r="O33" s="57" t="s">
        <v>656</v>
      </c>
      <c r="P33" s="57" t="s">
        <v>618</v>
      </c>
      <c r="Q33" s="57" t="s">
        <v>618</v>
      </c>
      <c r="R33" s="57" t="s">
        <v>618</v>
      </c>
      <c r="S33" s="57">
        <v>0</v>
      </c>
      <c r="T33" s="57">
        <v>0</v>
      </c>
      <c r="U33" s="57">
        <v>0</v>
      </c>
      <c r="V33" s="57">
        <v>0</v>
      </c>
      <c r="W33" s="57">
        <v>0</v>
      </c>
      <c r="X33" s="57" t="s">
        <v>656</v>
      </c>
      <c r="Y33" s="57" t="s">
        <v>657</v>
      </c>
      <c r="Z33" s="57">
        <v>0</v>
      </c>
      <c r="AA33" s="57">
        <v>0</v>
      </c>
      <c r="AB33" s="57">
        <v>0</v>
      </c>
      <c r="AC33" s="57">
        <v>0</v>
      </c>
      <c r="AD33" s="57">
        <v>0</v>
      </c>
      <c r="AE33" s="57">
        <v>0</v>
      </c>
      <c r="AF33" s="57">
        <v>0</v>
      </c>
      <c r="AG33" s="57">
        <v>0</v>
      </c>
      <c r="AH33" s="57">
        <v>0</v>
      </c>
      <c r="AI33" s="57">
        <v>0</v>
      </c>
      <c r="AJ33" s="57">
        <v>0</v>
      </c>
      <c r="AK33" s="57">
        <v>0</v>
      </c>
      <c r="AL33" s="57">
        <v>0</v>
      </c>
      <c r="AM33" s="57">
        <v>0</v>
      </c>
      <c r="AN33" s="57" t="s">
        <v>594</v>
      </c>
      <c r="AO33" s="57">
        <v>0</v>
      </c>
      <c r="AP33" s="57" t="s">
        <v>594</v>
      </c>
      <c r="AQ33" s="57" t="s">
        <v>594</v>
      </c>
      <c r="AR33" s="57" t="s">
        <v>594</v>
      </c>
      <c r="AS33" s="57" t="s">
        <v>594</v>
      </c>
      <c r="AT33" s="57" t="s">
        <v>656</v>
      </c>
      <c r="AU33" s="57" t="s">
        <v>656</v>
      </c>
    </row>
    <row r="34" spans="1:47" x14ac:dyDescent="0.55000000000000004">
      <c r="A34" s="51" t="s">
        <v>181</v>
      </c>
      <c r="B34" s="51" t="s">
        <v>624</v>
      </c>
      <c r="C34" s="21" t="s">
        <v>638</v>
      </c>
      <c r="D34" s="57" t="s">
        <v>618</v>
      </c>
      <c r="E34" s="57" t="s">
        <v>594</v>
      </c>
      <c r="F34" s="57" t="s">
        <v>594</v>
      </c>
      <c r="G34" s="57">
        <v>0</v>
      </c>
      <c r="H34" s="57" t="s">
        <v>618</v>
      </c>
      <c r="I34" s="57" t="s">
        <v>618</v>
      </c>
      <c r="J34" s="57">
        <v>0</v>
      </c>
      <c r="K34" s="57" t="s">
        <v>594</v>
      </c>
      <c r="L34" s="57" t="s">
        <v>618</v>
      </c>
      <c r="M34" s="57">
        <v>0</v>
      </c>
      <c r="N34" s="57">
        <v>0</v>
      </c>
      <c r="O34" s="57">
        <v>0</v>
      </c>
      <c r="P34" s="57">
        <v>0</v>
      </c>
      <c r="Q34" s="57">
        <v>0</v>
      </c>
      <c r="R34" s="57" t="s">
        <v>618</v>
      </c>
      <c r="S34" s="57">
        <v>0</v>
      </c>
      <c r="T34" s="57">
        <v>0</v>
      </c>
      <c r="U34" s="57">
        <v>0</v>
      </c>
      <c r="V34" s="57">
        <v>0</v>
      </c>
      <c r="W34" s="57">
        <v>0</v>
      </c>
      <c r="X34" s="57" t="s">
        <v>657</v>
      </c>
      <c r="Y34" s="57" t="s">
        <v>657</v>
      </c>
      <c r="Z34" s="57">
        <v>0</v>
      </c>
      <c r="AA34" s="57">
        <v>0</v>
      </c>
      <c r="AB34" s="57">
        <v>0</v>
      </c>
      <c r="AC34" s="57">
        <v>0</v>
      </c>
      <c r="AD34" s="57">
        <v>0</v>
      </c>
      <c r="AE34" s="57">
        <v>0</v>
      </c>
      <c r="AF34" s="57">
        <v>0</v>
      </c>
      <c r="AG34" s="57">
        <v>0</v>
      </c>
      <c r="AH34" s="57">
        <v>0</v>
      </c>
      <c r="AI34" s="57">
        <v>0</v>
      </c>
      <c r="AJ34" s="57">
        <v>0</v>
      </c>
      <c r="AK34" s="57">
        <v>0</v>
      </c>
      <c r="AL34" s="57">
        <v>0</v>
      </c>
      <c r="AM34" s="57">
        <v>0</v>
      </c>
      <c r="AN34" s="57">
        <v>0</v>
      </c>
      <c r="AO34" s="57">
        <v>0</v>
      </c>
      <c r="AP34" s="57">
        <v>0</v>
      </c>
      <c r="AQ34" s="57" t="s">
        <v>594</v>
      </c>
      <c r="AR34" s="57" t="s">
        <v>594</v>
      </c>
      <c r="AS34" s="57" t="s">
        <v>594</v>
      </c>
      <c r="AT34" s="57" t="s">
        <v>657</v>
      </c>
      <c r="AU34" s="57" t="s">
        <v>657</v>
      </c>
    </row>
    <row r="35" spans="1:47" x14ac:dyDescent="0.55000000000000004">
      <c r="A35" s="51" t="s">
        <v>181</v>
      </c>
      <c r="B35" s="51" t="s">
        <v>624</v>
      </c>
      <c r="C35" s="21" t="s">
        <v>639</v>
      </c>
      <c r="D35" s="57" t="s">
        <v>618</v>
      </c>
      <c r="E35" s="57" t="s">
        <v>594</v>
      </c>
      <c r="F35" s="57" t="s">
        <v>618</v>
      </c>
      <c r="G35" s="57">
        <v>0</v>
      </c>
      <c r="H35" s="57" t="s">
        <v>618</v>
      </c>
      <c r="I35" s="57">
        <v>0</v>
      </c>
      <c r="J35" s="57" t="s">
        <v>618</v>
      </c>
      <c r="K35" s="57">
        <v>0</v>
      </c>
      <c r="L35" s="57" t="s">
        <v>618</v>
      </c>
      <c r="M35" s="57" t="s">
        <v>618</v>
      </c>
      <c r="N35" s="57" t="s">
        <v>618</v>
      </c>
      <c r="O35" s="57" t="s">
        <v>656</v>
      </c>
      <c r="P35" s="57" t="s">
        <v>618</v>
      </c>
      <c r="Q35" s="57" t="s">
        <v>618</v>
      </c>
      <c r="R35" s="57" t="s">
        <v>618</v>
      </c>
      <c r="S35" s="57">
        <v>0</v>
      </c>
      <c r="T35" s="57">
        <v>0</v>
      </c>
      <c r="U35" s="57">
        <v>0</v>
      </c>
      <c r="V35" s="57">
        <v>0</v>
      </c>
      <c r="W35" s="57">
        <v>0</v>
      </c>
      <c r="X35" s="57">
        <v>0</v>
      </c>
      <c r="Y35" s="57">
        <v>0</v>
      </c>
      <c r="Z35" s="57" t="s">
        <v>656</v>
      </c>
      <c r="AA35" s="57">
        <v>0</v>
      </c>
      <c r="AB35" s="57" t="s">
        <v>657</v>
      </c>
      <c r="AC35" s="57" t="s">
        <v>657</v>
      </c>
      <c r="AD35" s="57" t="s">
        <v>657</v>
      </c>
      <c r="AE35" s="57">
        <v>0</v>
      </c>
      <c r="AF35" s="57">
        <v>0</v>
      </c>
      <c r="AG35" s="57">
        <v>0</v>
      </c>
      <c r="AH35" s="57">
        <v>0</v>
      </c>
      <c r="AI35" s="57">
        <v>0</v>
      </c>
      <c r="AJ35" s="57">
        <v>0</v>
      </c>
      <c r="AK35" s="57">
        <v>0</v>
      </c>
      <c r="AL35" s="57">
        <v>0</v>
      </c>
      <c r="AM35" s="57">
        <v>0</v>
      </c>
      <c r="AN35" s="57" t="s">
        <v>594</v>
      </c>
      <c r="AO35" s="57">
        <v>0</v>
      </c>
      <c r="AP35" s="57" t="s">
        <v>594</v>
      </c>
      <c r="AQ35" s="57" t="s">
        <v>594</v>
      </c>
      <c r="AR35" s="57" t="s">
        <v>594</v>
      </c>
      <c r="AS35" s="57" t="s">
        <v>594</v>
      </c>
      <c r="AT35" s="57" t="s">
        <v>656</v>
      </c>
      <c r="AU35" s="57" t="s">
        <v>656</v>
      </c>
    </row>
    <row r="36" spans="1:47" x14ac:dyDescent="0.55000000000000004">
      <c r="A36" s="51" t="s">
        <v>181</v>
      </c>
      <c r="B36" s="51" t="s">
        <v>624</v>
      </c>
      <c r="C36" s="21" t="s">
        <v>640</v>
      </c>
      <c r="D36" s="57" t="s">
        <v>618</v>
      </c>
      <c r="E36" s="57" t="s">
        <v>594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57">
        <v>0</v>
      </c>
      <c r="L36" s="57">
        <v>0</v>
      </c>
      <c r="M36" s="57">
        <v>0</v>
      </c>
      <c r="N36" s="57">
        <v>0</v>
      </c>
      <c r="O36" s="57">
        <v>0</v>
      </c>
      <c r="P36" s="57">
        <v>0</v>
      </c>
      <c r="Q36" s="57">
        <v>0</v>
      </c>
      <c r="R36" s="57">
        <v>0</v>
      </c>
      <c r="S36" s="57">
        <v>0</v>
      </c>
      <c r="T36" s="57">
        <v>0</v>
      </c>
      <c r="U36" s="57">
        <v>0</v>
      </c>
      <c r="V36" s="57">
        <v>0</v>
      </c>
      <c r="W36" s="57">
        <v>0</v>
      </c>
      <c r="X36" s="57">
        <v>0</v>
      </c>
      <c r="Y36" s="57">
        <v>0</v>
      </c>
      <c r="Z36" s="57">
        <v>0</v>
      </c>
      <c r="AA36" s="57" t="s">
        <v>658</v>
      </c>
      <c r="AB36" s="57">
        <v>0</v>
      </c>
      <c r="AC36" s="57">
        <v>0</v>
      </c>
      <c r="AD36" s="57">
        <v>0</v>
      </c>
      <c r="AE36" s="57" t="s">
        <v>618</v>
      </c>
      <c r="AF36" s="57" t="s">
        <v>618</v>
      </c>
      <c r="AG36" s="57" t="s">
        <v>618</v>
      </c>
      <c r="AH36" s="57">
        <v>0</v>
      </c>
      <c r="AI36" s="57">
        <v>0</v>
      </c>
      <c r="AJ36" s="57">
        <v>0</v>
      </c>
      <c r="AK36" s="57">
        <v>0</v>
      </c>
      <c r="AL36" s="57">
        <v>0</v>
      </c>
      <c r="AM36" s="57">
        <v>0</v>
      </c>
      <c r="AN36" s="57" t="s">
        <v>594</v>
      </c>
      <c r="AO36" s="57">
        <v>0</v>
      </c>
      <c r="AP36" s="57" t="s">
        <v>594</v>
      </c>
      <c r="AQ36" s="57" t="s">
        <v>594</v>
      </c>
      <c r="AR36" s="57" t="s">
        <v>594</v>
      </c>
      <c r="AS36" s="57" t="s">
        <v>594</v>
      </c>
      <c r="AT36" s="57" t="s">
        <v>658</v>
      </c>
      <c r="AU36" s="57" t="s">
        <v>658</v>
      </c>
    </row>
    <row r="37" spans="1:47" x14ac:dyDescent="0.55000000000000004">
      <c r="A37" s="51" t="s">
        <v>181</v>
      </c>
      <c r="B37" s="51" t="s">
        <v>624</v>
      </c>
      <c r="C37" s="21" t="s">
        <v>641</v>
      </c>
      <c r="D37" s="57" t="s">
        <v>618</v>
      </c>
      <c r="E37" s="57" t="s">
        <v>594</v>
      </c>
      <c r="F37" s="57" t="s">
        <v>594</v>
      </c>
      <c r="G37" s="57">
        <v>0</v>
      </c>
      <c r="H37" s="57" t="s">
        <v>618</v>
      </c>
      <c r="I37" s="57" t="s">
        <v>618</v>
      </c>
      <c r="J37" s="57">
        <v>0</v>
      </c>
      <c r="K37" s="57" t="s">
        <v>594</v>
      </c>
      <c r="L37" s="57" t="s">
        <v>618</v>
      </c>
      <c r="M37" s="57">
        <v>0</v>
      </c>
      <c r="N37" s="57">
        <v>0</v>
      </c>
      <c r="O37" s="57">
        <v>0</v>
      </c>
      <c r="P37" s="57">
        <v>0</v>
      </c>
      <c r="Q37" s="57">
        <v>0</v>
      </c>
      <c r="R37" s="57" t="s">
        <v>618</v>
      </c>
      <c r="S37" s="57">
        <v>0</v>
      </c>
      <c r="T37" s="57">
        <v>0</v>
      </c>
      <c r="U37" s="57">
        <v>0</v>
      </c>
      <c r="V37" s="57">
        <v>0</v>
      </c>
      <c r="W37" s="57">
        <v>0</v>
      </c>
      <c r="X37" s="57">
        <v>0</v>
      </c>
      <c r="Y37" s="57">
        <v>0</v>
      </c>
      <c r="Z37" s="57">
        <v>0</v>
      </c>
      <c r="AA37" s="57">
        <v>0</v>
      </c>
      <c r="AB37" s="57" t="s">
        <v>657</v>
      </c>
      <c r="AC37" s="57" t="s">
        <v>657</v>
      </c>
      <c r="AD37" s="57" t="s">
        <v>657</v>
      </c>
      <c r="AE37" s="57" t="s">
        <v>618</v>
      </c>
      <c r="AF37" s="57" t="s">
        <v>618</v>
      </c>
      <c r="AG37" s="57" t="s">
        <v>618</v>
      </c>
      <c r="AH37" s="57">
        <v>0</v>
      </c>
      <c r="AI37" s="57">
        <v>0</v>
      </c>
      <c r="AJ37" s="57">
        <v>0</v>
      </c>
      <c r="AK37" s="57">
        <v>0</v>
      </c>
      <c r="AL37" s="57">
        <v>0</v>
      </c>
      <c r="AM37" s="57">
        <v>0</v>
      </c>
      <c r="AN37" s="57">
        <v>0</v>
      </c>
      <c r="AO37" s="57">
        <v>0</v>
      </c>
      <c r="AP37" s="57">
        <v>0</v>
      </c>
      <c r="AQ37" s="57" t="s">
        <v>594</v>
      </c>
      <c r="AR37" s="57" t="s">
        <v>594</v>
      </c>
      <c r="AS37" s="57" t="s">
        <v>594</v>
      </c>
      <c r="AT37" s="57" t="s">
        <v>657</v>
      </c>
      <c r="AU37" s="57" t="s">
        <v>657</v>
      </c>
    </row>
    <row r="38" spans="1:47" x14ac:dyDescent="0.55000000000000004">
      <c r="A38" s="51" t="s">
        <v>181</v>
      </c>
      <c r="B38" s="51" t="s">
        <v>624</v>
      </c>
      <c r="C38" s="21" t="s">
        <v>642</v>
      </c>
      <c r="D38" s="57" t="s">
        <v>618</v>
      </c>
      <c r="E38" s="57" t="s">
        <v>594</v>
      </c>
      <c r="F38" s="57" t="s">
        <v>594</v>
      </c>
      <c r="G38" s="57">
        <v>0</v>
      </c>
      <c r="H38" s="57" t="s">
        <v>618</v>
      </c>
      <c r="I38" s="57" t="s">
        <v>618</v>
      </c>
      <c r="J38" s="57">
        <v>0</v>
      </c>
      <c r="K38" s="57" t="s">
        <v>594</v>
      </c>
      <c r="L38" s="57" t="s">
        <v>618</v>
      </c>
      <c r="M38" s="57">
        <v>0</v>
      </c>
      <c r="N38" s="57">
        <v>0</v>
      </c>
      <c r="O38" s="57">
        <v>0</v>
      </c>
      <c r="P38" s="57">
        <v>0</v>
      </c>
      <c r="Q38" s="57">
        <v>0</v>
      </c>
      <c r="R38" s="57" t="s">
        <v>618</v>
      </c>
      <c r="S38" s="57">
        <v>0</v>
      </c>
      <c r="T38" s="57">
        <v>0</v>
      </c>
      <c r="U38" s="57">
        <v>0</v>
      </c>
      <c r="V38" s="57">
        <v>0</v>
      </c>
      <c r="W38" s="57">
        <v>0</v>
      </c>
      <c r="X38" s="57">
        <v>0</v>
      </c>
      <c r="Y38" s="57">
        <v>0</v>
      </c>
      <c r="Z38" s="57">
        <v>0</v>
      </c>
      <c r="AA38" s="57">
        <v>0</v>
      </c>
      <c r="AB38" s="57" t="s">
        <v>657</v>
      </c>
      <c r="AC38" s="57" t="s">
        <v>657</v>
      </c>
      <c r="AD38" s="57" t="s">
        <v>657</v>
      </c>
      <c r="AE38" s="57" t="s">
        <v>618</v>
      </c>
      <c r="AF38" s="57" t="s">
        <v>618</v>
      </c>
      <c r="AG38" s="57" t="s">
        <v>618</v>
      </c>
      <c r="AH38" s="57">
        <v>0</v>
      </c>
      <c r="AI38" s="57">
        <v>0</v>
      </c>
      <c r="AJ38" s="57">
        <v>0</v>
      </c>
      <c r="AK38" s="57">
        <v>0</v>
      </c>
      <c r="AL38" s="57">
        <v>0</v>
      </c>
      <c r="AM38" s="57">
        <v>0</v>
      </c>
      <c r="AN38" s="57">
        <v>0</v>
      </c>
      <c r="AO38" s="57">
        <v>0</v>
      </c>
      <c r="AP38" s="57">
        <v>0</v>
      </c>
      <c r="AQ38" s="57" t="s">
        <v>594</v>
      </c>
      <c r="AR38" s="57" t="s">
        <v>594</v>
      </c>
      <c r="AS38" s="57" t="s">
        <v>594</v>
      </c>
      <c r="AT38" s="57" t="s">
        <v>657</v>
      </c>
      <c r="AU38" s="57" t="s">
        <v>657</v>
      </c>
    </row>
    <row r="39" spans="1:47" x14ac:dyDescent="0.55000000000000004">
      <c r="A39" s="51" t="s">
        <v>181</v>
      </c>
      <c r="B39" s="51" t="s">
        <v>624</v>
      </c>
      <c r="C39" s="21" t="s">
        <v>643</v>
      </c>
      <c r="D39" s="57" t="s">
        <v>618</v>
      </c>
      <c r="E39" s="57" t="s">
        <v>594</v>
      </c>
      <c r="F39" s="57" t="s">
        <v>594</v>
      </c>
      <c r="G39" s="57">
        <v>0</v>
      </c>
      <c r="H39" s="57" t="s">
        <v>618</v>
      </c>
      <c r="I39" s="57" t="s">
        <v>618</v>
      </c>
      <c r="J39" s="57">
        <v>0</v>
      </c>
      <c r="K39" s="57" t="s">
        <v>594</v>
      </c>
      <c r="L39" s="57" t="s">
        <v>618</v>
      </c>
      <c r="M39" s="57">
        <v>0</v>
      </c>
      <c r="N39" s="57">
        <v>0</v>
      </c>
      <c r="O39" s="57">
        <v>0</v>
      </c>
      <c r="P39" s="57">
        <v>0</v>
      </c>
      <c r="Q39" s="57">
        <v>0</v>
      </c>
      <c r="R39" s="57" t="s">
        <v>618</v>
      </c>
      <c r="S39" s="57">
        <v>0</v>
      </c>
      <c r="T39" s="57">
        <v>0</v>
      </c>
      <c r="U39" s="57">
        <v>0</v>
      </c>
      <c r="V39" s="57">
        <v>0</v>
      </c>
      <c r="W39" s="57">
        <v>0</v>
      </c>
      <c r="X39" s="57">
        <v>0</v>
      </c>
      <c r="Y39" s="57">
        <v>0</v>
      </c>
      <c r="Z39" s="57">
        <v>0</v>
      </c>
      <c r="AA39" s="57">
        <v>0</v>
      </c>
      <c r="AB39" s="57" t="s">
        <v>657</v>
      </c>
      <c r="AC39" s="57" t="s">
        <v>657</v>
      </c>
      <c r="AD39" s="57" t="s">
        <v>657</v>
      </c>
      <c r="AE39" s="57" t="s">
        <v>618</v>
      </c>
      <c r="AF39" s="57" t="s">
        <v>618</v>
      </c>
      <c r="AG39" s="57" t="s">
        <v>618</v>
      </c>
      <c r="AH39" s="57">
        <v>0</v>
      </c>
      <c r="AI39" s="57">
        <v>0</v>
      </c>
      <c r="AJ39" s="57">
        <v>0</v>
      </c>
      <c r="AK39" s="57">
        <v>0</v>
      </c>
      <c r="AL39" s="57">
        <v>0</v>
      </c>
      <c r="AM39" s="57">
        <v>0</v>
      </c>
      <c r="AN39" s="57">
        <v>0</v>
      </c>
      <c r="AO39" s="57">
        <v>0</v>
      </c>
      <c r="AP39" s="57">
        <v>0</v>
      </c>
      <c r="AQ39" s="57" t="s">
        <v>594</v>
      </c>
      <c r="AR39" s="57" t="s">
        <v>594</v>
      </c>
      <c r="AS39" s="57" t="s">
        <v>594</v>
      </c>
      <c r="AT39" s="57" t="s">
        <v>657</v>
      </c>
      <c r="AU39" s="57" t="s">
        <v>657</v>
      </c>
    </row>
    <row r="40" spans="1:47" x14ac:dyDescent="0.55000000000000004">
      <c r="A40" s="51" t="s">
        <v>181</v>
      </c>
      <c r="B40" s="51" t="s">
        <v>624</v>
      </c>
      <c r="C40" s="21" t="s">
        <v>644</v>
      </c>
      <c r="D40" s="57" t="s">
        <v>618</v>
      </c>
      <c r="E40" s="57" t="s">
        <v>594</v>
      </c>
      <c r="F40" s="57">
        <v>0</v>
      </c>
      <c r="G40" s="57">
        <v>0</v>
      </c>
      <c r="H40" s="57">
        <v>0</v>
      </c>
      <c r="I40" s="57">
        <v>0</v>
      </c>
      <c r="J40" s="57">
        <v>0</v>
      </c>
      <c r="K40" s="57">
        <v>0</v>
      </c>
      <c r="L40" s="57">
        <v>0</v>
      </c>
      <c r="M40" s="57">
        <v>0</v>
      </c>
      <c r="N40" s="57">
        <v>0</v>
      </c>
      <c r="O40" s="57">
        <v>0</v>
      </c>
      <c r="P40" s="57">
        <v>0</v>
      </c>
      <c r="Q40" s="57">
        <v>0</v>
      </c>
      <c r="R40" s="57">
        <v>0</v>
      </c>
      <c r="S40" s="57">
        <v>0</v>
      </c>
      <c r="T40" s="57">
        <v>0</v>
      </c>
      <c r="U40" s="57">
        <v>0</v>
      </c>
      <c r="V40" s="57">
        <v>0</v>
      </c>
      <c r="W40" s="57">
        <v>0</v>
      </c>
      <c r="X40" s="57">
        <v>0</v>
      </c>
      <c r="Y40" s="57">
        <v>0</v>
      </c>
      <c r="Z40" s="57">
        <v>0</v>
      </c>
      <c r="AA40" s="57" t="s">
        <v>618</v>
      </c>
      <c r="AB40" s="57" t="s">
        <v>618</v>
      </c>
      <c r="AC40" s="57" t="s">
        <v>618</v>
      </c>
      <c r="AD40" s="57" t="s">
        <v>618</v>
      </c>
      <c r="AE40" s="57" t="s">
        <v>618</v>
      </c>
      <c r="AF40" s="57" t="s">
        <v>618</v>
      </c>
      <c r="AG40" s="57" t="s">
        <v>618</v>
      </c>
      <c r="AH40" s="57">
        <v>0</v>
      </c>
      <c r="AI40" s="57">
        <v>0</v>
      </c>
      <c r="AJ40" s="57">
        <v>0</v>
      </c>
      <c r="AK40" s="57">
        <v>0</v>
      </c>
      <c r="AL40" s="57">
        <v>0</v>
      </c>
      <c r="AM40" s="57">
        <v>0</v>
      </c>
      <c r="AN40" s="57">
        <v>0</v>
      </c>
      <c r="AO40" s="57">
        <v>0</v>
      </c>
      <c r="AP40" s="57">
        <v>0</v>
      </c>
      <c r="AQ40" s="57" t="s">
        <v>594</v>
      </c>
      <c r="AR40" s="57" t="s">
        <v>594</v>
      </c>
      <c r="AS40" s="57" t="s">
        <v>594</v>
      </c>
      <c r="AT40" s="57" t="s">
        <v>618</v>
      </c>
      <c r="AU40" s="57" t="s">
        <v>618</v>
      </c>
    </row>
    <row r="41" spans="1:47" x14ac:dyDescent="0.55000000000000004">
      <c r="A41" s="51" t="s">
        <v>181</v>
      </c>
      <c r="B41" s="51" t="s">
        <v>624</v>
      </c>
      <c r="C41" s="21" t="s">
        <v>645</v>
      </c>
      <c r="D41" s="57" t="s">
        <v>618</v>
      </c>
      <c r="E41" s="57" t="s">
        <v>594</v>
      </c>
      <c r="F41" s="57">
        <v>0</v>
      </c>
      <c r="G41" s="57">
        <v>0</v>
      </c>
      <c r="H41" s="57">
        <v>0</v>
      </c>
      <c r="I41" s="57">
        <v>0</v>
      </c>
      <c r="J41" s="57">
        <v>0</v>
      </c>
      <c r="K41" s="57">
        <v>0</v>
      </c>
      <c r="L41" s="57">
        <v>0</v>
      </c>
      <c r="M41" s="57">
        <v>0</v>
      </c>
      <c r="N41" s="57">
        <v>0</v>
      </c>
      <c r="O41" s="57">
        <v>0</v>
      </c>
      <c r="P41" s="57">
        <v>0</v>
      </c>
      <c r="Q41" s="57">
        <v>0</v>
      </c>
      <c r="R41" s="57">
        <v>0</v>
      </c>
      <c r="S41" s="57">
        <v>0</v>
      </c>
      <c r="T41" s="57">
        <v>0</v>
      </c>
      <c r="U41" s="57">
        <v>0</v>
      </c>
      <c r="V41" s="57">
        <v>0</v>
      </c>
      <c r="W41" s="57">
        <v>0</v>
      </c>
      <c r="X41" s="57">
        <v>0</v>
      </c>
      <c r="Y41" s="57">
        <v>0</v>
      </c>
      <c r="Z41" s="57">
        <v>0</v>
      </c>
      <c r="AA41" s="57" t="s">
        <v>618</v>
      </c>
      <c r="AB41" s="57" t="s">
        <v>618</v>
      </c>
      <c r="AC41" s="57" t="s">
        <v>618</v>
      </c>
      <c r="AD41" s="57" t="s">
        <v>618</v>
      </c>
      <c r="AE41" s="57" t="s">
        <v>618</v>
      </c>
      <c r="AF41" s="57" t="s">
        <v>618</v>
      </c>
      <c r="AG41" s="57" t="s">
        <v>618</v>
      </c>
      <c r="AH41" s="57">
        <v>0</v>
      </c>
      <c r="AI41" s="57">
        <v>0</v>
      </c>
      <c r="AJ41" s="57">
        <v>0</v>
      </c>
      <c r="AK41" s="57">
        <v>0</v>
      </c>
      <c r="AL41" s="57">
        <v>0</v>
      </c>
      <c r="AM41" s="57">
        <v>0</v>
      </c>
      <c r="AN41" s="57">
        <v>0</v>
      </c>
      <c r="AO41" s="57">
        <v>0</v>
      </c>
      <c r="AP41" s="57">
        <v>0</v>
      </c>
      <c r="AQ41" s="57" t="s">
        <v>594</v>
      </c>
      <c r="AR41" s="57" t="s">
        <v>594</v>
      </c>
      <c r="AS41" s="57" t="s">
        <v>594</v>
      </c>
      <c r="AT41" s="57" t="s">
        <v>618</v>
      </c>
      <c r="AU41" s="57" t="s">
        <v>618</v>
      </c>
    </row>
    <row r="42" spans="1:47" x14ac:dyDescent="0.55000000000000004">
      <c r="A42" s="51" t="s">
        <v>181</v>
      </c>
      <c r="B42" s="51" t="s">
        <v>624</v>
      </c>
      <c r="C42" s="21" t="s">
        <v>646</v>
      </c>
      <c r="D42" s="57" t="s">
        <v>618</v>
      </c>
      <c r="E42" s="57" t="s">
        <v>594</v>
      </c>
      <c r="F42" s="57">
        <v>0</v>
      </c>
      <c r="G42" s="57">
        <v>0</v>
      </c>
      <c r="H42" s="57">
        <v>0</v>
      </c>
      <c r="I42" s="57">
        <v>0</v>
      </c>
      <c r="J42" s="57">
        <v>0</v>
      </c>
      <c r="K42" s="57">
        <v>0</v>
      </c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7">
        <v>0</v>
      </c>
      <c r="R42" s="57">
        <v>0</v>
      </c>
      <c r="S42" s="57">
        <v>0</v>
      </c>
      <c r="T42" s="57">
        <v>0</v>
      </c>
      <c r="U42" s="57">
        <v>0</v>
      </c>
      <c r="V42" s="57">
        <v>0</v>
      </c>
      <c r="W42" s="57">
        <v>0</v>
      </c>
      <c r="X42" s="57">
        <v>0</v>
      </c>
      <c r="Y42" s="57">
        <v>0</v>
      </c>
      <c r="Z42" s="57">
        <v>0</v>
      </c>
      <c r="AA42" s="57" t="s">
        <v>618</v>
      </c>
      <c r="AB42" s="57" t="s">
        <v>618</v>
      </c>
      <c r="AC42" s="57" t="s">
        <v>618</v>
      </c>
      <c r="AD42" s="57" t="s">
        <v>618</v>
      </c>
      <c r="AE42" s="57" t="s">
        <v>618</v>
      </c>
      <c r="AF42" s="57" t="s">
        <v>618</v>
      </c>
      <c r="AG42" s="57" t="s">
        <v>618</v>
      </c>
      <c r="AH42" s="57">
        <v>0</v>
      </c>
      <c r="AI42" s="57">
        <v>0</v>
      </c>
      <c r="AJ42" s="57">
        <v>0</v>
      </c>
      <c r="AK42" s="57">
        <v>0</v>
      </c>
      <c r="AL42" s="57">
        <v>0</v>
      </c>
      <c r="AM42" s="57">
        <v>0</v>
      </c>
      <c r="AN42" s="57">
        <v>0</v>
      </c>
      <c r="AO42" s="57">
        <v>0</v>
      </c>
      <c r="AP42" s="57">
        <v>0</v>
      </c>
      <c r="AQ42" s="57" t="s">
        <v>594</v>
      </c>
      <c r="AR42" s="57" t="s">
        <v>594</v>
      </c>
      <c r="AS42" s="57" t="s">
        <v>594</v>
      </c>
      <c r="AT42" s="57" t="s">
        <v>618</v>
      </c>
      <c r="AU42" s="57" t="s">
        <v>618</v>
      </c>
    </row>
    <row r="43" spans="1:47" x14ac:dyDescent="0.55000000000000004">
      <c r="A43" s="51" t="s">
        <v>181</v>
      </c>
      <c r="B43" s="51" t="s">
        <v>624</v>
      </c>
      <c r="C43" s="21" t="s">
        <v>647</v>
      </c>
      <c r="D43" s="57" t="s">
        <v>594</v>
      </c>
      <c r="E43" s="57" t="s">
        <v>594</v>
      </c>
      <c r="F43" s="57" t="s">
        <v>618</v>
      </c>
      <c r="G43" s="57">
        <v>0</v>
      </c>
      <c r="H43" s="57" t="s">
        <v>594</v>
      </c>
      <c r="I43" s="57">
        <v>0</v>
      </c>
      <c r="J43" s="57" t="s">
        <v>594</v>
      </c>
      <c r="K43" s="57">
        <v>0</v>
      </c>
      <c r="L43" s="57" t="s">
        <v>594</v>
      </c>
      <c r="M43" s="57" t="s">
        <v>594</v>
      </c>
      <c r="N43" s="57" t="s">
        <v>594</v>
      </c>
      <c r="O43" s="57" t="s">
        <v>594</v>
      </c>
      <c r="P43" s="57" t="s">
        <v>594</v>
      </c>
      <c r="Q43" s="57" t="s">
        <v>594</v>
      </c>
      <c r="R43" s="57" t="s">
        <v>594</v>
      </c>
      <c r="S43" s="57">
        <v>0</v>
      </c>
      <c r="T43" s="57">
        <v>0</v>
      </c>
      <c r="U43" s="57">
        <v>0</v>
      </c>
      <c r="V43" s="57">
        <v>0</v>
      </c>
      <c r="W43" s="57">
        <v>0</v>
      </c>
      <c r="X43" s="57">
        <v>0</v>
      </c>
      <c r="Y43" s="57">
        <v>0</v>
      </c>
      <c r="Z43" s="57">
        <v>0</v>
      </c>
      <c r="AA43" s="57">
        <v>0</v>
      </c>
      <c r="AB43" s="57">
        <v>0</v>
      </c>
      <c r="AC43" s="57">
        <v>0</v>
      </c>
      <c r="AD43" s="57">
        <v>0</v>
      </c>
      <c r="AE43" s="57">
        <v>0</v>
      </c>
      <c r="AF43" s="57">
        <v>0</v>
      </c>
      <c r="AG43" s="57">
        <v>0</v>
      </c>
      <c r="AH43" s="57" t="s">
        <v>594</v>
      </c>
      <c r="AI43" s="57" t="s">
        <v>594</v>
      </c>
      <c r="AJ43" s="57" t="s">
        <v>594</v>
      </c>
      <c r="AK43" s="57" t="s">
        <v>594</v>
      </c>
      <c r="AL43" s="57">
        <v>0</v>
      </c>
      <c r="AM43" s="57">
        <v>0</v>
      </c>
      <c r="AN43" s="57">
        <v>0</v>
      </c>
      <c r="AO43" s="57">
        <v>0</v>
      </c>
      <c r="AP43" s="57">
        <v>0</v>
      </c>
      <c r="AQ43" s="57">
        <v>0</v>
      </c>
      <c r="AR43" s="57">
        <v>0</v>
      </c>
      <c r="AS43" s="57">
        <v>0</v>
      </c>
      <c r="AT43" s="57" t="s">
        <v>594</v>
      </c>
      <c r="AU43" s="57" t="s">
        <v>594</v>
      </c>
    </row>
    <row r="44" spans="1:47" x14ac:dyDescent="0.55000000000000004">
      <c r="A44" s="51" t="s">
        <v>181</v>
      </c>
      <c r="B44" s="51" t="s">
        <v>624</v>
      </c>
      <c r="C44" s="21" t="s">
        <v>648</v>
      </c>
      <c r="D44" s="57" t="s">
        <v>594</v>
      </c>
      <c r="E44" s="57" t="s">
        <v>594</v>
      </c>
      <c r="F44" s="57" t="s">
        <v>594</v>
      </c>
      <c r="G44" s="57">
        <v>0</v>
      </c>
      <c r="H44" s="57" t="s">
        <v>594</v>
      </c>
      <c r="I44" s="57" t="s">
        <v>594</v>
      </c>
      <c r="J44" s="57">
        <v>0</v>
      </c>
      <c r="K44" s="57" t="s">
        <v>594</v>
      </c>
      <c r="L44" s="57" t="s">
        <v>594</v>
      </c>
      <c r="M44" s="57">
        <v>0</v>
      </c>
      <c r="N44" s="57">
        <v>0</v>
      </c>
      <c r="O44" s="57">
        <v>0</v>
      </c>
      <c r="P44" s="57">
        <v>0</v>
      </c>
      <c r="Q44" s="57">
        <v>0</v>
      </c>
      <c r="R44" s="57" t="s">
        <v>594</v>
      </c>
      <c r="S44" s="57">
        <v>0</v>
      </c>
      <c r="T44" s="57">
        <v>0</v>
      </c>
      <c r="U44" s="57">
        <v>0</v>
      </c>
      <c r="V44" s="57">
        <v>0</v>
      </c>
      <c r="W44" s="57">
        <v>0</v>
      </c>
      <c r="X44" s="57">
        <v>0</v>
      </c>
      <c r="Y44" s="57">
        <v>0</v>
      </c>
      <c r="Z44" s="57">
        <v>0</v>
      </c>
      <c r="AA44" s="57">
        <v>0</v>
      </c>
      <c r="AB44" s="57">
        <v>0</v>
      </c>
      <c r="AC44" s="57">
        <v>0</v>
      </c>
      <c r="AD44" s="57">
        <v>0</v>
      </c>
      <c r="AE44" s="57">
        <v>0</v>
      </c>
      <c r="AF44" s="57">
        <v>0</v>
      </c>
      <c r="AG44" s="57">
        <v>0</v>
      </c>
      <c r="AH44" s="57" t="s">
        <v>594</v>
      </c>
      <c r="AI44" s="57" t="s">
        <v>594</v>
      </c>
      <c r="AJ44" s="57" t="s">
        <v>594</v>
      </c>
      <c r="AK44" s="57" t="s">
        <v>594</v>
      </c>
      <c r="AL44" s="57">
        <v>0</v>
      </c>
      <c r="AM44" s="57">
        <v>0</v>
      </c>
      <c r="AN44" s="57">
        <v>0</v>
      </c>
      <c r="AO44" s="57">
        <v>0</v>
      </c>
      <c r="AP44" s="57">
        <v>0</v>
      </c>
      <c r="AQ44" s="57">
        <v>0</v>
      </c>
      <c r="AR44" s="57">
        <v>0</v>
      </c>
      <c r="AS44" s="57">
        <v>0</v>
      </c>
      <c r="AT44" s="57" t="s">
        <v>594</v>
      </c>
      <c r="AU44" s="57" t="s">
        <v>594</v>
      </c>
    </row>
    <row r="45" spans="1:47" x14ac:dyDescent="0.55000000000000004">
      <c r="A45" s="51" t="s">
        <v>181</v>
      </c>
      <c r="B45" s="51" t="s">
        <v>624</v>
      </c>
      <c r="C45" s="21" t="s">
        <v>649</v>
      </c>
      <c r="D45" s="57" t="s">
        <v>594</v>
      </c>
      <c r="E45" s="57" t="s">
        <v>594</v>
      </c>
      <c r="F45" s="57" t="s">
        <v>594</v>
      </c>
      <c r="G45" s="57">
        <v>0</v>
      </c>
      <c r="H45" s="57" t="s">
        <v>594</v>
      </c>
      <c r="I45" s="57" t="s">
        <v>594</v>
      </c>
      <c r="J45" s="57">
        <v>0</v>
      </c>
      <c r="K45" s="57" t="s">
        <v>594</v>
      </c>
      <c r="L45" s="57" t="s">
        <v>594</v>
      </c>
      <c r="M45" s="57">
        <v>0</v>
      </c>
      <c r="N45" s="57">
        <v>0</v>
      </c>
      <c r="O45" s="57">
        <v>0</v>
      </c>
      <c r="P45" s="57">
        <v>0</v>
      </c>
      <c r="Q45" s="57">
        <v>0</v>
      </c>
      <c r="R45" s="57" t="s">
        <v>594</v>
      </c>
      <c r="S45" s="57">
        <v>0</v>
      </c>
      <c r="T45" s="57">
        <v>0</v>
      </c>
      <c r="U45" s="57">
        <v>0</v>
      </c>
      <c r="V45" s="57">
        <v>0</v>
      </c>
      <c r="W45" s="57">
        <v>0</v>
      </c>
      <c r="X45" s="57">
        <v>0</v>
      </c>
      <c r="Y45" s="57">
        <v>0</v>
      </c>
      <c r="Z45" s="57">
        <v>0</v>
      </c>
      <c r="AA45" s="57">
        <v>0</v>
      </c>
      <c r="AB45" s="57">
        <v>0</v>
      </c>
      <c r="AC45" s="57">
        <v>0</v>
      </c>
      <c r="AD45" s="57">
        <v>0</v>
      </c>
      <c r="AE45" s="57">
        <v>0</v>
      </c>
      <c r="AF45" s="57">
        <v>0</v>
      </c>
      <c r="AG45" s="57">
        <v>0</v>
      </c>
      <c r="AH45" s="57" t="s">
        <v>594</v>
      </c>
      <c r="AI45" s="57" t="s">
        <v>594</v>
      </c>
      <c r="AJ45" s="57" t="s">
        <v>594</v>
      </c>
      <c r="AK45" s="57" t="s">
        <v>594</v>
      </c>
      <c r="AL45" s="57">
        <v>0</v>
      </c>
      <c r="AM45" s="57">
        <v>0</v>
      </c>
      <c r="AN45" s="57">
        <v>0</v>
      </c>
      <c r="AO45" s="57">
        <v>0</v>
      </c>
      <c r="AP45" s="57">
        <v>0</v>
      </c>
      <c r="AQ45" s="57">
        <v>0</v>
      </c>
      <c r="AR45" s="57">
        <v>0</v>
      </c>
      <c r="AS45" s="57">
        <v>0</v>
      </c>
      <c r="AT45" s="57" t="s">
        <v>594</v>
      </c>
      <c r="AU45" s="57" t="s">
        <v>594</v>
      </c>
    </row>
    <row r="46" spans="1:47" x14ac:dyDescent="0.55000000000000004">
      <c r="A46" s="51" t="s">
        <v>181</v>
      </c>
      <c r="B46" s="51" t="s">
        <v>624</v>
      </c>
      <c r="C46" s="21" t="s">
        <v>650</v>
      </c>
      <c r="D46" s="57" t="s">
        <v>594</v>
      </c>
      <c r="E46" s="57" t="s">
        <v>594</v>
      </c>
      <c r="F46" s="57" t="s">
        <v>594</v>
      </c>
      <c r="G46" s="57">
        <v>0</v>
      </c>
      <c r="H46" s="57" t="s">
        <v>594</v>
      </c>
      <c r="I46" s="57" t="s">
        <v>594</v>
      </c>
      <c r="J46" s="57">
        <v>0</v>
      </c>
      <c r="K46" s="57" t="s">
        <v>594</v>
      </c>
      <c r="L46" s="57" t="s">
        <v>594</v>
      </c>
      <c r="M46" s="57">
        <v>0</v>
      </c>
      <c r="N46" s="57">
        <v>0</v>
      </c>
      <c r="O46" s="57">
        <v>0</v>
      </c>
      <c r="P46" s="57">
        <v>0</v>
      </c>
      <c r="Q46" s="57">
        <v>0</v>
      </c>
      <c r="R46" s="57" t="s">
        <v>594</v>
      </c>
      <c r="S46" s="57">
        <v>0</v>
      </c>
      <c r="T46" s="57">
        <v>0</v>
      </c>
      <c r="U46" s="57">
        <v>0</v>
      </c>
      <c r="V46" s="57">
        <v>0</v>
      </c>
      <c r="W46" s="57">
        <v>0</v>
      </c>
      <c r="X46" s="57">
        <v>0</v>
      </c>
      <c r="Y46" s="57">
        <v>0</v>
      </c>
      <c r="Z46" s="57">
        <v>0</v>
      </c>
      <c r="AA46" s="57">
        <v>0</v>
      </c>
      <c r="AB46" s="57">
        <v>0</v>
      </c>
      <c r="AC46" s="57">
        <v>0</v>
      </c>
      <c r="AD46" s="57">
        <v>0</v>
      </c>
      <c r="AE46" s="57">
        <v>0</v>
      </c>
      <c r="AF46" s="57">
        <v>0</v>
      </c>
      <c r="AG46" s="57">
        <v>0</v>
      </c>
      <c r="AH46" s="57" t="s">
        <v>594</v>
      </c>
      <c r="AI46" s="57" t="s">
        <v>594</v>
      </c>
      <c r="AJ46" s="57" t="s">
        <v>594</v>
      </c>
      <c r="AK46" s="57" t="s">
        <v>594</v>
      </c>
      <c r="AL46" s="57">
        <v>0</v>
      </c>
      <c r="AM46" s="57">
        <v>0</v>
      </c>
      <c r="AN46" s="57">
        <v>0</v>
      </c>
      <c r="AO46" s="57">
        <v>0</v>
      </c>
      <c r="AP46" s="57">
        <v>0</v>
      </c>
      <c r="AQ46" s="57">
        <v>0</v>
      </c>
      <c r="AR46" s="57">
        <v>0</v>
      </c>
      <c r="AS46" s="57">
        <v>0</v>
      </c>
      <c r="AT46" s="57" t="s">
        <v>594</v>
      </c>
      <c r="AU46" s="57" t="s">
        <v>594</v>
      </c>
    </row>
    <row r="47" spans="1:47" x14ac:dyDescent="0.55000000000000004">
      <c r="A47" s="52" t="s">
        <v>181</v>
      </c>
      <c r="B47" s="52" t="s">
        <v>624</v>
      </c>
      <c r="C47" s="63" t="s">
        <v>651</v>
      </c>
      <c r="D47" s="57" t="s">
        <v>618</v>
      </c>
      <c r="E47" s="57" t="s">
        <v>594</v>
      </c>
      <c r="F47" s="57" t="s">
        <v>594</v>
      </c>
      <c r="G47" s="57">
        <v>0</v>
      </c>
      <c r="H47" s="57" t="s">
        <v>618</v>
      </c>
      <c r="I47" s="57" t="s">
        <v>618</v>
      </c>
      <c r="J47" s="57">
        <v>0</v>
      </c>
      <c r="K47" s="57" t="s">
        <v>594</v>
      </c>
      <c r="L47" s="57" t="s">
        <v>618</v>
      </c>
      <c r="M47" s="57">
        <v>0</v>
      </c>
      <c r="N47" s="57">
        <v>0</v>
      </c>
      <c r="O47" s="57">
        <v>0</v>
      </c>
      <c r="P47" s="57">
        <v>0</v>
      </c>
      <c r="Q47" s="57">
        <v>0</v>
      </c>
      <c r="R47" s="57" t="s">
        <v>618</v>
      </c>
      <c r="S47" s="57" t="s">
        <v>657</v>
      </c>
      <c r="T47" s="57" t="s">
        <v>594</v>
      </c>
      <c r="U47" s="57" t="s">
        <v>657</v>
      </c>
      <c r="V47" s="57" t="s">
        <v>657</v>
      </c>
      <c r="W47" s="57" t="s">
        <v>657</v>
      </c>
      <c r="X47" s="57">
        <v>0</v>
      </c>
      <c r="Y47" s="57">
        <v>0</v>
      </c>
      <c r="Z47" s="57">
        <v>0</v>
      </c>
      <c r="AA47" s="57">
        <v>0</v>
      </c>
      <c r="AB47" s="57">
        <v>0</v>
      </c>
      <c r="AC47" s="57">
        <v>0</v>
      </c>
      <c r="AD47" s="57">
        <v>0</v>
      </c>
      <c r="AE47" s="57">
        <v>0</v>
      </c>
      <c r="AF47" s="57">
        <v>0</v>
      </c>
      <c r="AG47" s="57">
        <v>0</v>
      </c>
      <c r="AH47" s="57">
        <v>0</v>
      </c>
      <c r="AI47" s="57">
        <v>0</v>
      </c>
      <c r="AJ47" s="57">
        <v>0</v>
      </c>
      <c r="AK47" s="57">
        <v>0</v>
      </c>
      <c r="AL47" s="57" t="s">
        <v>657</v>
      </c>
      <c r="AM47" s="57">
        <v>0</v>
      </c>
      <c r="AN47" s="57">
        <v>0</v>
      </c>
      <c r="AO47" s="57">
        <v>0</v>
      </c>
      <c r="AP47" s="57">
        <v>0</v>
      </c>
      <c r="AQ47" s="57" t="s">
        <v>594</v>
      </c>
      <c r="AR47" s="57" t="s">
        <v>594</v>
      </c>
      <c r="AS47" s="57" t="s">
        <v>594</v>
      </c>
      <c r="AT47" s="57" t="s">
        <v>657</v>
      </c>
      <c r="AU47" s="57" t="s">
        <v>657</v>
      </c>
    </row>
    <row r="48" spans="1:47" x14ac:dyDescent="0.55000000000000004">
      <c r="A48" s="51" t="s">
        <v>622</v>
      </c>
      <c r="B48" s="51" t="s">
        <v>625</v>
      </c>
      <c r="C48" s="21" t="s">
        <v>614</v>
      </c>
      <c r="D48" s="57" t="s">
        <v>594</v>
      </c>
      <c r="E48" s="57" t="s">
        <v>594</v>
      </c>
      <c r="F48" s="57">
        <v>0</v>
      </c>
      <c r="G48" s="57">
        <v>0</v>
      </c>
      <c r="H48" s="57" t="s">
        <v>594</v>
      </c>
      <c r="I48" s="57">
        <v>0</v>
      </c>
      <c r="J48" s="57">
        <v>0</v>
      </c>
      <c r="K48" s="57">
        <v>0</v>
      </c>
      <c r="L48" s="57" t="s">
        <v>594</v>
      </c>
      <c r="M48" s="57">
        <v>0</v>
      </c>
      <c r="N48" s="57">
        <v>0</v>
      </c>
      <c r="O48" s="57">
        <v>0</v>
      </c>
      <c r="P48" s="57">
        <v>0</v>
      </c>
      <c r="Q48" s="57">
        <v>0</v>
      </c>
      <c r="R48" s="57">
        <v>0</v>
      </c>
      <c r="S48" s="57">
        <v>0</v>
      </c>
      <c r="T48" s="57">
        <v>0</v>
      </c>
      <c r="U48" s="57">
        <v>0</v>
      </c>
      <c r="V48" s="57">
        <v>0</v>
      </c>
      <c r="W48" s="57">
        <v>0</v>
      </c>
      <c r="X48" s="57">
        <v>0</v>
      </c>
      <c r="Y48" s="57">
        <v>0</v>
      </c>
      <c r="Z48" s="57">
        <v>0</v>
      </c>
      <c r="AA48" s="57">
        <v>0</v>
      </c>
      <c r="AB48" s="57">
        <v>0</v>
      </c>
      <c r="AC48" s="57">
        <v>0</v>
      </c>
      <c r="AD48" s="57">
        <v>0</v>
      </c>
      <c r="AE48" s="57">
        <v>0</v>
      </c>
      <c r="AF48" s="57">
        <v>0</v>
      </c>
      <c r="AG48" s="57">
        <v>0</v>
      </c>
      <c r="AH48" s="57">
        <v>0</v>
      </c>
      <c r="AI48" s="57">
        <v>0</v>
      </c>
      <c r="AJ48" s="57">
        <v>0</v>
      </c>
      <c r="AK48" s="57">
        <v>0</v>
      </c>
      <c r="AL48" s="57">
        <v>0</v>
      </c>
      <c r="AM48" s="57" t="s">
        <v>594</v>
      </c>
      <c r="AN48" s="57">
        <v>0</v>
      </c>
      <c r="AO48" s="57">
        <v>0</v>
      </c>
      <c r="AP48" s="57">
        <v>0</v>
      </c>
      <c r="AQ48" s="57">
        <v>0</v>
      </c>
      <c r="AR48" s="57" t="s">
        <v>594</v>
      </c>
      <c r="AS48" s="57">
        <v>0</v>
      </c>
      <c r="AT48" s="57" t="s">
        <v>594</v>
      </c>
      <c r="AU48" s="57" t="s">
        <v>594</v>
      </c>
    </row>
    <row r="49" spans="1:47" x14ac:dyDescent="0.55000000000000004">
      <c r="A49" s="51" t="s">
        <v>622</v>
      </c>
      <c r="B49" s="51" t="s">
        <v>625</v>
      </c>
      <c r="C49" s="21" t="s">
        <v>615</v>
      </c>
      <c r="D49" s="57" t="s">
        <v>594</v>
      </c>
      <c r="E49" s="57" t="s">
        <v>594</v>
      </c>
      <c r="F49" s="57" t="s">
        <v>594</v>
      </c>
      <c r="G49" s="57">
        <v>0</v>
      </c>
      <c r="H49" s="57" t="s">
        <v>594</v>
      </c>
      <c r="I49" s="57">
        <v>0</v>
      </c>
      <c r="J49" s="57">
        <v>0</v>
      </c>
      <c r="K49" s="57" t="s">
        <v>594</v>
      </c>
      <c r="L49" s="57" t="s">
        <v>594</v>
      </c>
      <c r="M49" s="57">
        <v>0</v>
      </c>
      <c r="N49" s="57">
        <v>0</v>
      </c>
      <c r="O49" s="57">
        <v>0</v>
      </c>
      <c r="P49" s="57">
        <v>0</v>
      </c>
      <c r="Q49" s="57">
        <v>0</v>
      </c>
      <c r="R49" s="57" t="s">
        <v>594</v>
      </c>
      <c r="S49" s="57" t="s">
        <v>594</v>
      </c>
      <c r="T49" s="57" t="s">
        <v>594</v>
      </c>
      <c r="U49" s="57">
        <v>0</v>
      </c>
      <c r="V49" s="57">
        <v>0</v>
      </c>
      <c r="W49" s="57">
        <v>0</v>
      </c>
      <c r="X49" s="57" t="s">
        <v>594</v>
      </c>
      <c r="Y49" s="57">
        <v>0</v>
      </c>
      <c r="Z49" s="57" t="s">
        <v>594</v>
      </c>
      <c r="AA49" s="57" t="s">
        <v>594</v>
      </c>
      <c r="AB49" s="57">
        <v>0</v>
      </c>
      <c r="AC49" s="57">
        <v>0</v>
      </c>
      <c r="AD49" s="57">
        <v>0</v>
      </c>
      <c r="AE49" s="57">
        <v>0</v>
      </c>
      <c r="AF49" s="57">
        <v>0</v>
      </c>
      <c r="AG49" s="57">
        <v>0</v>
      </c>
      <c r="AH49" s="57">
        <v>0</v>
      </c>
      <c r="AI49" s="57">
        <v>0</v>
      </c>
      <c r="AJ49" s="57">
        <v>0</v>
      </c>
      <c r="AK49" s="57">
        <v>0</v>
      </c>
      <c r="AL49" s="57">
        <v>0</v>
      </c>
      <c r="AM49" s="57">
        <v>0</v>
      </c>
      <c r="AN49" s="57" t="s">
        <v>594</v>
      </c>
      <c r="AO49" s="57">
        <v>0</v>
      </c>
      <c r="AP49" s="57">
        <v>0</v>
      </c>
      <c r="AQ49" s="57" t="s">
        <v>594</v>
      </c>
      <c r="AR49" s="57" t="s">
        <v>594</v>
      </c>
      <c r="AS49" s="57" t="s">
        <v>594</v>
      </c>
      <c r="AT49" s="57" t="s">
        <v>594</v>
      </c>
      <c r="AU49" s="57" t="s">
        <v>594</v>
      </c>
    </row>
    <row r="50" spans="1:47" x14ac:dyDescent="0.55000000000000004">
      <c r="A50" s="51" t="s">
        <v>622</v>
      </c>
      <c r="B50" s="51" t="s">
        <v>625</v>
      </c>
      <c r="C50" s="21" t="s">
        <v>652</v>
      </c>
      <c r="D50" s="57" t="s">
        <v>594</v>
      </c>
      <c r="E50" s="57" t="s">
        <v>594</v>
      </c>
      <c r="F50" s="57" t="s">
        <v>594</v>
      </c>
      <c r="G50" s="57">
        <v>0</v>
      </c>
      <c r="H50" s="57" t="s">
        <v>594</v>
      </c>
      <c r="I50" s="57">
        <v>0</v>
      </c>
      <c r="J50" s="57">
        <v>0</v>
      </c>
      <c r="K50" s="57">
        <v>0</v>
      </c>
      <c r="L50" s="57" t="s">
        <v>594</v>
      </c>
      <c r="M50" s="57">
        <v>0</v>
      </c>
      <c r="N50" s="57">
        <v>0</v>
      </c>
      <c r="O50" s="57">
        <v>0</v>
      </c>
      <c r="P50" s="57">
        <v>0</v>
      </c>
      <c r="Q50" s="57">
        <v>0</v>
      </c>
      <c r="R50" s="57">
        <v>0</v>
      </c>
      <c r="S50" s="57">
        <v>0</v>
      </c>
      <c r="T50" s="57">
        <v>0</v>
      </c>
      <c r="U50" s="57">
        <v>0</v>
      </c>
      <c r="V50" s="57">
        <v>0</v>
      </c>
      <c r="W50" s="57">
        <v>0</v>
      </c>
      <c r="X50" s="57">
        <v>0</v>
      </c>
      <c r="Y50" s="57">
        <v>0</v>
      </c>
      <c r="Z50" s="57">
        <v>0</v>
      </c>
      <c r="AA50" s="57">
        <v>0</v>
      </c>
      <c r="AB50" s="57">
        <v>0</v>
      </c>
      <c r="AC50" s="57">
        <v>0</v>
      </c>
      <c r="AD50" s="57">
        <v>0</v>
      </c>
      <c r="AE50" s="57">
        <v>0</v>
      </c>
      <c r="AF50" s="57">
        <v>0</v>
      </c>
      <c r="AG50" s="57">
        <v>0</v>
      </c>
      <c r="AH50" s="57">
        <v>0</v>
      </c>
      <c r="AI50" s="57">
        <v>0</v>
      </c>
      <c r="AJ50" s="57">
        <v>0</v>
      </c>
      <c r="AK50" s="57">
        <v>0</v>
      </c>
      <c r="AL50" s="57">
        <v>0</v>
      </c>
      <c r="AM50" s="57">
        <v>0</v>
      </c>
      <c r="AN50" s="57">
        <v>0</v>
      </c>
      <c r="AO50" s="57" t="s">
        <v>594</v>
      </c>
      <c r="AP50" s="57">
        <v>0</v>
      </c>
      <c r="AQ50" s="57" t="s">
        <v>594</v>
      </c>
      <c r="AR50" s="57" t="s">
        <v>594</v>
      </c>
      <c r="AS50" s="57" t="s">
        <v>594</v>
      </c>
      <c r="AT50" s="57" t="s">
        <v>594</v>
      </c>
      <c r="AU50" s="57" t="s">
        <v>594</v>
      </c>
    </row>
    <row r="51" spans="1:47" x14ac:dyDescent="0.55000000000000004">
      <c r="A51" s="51" t="s">
        <v>622</v>
      </c>
      <c r="B51" s="52" t="s">
        <v>625</v>
      </c>
      <c r="C51" s="21" t="s">
        <v>653</v>
      </c>
      <c r="D51" s="57">
        <v>0</v>
      </c>
      <c r="E51" s="57">
        <v>0</v>
      </c>
      <c r="F51" s="57">
        <v>0</v>
      </c>
      <c r="G51" s="57">
        <v>0</v>
      </c>
      <c r="H51" s="57" t="s">
        <v>594</v>
      </c>
      <c r="I51" s="57">
        <v>0</v>
      </c>
      <c r="J51" s="57" t="s">
        <v>594</v>
      </c>
      <c r="K51" s="57">
        <v>0</v>
      </c>
      <c r="L51" s="57" t="s">
        <v>594</v>
      </c>
      <c r="M51" s="57" t="s">
        <v>594</v>
      </c>
      <c r="N51" s="57">
        <v>0</v>
      </c>
      <c r="O51" s="57">
        <v>0</v>
      </c>
      <c r="P51" s="57" t="s">
        <v>594</v>
      </c>
      <c r="Q51" s="57" t="s">
        <v>594</v>
      </c>
      <c r="R51" s="57">
        <v>0</v>
      </c>
      <c r="S51" s="57" t="s">
        <v>594</v>
      </c>
      <c r="T51" s="57" t="s">
        <v>594</v>
      </c>
      <c r="U51" s="57">
        <v>0</v>
      </c>
      <c r="V51" s="57">
        <v>0</v>
      </c>
      <c r="W51" s="57">
        <v>0</v>
      </c>
      <c r="X51" s="57" t="s">
        <v>594</v>
      </c>
      <c r="Y51" s="57">
        <v>0</v>
      </c>
      <c r="Z51" s="57" t="s">
        <v>594</v>
      </c>
      <c r="AA51" s="57" t="s">
        <v>594</v>
      </c>
      <c r="AB51" s="57">
        <v>0</v>
      </c>
      <c r="AC51" s="57">
        <v>0</v>
      </c>
      <c r="AD51" s="57">
        <v>0</v>
      </c>
      <c r="AE51" s="57">
        <v>0</v>
      </c>
      <c r="AF51" s="57">
        <v>0</v>
      </c>
      <c r="AG51" s="57">
        <v>0</v>
      </c>
      <c r="AH51" s="57">
        <v>0</v>
      </c>
      <c r="AI51" s="57">
        <v>0</v>
      </c>
      <c r="AJ51" s="57">
        <v>0</v>
      </c>
      <c r="AK51" s="57">
        <v>0</v>
      </c>
      <c r="AL51" s="57">
        <v>0</v>
      </c>
      <c r="AM51" s="57">
        <v>0</v>
      </c>
      <c r="AN51" s="57">
        <v>0</v>
      </c>
      <c r="AO51" s="57">
        <v>0</v>
      </c>
      <c r="AP51" s="57" t="s">
        <v>594</v>
      </c>
      <c r="AQ51" s="57">
        <v>0</v>
      </c>
      <c r="AR51" s="57" t="s">
        <v>594</v>
      </c>
      <c r="AS51" s="57" t="s">
        <v>594</v>
      </c>
      <c r="AT51" s="57" t="s">
        <v>594</v>
      </c>
      <c r="AU51" s="57" t="s">
        <v>594</v>
      </c>
    </row>
    <row r="52" spans="1:47" x14ac:dyDescent="0.55000000000000004">
      <c r="A52" s="51" t="s">
        <v>622</v>
      </c>
      <c r="B52" s="23" t="s">
        <v>90</v>
      </c>
      <c r="C52" s="21" t="s">
        <v>616</v>
      </c>
      <c r="D52" s="57" t="s">
        <v>594</v>
      </c>
      <c r="E52" s="57" t="s">
        <v>594</v>
      </c>
      <c r="F52" s="57">
        <v>0</v>
      </c>
      <c r="G52" s="57">
        <v>0</v>
      </c>
      <c r="H52" s="57" t="s">
        <v>594</v>
      </c>
      <c r="I52" s="57">
        <v>0</v>
      </c>
      <c r="J52" s="57">
        <v>0</v>
      </c>
      <c r="K52" s="57">
        <v>0</v>
      </c>
      <c r="L52" s="57" t="s">
        <v>594</v>
      </c>
      <c r="M52" s="57">
        <v>0</v>
      </c>
      <c r="N52" s="57">
        <v>0</v>
      </c>
      <c r="O52" s="57">
        <v>0</v>
      </c>
      <c r="P52" s="57">
        <v>0</v>
      </c>
      <c r="Q52" s="57">
        <v>0</v>
      </c>
      <c r="R52" s="57">
        <v>0</v>
      </c>
      <c r="S52" s="57" t="s">
        <v>594</v>
      </c>
      <c r="T52" s="57">
        <v>0</v>
      </c>
      <c r="U52" s="57" t="s">
        <v>594</v>
      </c>
      <c r="V52" s="57" t="s">
        <v>594</v>
      </c>
      <c r="W52" s="57" t="s">
        <v>594</v>
      </c>
      <c r="X52" s="57" t="s">
        <v>594</v>
      </c>
      <c r="Y52" s="57" t="s">
        <v>594</v>
      </c>
      <c r="Z52" s="57" t="s">
        <v>594</v>
      </c>
      <c r="AA52" s="57" t="s">
        <v>594</v>
      </c>
      <c r="AB52" s="57" t="s">
        <v>594</v>
      </c>
      <c r="AC52" s="57" t="s">
        <v>594</v>
      </c>
      <c r="AD52" s="57" t="s">
        <v>594</v>
      </c>
      <c r="AE52" s="57" t="s">
        <v>594</v>
      </c>
      <c r="AF52" s="57" t="s">
        <v>594</v>
      </c>
      <c r="AG52" s="57" t="s">
        <v>594</v>
      </c>
      <c r="AH52" s="57">
        <v>0</v>
      </c>
      <c r="AI52" s="57">
        <v>0</v>
      </c>
      <c r="AJ52" s="57">
        <v>0</v>
      </c>
      <c r="AK52" s="57">
        <v>0</v>
      </c>
      <c r="AL52" s="57" t="s">
        <v>594</v>
      </c>
      <c r="AM52" s="57">
        <v>0</v>
      </c>
      <c r="AN52" s="57" t="s">
        <v>594</v>
      </c>
      <c r="AO52" s="57" t="s">
        <v>594</v>
      </c>
      <c r="AP52" s="57">
        <v>0</v>
      </c>
      <c r="AQ52" s="57" t="s">
        <v>594</v>
      </c>
      <c r="AR52" s="57">
        <v>0</v>
      </c>
      <c r="AS52" s="57">
        <v>0</v>
      </c>
      <c r="AT52" s="57" t="s">
        <v>594</v>
      </c>
      <c r="AU52" s="57" t="s">
        <v>594</v>
      </c>
    </row>
    <row r="53" spans="1:47" x14ac:dyDescent="0.55000000000000004">
      <c r="A53" s="51" t="s">
        <v>622</v>
      </c>
      <c r="B53" s="51" t="s">
        <v>90</v>
      </c>
      <c r="C53" s="21" t="s">
        <v>617</v>
      </c>
      <c r="D53" s="57">
        <v>0</v>
      </c>
      <c r="E53" s="57">
        <v>0</v>
      </c>
      <c r="F53" s="57" t="s">
        <v>594</v>
      </c>
      <c r="G53" s="57">
        <v>0</v>
      </c>
      <c r="H53" s="57" t="s">
        <v>594</v>
      </c>
      <c r="I53" s="57">
        <v>0</v>
      </c>
      <c r="J53" s="57" t="s">
        <v>594</v>
      </c>
      <c r="K53" s="57">
        <v>0</v>
      </c>
      <c r="L53" s="57" t="s">
        <v>594</v>
      </c>
      <c r="M53" s="57" t="s">
        <v>594</v>
      </c>
      <c r="N53" s="57" t="s">
        <v>594</v>
      </c>
      <c r="O53" s="57" t="s">
        <v>594</v>
      </c>
      <c r="P53" s="57">
        <v>0</v>
      </c>
      <c r="Q53" s="57">
        <v>0</v>
      </c>
      <c r="R53" s="57">
        <v>0</v>
      </c>
      <c r="S53" s="57" t="s">
        <v>594</v>
      </c>
      <c r="T53" s="57">
        <v>0</v>
      </c>
      <c r="U53" s="57" t="s">
        <v>594</v>
      </c>
      <c r="V53" s="57" t="s">
        <v>594</v>
      </c>
      <c r="W53" s="57" t="s">
        <v>594</v>
      </c>
      <c r="X53" s="57" t="s">
        <v>594</v>
      </c>
      <c r="Y53" s="57" t="s">
        <v>594</v>
      </c>
      <c r="Z53" s="57" t="s">
        <v>594</v>
      </c>
      <c r="AA53" s="57" t="s">
        <v>594</v>
      </c>
      <c r="AB53" s="57" t="s">
        <v>594</v>
      </c>
      <c r="AC53" s="57" t="s">
        <v>594</v>
      </c>
      <c r="AD53" s="57" t="s">
        <v>594</v>
      </c>
      <c r="AE53" s="57" t="s">
        <v>594</v>
      </c>
      <c r="AF53" s="57" t="s">
        <v>594</v>
      </c>
      <c r="AG53" s="57" t="s">
        <v>594</v>
      </c>
      <c r="AH53" s="57">
        <v>0</v>
      </c>
      <c r="AI53" s="57">
        <v>0</v>
      </c>
      <c r="AJ53" s="57">
        <v>0</v>
      </c>
      <c r="AK53" s="57">
        <v>0</v>
      </c>
      <c r="AL53" s="57" t="s">
        <v>594</v>
      </c>
      <c r="AM53" s="57" t="s">
        <v>594</v>
      </c>
      <c r="AN53" s="57" t="s">
        <v>594</v>
      </c>
      <c r="AO53" s="57" t="s">
        <v>594</v>
      </c>
      <c r="AP53" s="57" t="s">
        <v>594</v>
      </c>
      <c r="AQ53" s="57">
        <v>0</v>
      </c>
      <c r="AR53" s="57" t="s">
        <v>594</v>
      </c>
      <c r="AS53" s="57">
        <v>0</v>
      </c>
      <c r="AT53" s="57" t="s">
        <v>594</v>
      </c>
      <c r="AU53" s="57" t="s">
        <v>594</v>
      </c>
    </row>
    <row r="54" spans="1:47" x14ac:dyDescent="0.55000000000000004">
      <c r="A54" s="52" t="s">
        <v>622</v>
      </c>
      <c r="B54" s="52" t="s">
        <v>90</v>
      </c>
      <c r="C54" s="21" t="s">
        <v>654</v>
      </c>
      <c r="D54" s="57">
        <v>0</v>
      </c>
      <c r="E54" s="57">
        <v>0</v>
      </c>
      <c r="F54" s="57" t="s">
        <v>594</v>
      </c>
      <c r="G54" s="57">
        <v>0</v>
      </c>
      <c r="H54" s="57" t="s">
        <v>594</v>
      </c>
      <c r="I54" s="57">
        <v>0</v>
      </c>
      <c r="J54" s="57" t="s">
        <v>594</v>
      </c>
      <c r="K54" s="57">
        <v>0</v>
      </c>
      <c r="L54" s="57" t="s">
        <v>594</v>
      </c>
      <c r="M54" s="57" t="s">
        <v>594</v>
      </c>
      <c r="N54" s="57" t="s">
        <v>594</v>
      </c>
      <c r="O54" s="57" t="s">
        <v>594</v>
      </c>
      <c r="P54" s="57">
        <v>0</v>
      </c>
      <c r="Q54" s="57">
        <v>0</v>
      </c>
      <c r="R54" s="57">
        <v>0</v>
      </c>
      <c r="S54" s="57" t="s">
        <v>594</v>
      </c>
      <c r="T54" s="57">
        <v>0</v>
      </c>
      <c r="U54" s="57" t="s">
        <v>594</v>
      </c>
      <c r="V54" s="57" t="s">
        <v>594</v>
      </c>
      <c r="W54" s="57" t="s">
        <v>594</v>
      </c>
      <c r="X54" s="57" t="s">
        <v>594</v>
      </c>
      <c r="Y54" s="57" t="s">
        <v>594</v>
      </c>
      <c r="Z54" s="57" t="s">
        <v>594</v>
      </c>
      <c r="AA54" s="57" t="s">
        <v>594</v>
      </c>
      <c r="AB54" s="57" t="s">
        <v>594</v>
      </c>
      <c r="AC54" s="57" t="s">
        <v>594</v>
      </c>
      <c r="AD54" s="57" t="s">
        <v>594</v>
      </c>
      <c r="AE54" s="57" t="s">
        <v>594</v>
      </c>
      <c r="AF54" s="57" t="s">
        <v>594</v>
      </c>
      <c r="AG54" s="57" t="s">
        <v>594</v>
      </c>
      <c r="AH54" s="57">
        <v>0</v>
      </c>
      <c r="AI54" s="57">
        <v>0</v>
      </c>
      <c r="AJ54" s="57">
        <v>0</v>
      </c>
      <c r="AK54" s="57">
        <v>0</v>
      </c>
      <c r="AL54" s="57" t="s">
        <v>594</v>
      </c>
      <c r="AM54" s="57">
        <v>0</v>
      </c>
      <c r="AN54" s="57" t="s">
        <v>594</v>
      </c>
      <c r="AO54" s="57" t="s">
        <v>594</v>
      </c>
      <c r="AP54" s="57" t="s">
        <v>594</v>
      </c>
      <c r="AQ54" s="57">
        <v>0</v>
      </c>
      <c r="AR54" s="57">
        <v>0</v>
      </c>
      <c r="AS54" s="57" t="s">
        <v>594</v>
      </c>
      <c r="AT54" s="57" t="s">
        <v>594</v>
      </c>
      <c r="AU54" s="57" t="s">
        <v>594</v>
      </c>
    </row>
    <row r="55" spans="1:47" x14ac:dyDescent="0.55000000000000004">
      <c r="A55" s="23" t="s">
        <v>175</v>
      </c>
      <c r="B55" s="23" t="s">
        <v>626</v>
      </c>
      <c r="C55" s="21" t="s">
        <v>655</v>
      </c>
      <c r="D55" s="57" t="s">
        <v>618</v>
      </c>
      <c r="E55" s="57" t="s">
        <v>594</v>
      </c>
      <c r="F55" s="57" t="s">
        <v>618</v>
      </c>
      <c r="G55" s="57">
        <v>0</v>
      </c>
      <c r="H55" s="57" t="s">
        <v>618</v>
      </c>
      <c r="I55" s="57">
        <v>0</v>
      </c>
      <c r="J55" s="57" t="s">
        <v>618</v>
      </c>
      <c r="K55" s="57" t="s">
        <v>594</v>
      </c>
      <c r="L55" s="57" t="s">
        <v>618</v>
      </c>
      <c r="M55" s="57" t="s">
        <v>618</v>
      </c>
      <c r="N55" s="57" t="s">
        <v>618</v>
      </c>
      <c r="O55" s="57" t="s">
        <v>656</v>
      </c>
      <c r="P55" s="57" t="s">
        <v>618</v>
      </c>
      <c r="Q55" s="57" t="s">
        <v>618</v>
      </c>
      <c r="R55" s="57" t="s">
        <v>618</v>
      </c>
      <c r="S55" s="57" t="s">
        <v>656</v>
      </c>
      <c r="T55" s="57" t="s">
        <v>594</v>
      </c>
      <c r="U55" s="57" t="s">
        <v>657</v>
      </c>
      <c r="V55" s="57" t="s">
        <v>657</v>
      </c>
      <c r="W55" s="57" t="s">
        <v>657</v>
      </c>
      <c r="X55" s="57" t="s">
        <v>656</v>
      </c>
      <c r="Y55" s="57" t="s">
        <v>657</v>
      </c>
      <c r="Z55" s="57" t="s">
        <v>656</v>
      </c>
      <c r="AA55" s="57" t="s">
        <v>658</v>
      </c>
      <c r="AB55" s="57" t="s">
        <v>657</v>
      </c>
      <c r="AC55" s="57" t="s">
        <v>657</v>
      </c>
      <c r="AD55" s="57" t="s">
        <v>657</v>
      </c>
      <c r="AE55" s="57" t="s">
        <v>618</v>
      </c>
      <c r="AF55" s="57" t="s">
        <v>618</v>
      </c>
      <c r="AG55" s="57" t="s">
        <v>618</v>
      </c>
      <c r="AH55" s="57" t="s">
        <v>594</v>
      </c>
      <c r="AI55" s="57" t="s">
        <v>594</v>
      </c>
      <c r="AJ55" s="57" t="s">
        <v>594</v>
      </c>
      <c r="AK55" s="57" t="s">
        <v>594</v>
      </c>
      <c r="AL55" s="57" t="s">
        <v>657</v>
      </c>
      <c r="AM55" s="57" t="s">
        <v>594</v>
      </c>
      <c r="AN55" s="57" t="s">
        <v>594</v>
      </c>
      <c r="AO55" s="57" t="s">
        <v>594</v>
      </c>
      <c r="AP55" s="57" t="s">
        <v>594</v>
      </c>
      <c r="AQ55" s="57" t="s">
        <v>594</v>
      </c>
      <c r="AR55" s="57" t="s">
        <v>594</v>
      </c>
      <c r="AS55" s="57" t="s">
        <v>594</v>
      </c>
      <c r="AT55" s="57" t="s">
        <v>656</v>
      </c>
      <c r="AU55" s="57" t="s">
        <v>656</v>
      </c>
    </row>
    <row r="56" spans="1:47" x14ac:dyDescent="0.55000000000000004">
      <c r="A56" s="52" t="s">
        <v>175</v>
      </c>
      <c r="B56" s="52" t="s">
        <v>626</v>
      </c>
      <c r="C56" s="21" t="s">
        <v>655</v>
      </c>
      <c r="D56" s="57" t="s">
        <v>618</v>
      </c>
      <c r="E56" s="57" t="s">
        <v>594</v>
      </c>
      <c r="F56" s="57" t="s">
        <v>618</v>
      </c>
      <c r="G56" s="57">
        <v>0</v>
      </c>
      <c r="H56" s="57" t="s">
        <v>618</v>
      </c>
      <c r="I56" s="57">
        <v>0</v>
      </c>
      <c r="J56" s="57" t="s">
        <v>618</v>
      </c>
      <c r="K56" s="57" t="s">
        <v>594</v>
      </c>
      <c r="L56" s="57" t="s">
        <v>618</v>
      </c>
      <c r="M56" s="57" t="s">
        <v>618</v>
      </c>
      <c r="N56" s="57" t="s">
        <v>618</v>
      </c>
      <c r="O56" s="57" t="s">
        <v>656</v>
      </c>
      <c r="P56" s="57" t="s">
        <v>618</v>
      </c>
      <c r="Q56" s="57" t="s">
        <v>618</v>
      </c>
      <c r="R56" s="57" t="s">
        <v>618</v>
      </c>
      <c r="S56" s="57" t="s">
        <v>656</v>
      </c>
      <c r="T56" s="57" t="s">
        <v>594</v>
      </c>
      <c r="U56" s="57" t="s">
        <v>657</v>
      </c>
      <c r="V56" s="57" t="s">
        <v>657</v>
      </c>
      <c r="W56" s="57" t="s">
        <v>657</v>
      </c>
      <c r="X56" s="57" t="s">
        <v>656</v>
      </c>
      <c r="Y56" s="57" t="s">
        <v>657</v>
      </c>
      <c r="Z56" s="57" t="s">
        <v>656</v>
      </c>
      <c r="AA56" s="57" t="s">
        <v>658</v>
      </c>
      <c r="AB56" s="57" t="s">
        <v>657</v>
      </c>
      <c r="AC56" s="57" t="s">
        <v>657</v>
      </c>
      <c r="AD56" s="57" t="s">
        <v>657</v>
      </c>
      <c r="AE56" s="57" t="s">
        <v>618</v>
      </c>
      <c r="AF56" s="57" t="s">
        <v>618</v>
      </c>
      <c r="AG56" s="57" t="s">
        <v>618</v>
      </c>
      <c r="AH56" s="57" t="s">
        <v>594</v>
      </c>
      <c r="AI56" s="57" t="s">
        <v>594</v>
      </c>
      <c r="AJ56" s="57" t="s">
        <v>594</v>
      </c>
      <c r="AK56" s="57" t="s">
        <v>594</v>
      </c>
      <c r="AL56" s="57" t="s">
        <v>657</v>
      </c>
      <c r="AM56" s="57" t="s">
        <v>594</v>
      </c>
      <c r="AN56" s="57" t="s">
        <v>594</v>
      </c>
      <c r="AO56" s="57" t="s">
        <v>594</v>
      </c>
      <c r="AP56" s="57" t="s">
        <v>594</v>
      </c>
      <c r="AQ56" s="57" t="s">
        <v>594</v>
      </c>
      <c r="AR56" s="57" t="s">
        <v>594</v>
      </c>
      <c r="AS56" s="57" t="s">
        <v>594</v>
      </c>
      <c r="AT56" s="57" t="s">
        <v>656</v>
      </c>
      <c r="AU56" s="57" t="s">
        <v>656</v>
      </c>
    </row>
    <row r="57" spans="1:47" x14ac:dyDescent="0.55000000000000004"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F74153881FA847B10497FB29B10360" ma:contentTypeVersion="14" ma:contentTypeDescription="Create a new document." ma:contentTypeScope="" ma:versionID="5824d390f4671a24c4c85f112e950e58">
  <xsd:schema xmlns:xsd="http://www.w3.org/2001/XMLSchema" xmlns:xs="http://www.w3.org/2001/XMLSchema" xmlns:p="http://schemas.microsoft.com/office/2006/metadata/properties" xmlns:ns2="172da3ce-9248-42c5-98ad-12fb138dfea9" xmlns:ns3="f1a7785d-15d2-4f0a-b513-73032cc0d4cc" targetNamespace="http://schemas.microsoft.com/office/2006/metadata/properties" ma:root="true" ma:fieldsID="8d03df8fc15a87e3662eaa79c5b6d445" ns2:_="" ns3:_="">
    <xsd:import namespace="172da3ce-9248-42c5-98ad-12fb138dfea9"/>
    <xsd:import namespace="f1a7785d-15d2-4f0a-b513-73032cc0d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bjectDetectorVersions" minOccurs="0"/>
                <xsd:element ref="ns3:MediaLengthInSecond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2da3ce-9248-42c5-98ad-12fb138dfea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a7785d-15d2-4f0a-b513-73032cc0d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4714e25-a2ac-428e-af7f-eb6fef2f988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E Q E A A B Q S w M E F A A C A A g A 1 V D 3 W I V p q X G m A A A A 9 w A A A B I A H A B D b 2 5 m a W c v U G F j a 2 F n Z S 5 4 b W w g o h g A K K A U A A A A A A A A A A A A A A A A A A A A A A A A A A A A h Y 8 x D o I w G I W v Q r r T l m q M I T 9 l Y H G Q x M T E u D a l Q g M U Q 4 v l b g 4 e y S u I U d T N 8 X 3 v G 9 6 7 X 2 + Q j m 0 T X F R v d W c S F G G K A m V k V 2 h T J m h w p 3 C N U g 4 7 I W t R q m C S j Y 1 H W y S o c u 4 c E + K 9 x 3 6 B u 7 4 k j N K I H P P t X l a q F e g j 6 / 9 y q I 1 1 w k i F O B x e Y z j D E V t h t q Q M U y A z h V y b r 8 G m w c / 2 B 0 I 2 N G 7 o F S 9 U m G 2 A z B H I + w R / A F B L A w Q U A A I A C A D V U P d Y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1 V D 3 W K g y b t t F A Q A A 6 w k A A B M A H A B G b 3 J t d W x h c y 9 T Z W N 0 a W 9 u M S 5 t I K I Y A C i g F A A A A A A A A A A A A A A A A A A A A A A A A A A A A O 2 S y W r D M B B A 7 w b / g 1 A u N q g m z t Y N n 5 w u p 9 I S 9 1 T 3 4 N q T V E W W g k Z O G 0 L + J n / S H 6 u C K a U H Q U O g J + s y 0 h s t M + I h l I Y r S W Z t j C 8 9 D 1 8 L D R X p 0 V v V I J c L c q 9 V 1 Z Q G y c l + + m Z 3 2 g j L Q h f 7 I 5 Q k R I D x P W L H Q w N C g C U p r q K p K p s a p A m u u Y A o V d L Y B Q Y 0 v c g f E T T m c 1 S 6 4 p L n U / U u h S o q z P / 2 Z l T i i o b s a Q q C 1 9 y A T i i j j K R K N L X E J B 4 w c i V L Z e 9 e J J N x v x 8 z W 5 k y M D N r A c n P N L p T E p 5 D 1 h b f o z f w u Z M V a H s j y d b L f W t Z 8 W L 3 Z b q Q O F e 6 b p + w O c C g b Z Z t N r S l s S 3 B 2 A w x 8 G G 2 j H z z g Y M P H X z k 4 G M H n z j 4 q Y O f O f i 5 g 8 d 9 V 8 L V c f y 7 5 W 3 o e 1 y 6 P v l w 5 U g w C D v t O u 3 + X b t h p 1 2 n 3 Z H a + Z 5 / u H i j T r x O v C P F + w J Q S w E C L Q A U A A I A C A D V U P d Y h W m p c a Y A A A D 3 A A A A E g A A A A A A A A A A A A A A A A A A A A A A Q 2 9 u Z m l n L 1 B h Y 2 t h Z 2 U u e G 1 s U E s B A i 0 A F A A C A A g A 1 V D 3 W F N y O C y b A A A A 4 Q A A A B M A A A A A A A A A A A A A A A A A 8 g A A A F t D b 2 5 0 Z W 5 0 X 1 R 5 c G V z X S 5 4 b W x Q S w E C L Q A U A A I A C A D V U P d Y q D J u 2 0 U B A A D r C Q A A E w A A A A A A A A A A A A A A A A D a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Q w A A A A A A A D d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I b 3 V z a W 5 n J T I w U H J v Z H V j d H M l M j A t J T I w U H J v a m V j d C U y M F B y Z X B h c m F 0 a W 9 u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c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Z U M D U 6 N T g 6 M j k u N T k 2 O T g x M V o i I C 8 + P E V u d H J 5 I F R 5 c G U 9 I k Z p b G x D b 2 x 1 b W 5 U e X B l c y I g V m F s d W U 9 I n N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c 5 Z D l i M W Y 4 L W Q 3 N D M t N G V j Z i 0 5 Y T A 4 L W U 3 N m N j N W J l M W I 5 N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v d X N p b m c g U H J v Z H V j d H M g L S B Q c m 9 q Z W N 0 I F B y Z X B h c m F 0 a W 9 u L 0 F 1 d G 9 S Z W 1 v d m V k Q 2 9 s d W 1 u c z E u e 0 N v b H V t b j E s M H 0 m c X V v d D s s J n F 1 b 3 Q 7 U 2 V j d G l v b j E v S G 9 1 c 2 l u Z y B Q c m 9 k d W N 0 c y A t I F B y b 2 p l Y 3 Q g U H J l c G F y Y X R p b 2 4 v Q X V 0 b 1 J l b W 9 2 Z W R D b 2 x 1 b W 5 z M S 5 7 Q 2 9 s d W 1 u M i w x f S Z x d W 9 0 O y w m c X V v d D t T Z W N 0 a W 9 u M S 9 I b 3 V z a W 5 n I F B y b 2 R 1 Y 3 R z I C 0 g U H J v a m V j d C B Q c m V w Y X J h d G l v b i 9 B d X R v U m V t b 3 Z l Z E N v b H V t b n M x L n t D b 2 x 1 b W 4 z L D J 9 J n F 1 b 3 Q 7 L C Z x d W 9 0 O 1 N l Y 3 R p b 2 4 x L 0 h v d X N p b m c g U H J v Z H V j d H M g L S B Q c m 9 q Z W N 0 I F B y Z X B h c m F 0 a W 9 u L 0 F 1 d G 9 S Z W 1 v d m V k Q 2 9 s d W 1 u c z E u e 0 N v b H V t b j Q s M 3 0 m c X V v d D s s J n F 1 b 3 Q 7 U 2 V j d G l v b j E v S G 9 1 c 2 l u Z y B Q c m 9 k d W N 0 c y A t I F B y b 2 p l Y 3 Q g U H J l c G F y Y X R p b 2 4 v Q X V 0 b 1 J l b W 9 2 Z W R D b 2 x 1 b W 5 z M S 5 7 Q 2 9 s d W 1 u N S w 0 f S Z x d W 9 0 O y w m c X V v d D t T Z W N 0 a W 9 u M S 9 I b 3 V z a W 5 n I F B y b 2 R 1 Y 3 R z I C 0 g U H J v a m V j d C B Q c m V w Y X J h d G l v b i 9 B d X R v U m V t b 3 Z l Z E N v b H V t b n M x L n t D b 2 x 1 b W 4 2 L D V 9 J n F 1 b 3 Q 7 L C Z x d W 9 0 O 1 N l Y 3 R p b 2 4 x L 0 h v d X N p b m c g U H J v Z H V j d H M g L S B Q c m 9 q Z W N 0 I F B y Z X B h c m F 0 a W 9 u L 0 F 1 d G 9 S Z W 1 v d m V k Q 2 9 s d W 1 u c z E u e 0 N v b H V t b j c s N n 0 m c X V v d D s s J n F 1 b 3 Q 7 U 2 V j d G l v b j E v S G 9 1 c 2 l u Z y B Q c m 9 k d W N 0 c y A t I F B y b 2 p l Y 3 Q g U H J l c G F y Y X R p b 2 4 v Q X V 0 b 1 J l b W 9 2 Z W R D b 2 x 1 b W 5 z M S 5 7 Q 2 9 s d W 1 u O C w 3 f S Z x d W 9 0 O y w m c X V v d D t T Z W N 0 a W 9 u M S 9 I b 3 V z a W 5 n I F B y b 2 R 1 Y 3 R z I C 0 g U H J v a m V j d C B Q c m V w Y X J h d G l v b i 9 B d X R v U m V t b 3 Z l Z E N v b H V t b n M x L n t D b 2 x 1 b W 4 5 L D h 9 J n F 1 b 3 Q 7 L C Z x d W 9 0 O 1 N l Y 3 R p b 2 4 x L 0 h v d X N p b m c g U H J v Z H V j d H M g L S B Q c m 9 q Z W N 0 I F B y Z X B h c m F 0 a W 9 u L 0 F 1 d G 9 S Z W 1 v d m V k Q 2 9 s d W 1 u c z E u e 0 N v b H V t b j E w L D l 9 J n F 1 b 3 Q 7 L C Z x d W 9 0 O 1 N l Y 3 R p b 2 4 x L 0 h v d X N p b m c g U H J v Z H V j d H M g L S B Q c m 9 q Z W N 0 I F B y Z X B h c m F 0 a W 9 u L 0 F 1 d G 9 S Z W 1 v d m V k Q 2 9 s d W 1 u c z E u e 0 N v b H V t b j E x L D E w f S Z x d W 9 0 O y w m c X V v d D t T Z W N 0 a W 9 u M S 9 I b 3 V z a W 5 n I F B y b 2 R 1 Y 3 R z I C 0 g U H J v a m V j d C B Q c m V w Y X J h d G l v b i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h v d X N p b m c g U H J v Z H V j d H M g L S B Q c m 9 q Z W N 0 I F B y Z X B h c m F 0 a W 9 u L 0 F 1 d G 9 S Z W 1 v d m V k Q 2 9 s d W 1 u c z E u e 0 N v b H V t b j E s M H 0 m c X V v d D s s J n F 1 b 3 Q 7 U 2 V j d G l v b j E v S G 9 1 c 2 l u Z y B Q c m 9 k d W N 0 c y A t I F B y b 2 p l Y 3 Q g U H J l c G F y Y X R p b 2 4 v Q X V 0 b 1 J l b W 9 2 Z W R D b 2 x 1 b W 5 z M S 5 7 Q 2 9 s d W 1 u M i w x f S Z x d W 9 0 O y w m c X V v d D t T Z W N 0 a W 9 u M S 9 I b 3 V z a W 5 n I F B y b 2 R 1 Y 3 R z I C 0 g U H J v a m V j d C B Q c m V w Y X J h d G l v b i 9 B d X R v U m V t b 3 Z l Z E N v b H V t b n M x L n t D b 2 x 1 b W 4 z L D J 9 J n F 1 b 3 Q 7 L C Z x d W 9 0 O 1 N l Y 3 R p b 2 4 x L 0 h v d X N p b m c g U H J v Z H V j d H M g L S B Q c m 9 q Z W N 0 I F B y Z X B h c m F 0 a W 9 u L 0 F 1 d G 9 S Z W 1 v d m V k Q 2 9 s d W 1 u c z E u e 0 N v b H V t b j Q s M 3 0 m c X V v d D s s J n F 1 b 3 Q 7 U 2 V j d G l v b j E v S G 9 1 c 2 l u Z y B Q c m 9 k d W N 0 c y A t I F B y b 2 p l Y 3 Q g U H J l c G F y Y X R p b 2 4 v Q X V 0 b 1 J l b W 9 2 Z W R D b 2 x 1 b W 5 z M S 5 7 Q 2 9 s d W 1 u N S w 0 f S Z x d W 9 0 O y w m c X V v d D t T Z W N 0 a W 9 u M S 9 I b 3 V z a W 5 n I F B y b 2 R 1 Y 3 R z I C 0 g U H J v a m V j d C B Q c m V w Y X J h d G l v b i 9 B d X R v U m V t b 3 Z l Z E N v b H V t b n M x L n t D b 2 x 1 b W 4 2 L D V 9 J n F 1 b 3 Q 7 L C Z x d W 9 0 O 1 N l Y 3 R p b 2 4 x L 0 h v d X N p b m c g U H J v Z H V j d H M g L S B Q c m 9 q Z W N 0 I F B y Z X B h c m F 0 a W 9 u L 0 F 1 d G 9 S Z W 1 v d m V k Q 2 9 s d W 1 u c z E u e 0 N v b H V t b j c s N n 0 m c X V v d D s s J n F 1 b 3 Q 7 U 2 V j d G l v b j E v S G 9 1 c 2 l u Z y B Q c m 9 k d W N 0 c y A t I F B y b 2 p l Y 3 Q g U H J l c G F y Y X R p b 2 4 v Q X V 0 b 1 J l b W 9 2 Z W R D b 2 x 1 b W 5 z M S 5 7 Q 2 9 s d W 1 u O C w 3 f S Z x d W 9 0 O y w m c X V v d D t T Z W N 0 a W 9 u M S 9 I b 3 V z a W 5 n I F B y b 2 R 1 Y 3 R z I C 0 g U H J v a m V j d C B Q c m V w Y X J h d G l v b i 9 B d X R v U m V t b 3 Z l Z E N v b H V t b n M x L n t D b 2 x 1 b W 4 5 L D h 9 J n F 1 b 3 Q 7 L C Z x d W 9 0 O 1 N l Y 3 R p b 2 4 x L 0 h v d X N p b m c g U H J v Z H V j d H M g L S B Q c m 9 q Z W N 0 I F B y Z X B h c m F 0 a W 9 u L 0 F 1 d G 9 S Z W 1 v d m V k Q 2 9 s d W 1 u c z E u e 0 N v b H V t b j E w L D l 9 J n F 1 b 3 Q 7 L C Z x d W 9 0 O 1 N l Y 3 R p b 2 4 x L 0 h v d X N p b m c g U H J v Z H V j d H M g L S B Q c m 9 q Z W N 0 I F B y Z X B h c m F 0 a W 9 u L 0 F 1 d G 9 S Z W 1 v d m V k Q 2 9 s d W 1 u c z E u e 0 N v b H V t b j E x L D E w f S Z x d W 9 0 O y w m c X V v d D t T Z W N 0 a W 9 u M S 9 I b 3 V z a W 5 n I F B y b 2 R 1 Y 3 R z I C 0 g U H J v a m V j d C B Q c m V w Y X J h d G l v b i 9 B d X R v U m V t b 3 Z l Z E N v b H V t b n M x L n t D b 2 x 1 b W 4 x M i w x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b 3 V z a W 5 n X 1 B y b 2 R 1 Y 3 R z X 1 9 f U H J v a m V j d F 9 Q c m V w Y X J h d G l v b i I g L z 4 8 L 1 N 0 Y W J s Z U V u d H J p Z X M + P C 9 J d G V t P j x J d G V t P j x J d G V t T G 9 j Y X R p b 2 4 + P E l 0 Z W 1 U e X B l P k Z v c m 1 1 b G E 8 L 0 l 0 Z W 1 U e X B l P j x J d G V t U G F 0 a D 5 T Z W N 0 a W 9 u M S 9 I b 3 V z a W 5 n J T I w U H J v Z H V j d H M l M j A t J T I w U H J v a m V j d C U y M F B y Z X B h c m F 0 a W 9 u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I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Z U M D Y 6 N D g 6 N D Y u O T E x M j k y M F o i I C 8 + P E V u d H J 5 I F R 5 c G U 9 I k Z p b G x D b 2 x 1 b W 5 U e X B l c y I g V m F s d W U 9 I n N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k 2 N 2 U w M D Y 4 L T M 5 Z T c t N G N k N y 1 i Y T I 1 L T g 0 Y 2 N h N m F j O D Y 1 Z i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v d X N p b m c g U H J v Z H V j d H M g L S B Q c m 9 q Z W N 0 I F B y Z X B h c m F 0 a W 9 u I C g y K S 9 B d X R v U m V t b 3 Z l Z E N v b H V t b n M x L n t D b 2 x 1 b W 4 x L D B 9 J n F 1 b 3 Q 7 L C Z x d W 9 0 O 1 N l Y 3 R p b 2 4 x L 0 h v d X N p b m c g U H J v Z H V j d H M g L S B Q c m 9 q Z W N 0 I F B y Z X B h c m F 0 a W 9 u I C g y K S 9 B d X R v U m V t b 3 Z l Z E N v b H V t b n M x L n t D b 2 x 1 b W 4 y L D F 9 J n F 1 b 3 Q 7 L C Z x d W 9 0 O 1 N l Y 3 R p b 2 4 x L 0 h v d X N p b m c g U H J v Z H V j d H M g L S B Q c m 9 q Z W N 0 I F B y Z X B h c m F 0 a W 9 u I C g y K S 9 B d X R v U m V t b 3 Z l Z E N v b H V t b n M x L n t D b 2 x 1 b W 4 z L D J 9 J n F 1 b 3 Q 7 L C Z x d W 9 0 O 1 N l Y 3 R p b 2 4 x L 0 h v d X N p b m c g U H J v Z H V j d H M g L S B Q c m 9 q Z W N 0 I F B y Z X B h c m F 0 a W 9 u I C g y K S 9 B d X R v U m V t b 3 Z l Z E N v b H V t b n M x L n t D b 2 x 1 b W 4 0 L D N 9 J n F 1 b 3 Q 7 L C Z x d W 9 0 O 1 N l Y 3 R p b 2 4 x L 0 h v d X N p b m c g U H J v Z H V j d H M g L S B Q c m 9 q Z W N 0 I F B y Z X B h c m F 0 a W 9 u I C g y K S 9 B d X R v U m V t b 3 Z l Z E N v b H V t b n M x L n t D b 2 x 1 b W 4 1 L D R 9 J n F 1 b 3 Q 7 L C Z x d W 9 0 O 1 N l Y 3 R p b 2 4 x L 0 h v d X N p b m c g U H J v Z H V j d H M g L S B Q c m 9 q Z W N 0 I F B y Z X B h c m F 0 a W 9 u I C g y K S 9 B d X R v U m V t b 3 Z l Z E N v b H V t b n M x L n t D b 2 x 1 b W 4 2 L D V 9 J n F 1 b 3 Q 7 L C Z x d W 9 0 O 1 N l Y 3 R p b 2 4 x L 0 h v d X N p b m c g U H J v Z H V j d H M g L S B Q c m 9 q Z W N 0 I F B y Z X B h c m F 0 a W 9 u I C g y K S 9 B d X R v U m V t b 3 Z l Z E N v b H V t b n M x L n t D b 2 x 1 b W 4 3 L D Z 9 J n F 1 b 3 Q 7 L C Z x d W 9 0 O 1 N l Y 3 R p b 2 4 x L 0 h v d X N p b m c g U H J v Z H V j d H M g L S B Q c m 9 q Z W N 0 I F B y Z X B h c m F 0 a W 9 u I C g y K S 9 B d X R v U m V t b 3 Z l Z E N v b H V t b n M x L n t D b 2 x 1 b W 4 4 L D d 9 J n F 1 b 3 Q 7 L C Z x d W 9 0 O 1 N l Y 3 R p b 2 4 x L 0 h v d X N p b m c g U H J v Z H V j d H M g L S B Q c m 9 q Z W N 0 I F B y Z X B h c m F 0 a W 9 u I C g y K S 9 B d X R v U m V t b 3 Z l Z E N v b H V t b n M x L n t D b 2 x 1 b W 4 5 L D h 9 J n F 1 b 3 Q 7 L C Z x d W 9 0 O 1 N l Y 3 R p b 2 4 x L 0 h v d X N p b m c g U H J v Z H V j d H M g L S B Q c m 9 q Z W N 0 I F B y Z X B h c m F 0 a W 9 u I C g y K S 9 B d X R v U m V t b 3 Z l Z E N v b H V t b n M x L n t D b 2 x 1 b W 4 x M C w 5 f S Z x d W 9 0 O y w m c X V v d D t T Z W N 0 a W 9 u M S 9 I b 3 V z a W 5 n I F B y b 2 R 1 Y 3 R z I C 0 g U H J v a m V j d C B Q c m V w Y X J h d G l v b i A o M i k v Q X V 0 b 1 J l b W 9 2 Z W R D b 2 x 1 b W 5 z M S 5 7 Q 2 9 s d W 1 u M T E s M T B 9 J n F 1 b 3 Q 7 L C Z x d W 9 0 O 1 N l Y 3 R p b 2 4 x L 0 h v d X N p b m c g U H J v Z H V j d H M g L S B Q c m 9 q Z W N 0 I F B y Z X B h c m F 0 a W 9 u I C g y K S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h v d X N p b m c g U H J v Z H V j d H M g L S B Q c m 9 q Z W N 0 I F B y Z X B h c m F 0 a W 9 u I C g y K S 9 B d X R v U m V t b 3 Z l Z E N v b H V t b n M x L n t D b 2 x 1 b W 4 x L D B 9 J n F 1 b 3 Q 7 L C Z x d W 9 0 O 1 N l Y 3 R p b 2 4 x L 0 h v d X N p b m c g U H J v Z H V j d H M g L S B Q c m 9 q Z W N 0 I F B y Z X B h c m F 0 a W 9 u I C g y K S 9 B d X R v U m V t b 3 Z l Z E N v b H V t b n M x L n t D b 2 x 1 b W 4 y L D F 9 J n F 1 b 3 Q 7 L C Z x d W 9 0 O 1 N l Y 3 R p b 2 4 x L 0 h v d X N p b m c g U H J v Z H V j d H M g L S B Q c m 9 q Z W N 0 I F B y Z X B h c m F 0 a W 9 u I C g y K S 9 B d X R v U m V t b 3 Z l Z E N v b H V t b n M x L n t D b 2 x 1 b W 4 z L D J 9 J n F 1 b 3 Q 7 L C Z x d W 9 0 O 1 N l Y 3 R p b 2 4 x L 0 h v d X N p b m c g U H J v Z H V j d H M g L S B Q c m 9 q Z W N 0 I F B y Z X B h c m F 0 a W 9 u I C g y K S 9 B d X R v U m V t b 3 Z l Z E N v b H V t b n M x L n t D b 2 x 1 b W 4 0 L D N 9 J n F 1 b 3 Q 7 L C Z x d W 9 0 O 1 N l Y 3 R p b 2 4 x L 0 h v d X N p b m c g U H J v Z H V j d H M g L S B Q c m 9 q Z W N 0 I F B y Z X B h c m F 0 a W 9 u I C g y K S 9 B d X R v U m V t b 3 Z l Z E N v b H V t b n M x L n t D b 2 x 1 b W 4 1 L D R 9 J n F 1 b 3 Q 7 L C Z x d W 9 0 O 1 N l Y 3 R p b 2 4 x L 0 h v d X N p b m c g U H J v Z H V j d H M g L S B Q c m 9 q Z W N 0 I F B y Z X B h c m F 0 a W 9 u I C g y K S 9 B d X R v U m V t b 3 Z l Z E N v b H V t b n M x L n t D b 2 x 1 b W 4 2 L D V 9 J n F 1 b 3 Q 7 L C Z x d W 9 0 O 1 N l Y 3 R p b 2 4 x L 0 h v d X N p b m c g U H J v Z H V j d H M g L S B Q c m 9 q Z W N 0 I F B y Z X B h c m F 0 a W 9 u I C g y K S 9 B d X R v U m V t b 3 Z l Z E N v b H V t b n M x L n t D b 2 x 1 b W 4 3 L D Z 9 J n F 1 b 3 Q 7 L C Z x d W 9 0 O 1 N l Y 3 R p b 2 4 x L 0 h v d X N p b m c g U H J v Z H V j d H M g L S B Q c m 9 q Z W N 0 I F B y Z X B h c m F 0 a W 9 u I C g y K S 9 B d X R v U m V t b 3 Z l Z E N v b H V t b n M x L n t D b 2 x 1 b W 4 4 L D d 9 J n F 1 b 3 Q 7 L C Z x d W 9 0 O 1 N l Y 3 R p b 2 4 x L 0 h v d X N p b m c g U H J v Z H V j d H M g L S B Q c m 9 q Z W N 0 I F B y Z X B h c m F 0 a W 9 u I C g y K S 9 B d X R v U m V t b 3 Z l Z E N v b H V t b n M x L n t D b 2 x 1 b W 4 5 L D h 9 J n F 1 b 3 Q 7 L C Z x d W 9 0 O 1 N l Y 3 R p b 2 4 x L 0 h v d X N p b m c g U H J v Z H V j d H M g L S B Q c m 9 q Z W N 0 I F B y Z X B h c m F 0 a W 9 u I C g y K S 9 B d X R v U m V t b 3 Z l Z E N v b H V t b n M x L n t D b 2 x 1 b W 4 x M C w 5 f S Z x d W 9 0 O y w m c X V v d D t T Z W N 0 a W 9 u M S 9 I b 3 V z a W 5 n I F B y b 2 R 1 Y 3 R z I C 0 g U H J v a m V j d C B Q c m V w Y X J h d G l v b i A o M i k v Q X V 0 b 1 J l b W 9 2 Z W R D b 2 x 1 b W 5 z M S 5 7 Q 2 9 s d W 1 u M T E s M T B 9 J n F 1 b 3 Q 7 L C Z x d W 9 0 O 1 N l Y 3 R p b 2 4 x L 0 h v d X N p b m c g U H J v Z H V j d H M g L S B Q c m 9 q Z W N 0 I F B y Z X B h c m F 0 a W 9 u I C g y K S 9 B d X R v U m V t b 3 Z l Z E N v b H V t b n M x L n t D b 2 x 1 b W 4 x M i w x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b 3 V z a W 5 n X 1 B y b 2 R 1 Y 3 R z X 1 9 f U H J v a m V j d F 9 Q c m V w Y X J h d G l v b l 9 f M i I g L z 4 8 L 1 N 0 Y W J s Z U V u d H J p Z X M + P C 9 J d G V t P j x J d G V t P j x J d G V t T G 9 j Y X R p b 2 4 + P E l 0 Z W 1 U e X B l P k Z v c m 1 1 b G E 8 L 0 l 0 Z W 1 U e X B l P j x J d G V t U G F 0 a D 5 T Z W N 0 a W 9 u M S 9 I b 3 V z a W 5 n J T I w U H J v Z H V j d H M l M j A t J T I w U H J v a m V j d C U y M F B y Z X B h c m F 0 a W 9 u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2 V D A 1 O j U 4 O j I 5 L j U 5 N j k 4 M T F a I i A v P j x F b n R y e S B U e X B l P S J G a W x s Q 2 9 s d W 1 u V H l w Z X M i I F Z h b H V l P S J z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x M j h m M T I y N S 0 w Z m F m L T Q z N j Q t Y j g 2 Y i 0 0 M z h m M j N h M z I z Z T Q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3 V z a W 5 n I F B y b 2 R 1 Y 3 R z I C 0 g U H J v a m V j d C B Q c m V w Y X J h d G l v b i 9 B d X R v U m V t b 3 Z l Z E N v b H V t b n M x L n t D b 2 x 1 b W 4 x L D B 9 J n F 1 b 3 Q 7 L C Z x d W 9 0 O 1 N l Y 3 R p b 2 4 x L 0 h v d X N p b m c g U H J v Z H V j d H M g L S B Q c m 9 q Z W N 0 I F B y Z X B h c m F 0 a W 9 u L 0 F 1 d G 9 S Z W 1 v d m V k Q 2 9 s d W 1 u c z E u e 0 N v b H V t b j I s M X 0 m c X V v d D s s J n F 1 b 3 Q 7 U 2 V j d G l v b j E v S G 9 1 c 2 l u Z y B Q c m 9 k d W N 0 c y A t I F B y b 2 p l Y 3 Q g U H J l c G F y Y X R p b 2 4 v Q X V 0 b 1 J l b W 9 2 Z W R D b 2 x 1 b W 5 z M S 5 7 Q 2 9 s d W 1 u M y w y f S Z x d W 9 0 O y w m c X V v d D t T Z W N 0 a W 9 u M S 9 I b 3 V z a W 5 n I F B y b 2 R 1 Y 3 R z I C 0 g U H J v a m V j d C B Q c m V w Y X J h d G l v b i 9 B d X R v U m V t b 3 Z l Z E N v b H V t b n M x L n t D b 2 x 1 b W 4 0 L D N 9 J n F 1 b 3 Q 7 L C Z x d W 9 0 O 1 N l Y 3 R p b 2 4 x L 0 h v d X N p b m c g U H J v Z H V j d H M g L S B Q c m 9 q Z W N 0 I F B y Z X B h c m F 0 a W 9 u L 0 F 1 d G 9 S Z W 1 v d m V k Q 2 9 s d W 1 u c z E u e 0 N v b H V t b j U s N H 0 m c X V v d D s s J n F 1 b 3 Q 7 U 2 V j d G l v b j E v S G 9 1 c 2 l u Z y B Q c m 9 k d W N 0 c y A t I F B y b 2 p l Y 3 Q g U H J l c G F y Y X R p b 2 4 v Q X V 0 b 1 J l b W 9 2 Z W R D b 2 x 1 b W 5 z M S 5 7 Q 2 9 s d W 1 u N i w 1 f S Z x d W 9 0 O y w m c X V v d D t T Z W N 0 a W 9 u M S 9 I b 3 V z a W 5 n I F B y b 2 R 1 Y 3 R z I C 0 g U H J v a m V j d C B Q c m V w Y X J h d G l v b i 9 B d X R v U m V t b 3 Z l Z E N v b H V t b n M x L n t D b 2 x 1 b W 4 3 L D Z 9 J n F 1 b 3 Q 7 L C Z x d W 9 0 O 1 N l Y 3 R p b 2 4 x L 0 h v d X N p b m c g U H J v Z H V j d H M g L S B Q c m 9 q Z W N 0 I F B y Z X B h c m F 0 a W 9 u L 0 F 1 d G 9 S Z W 1 v d m V k Q 2 9 s d W 1 u c z E u e 0 N v b H V t b j g s N 3 0 m c X V v d D s s J n F 1 b 3 Q 7 U 2 V j d G l v b j E v S G 9 1 c 2 l u Z y B Q c m 9 k d W N 0 c y A t I F B y b 2 p l Y 3 Q g U H J l c G F y Y X R p b 2 4 v Q X V 0 b 1 J l b W 9 2 Z W R D b 2 x 1 b W 5 z M S 5 7 Q 2 9 s d W 1 u O S w 4 f S Z x d W 9 0 O y w m c X V v d D t T Z W N 0 a W 9 u M S 9 I b 3 V z a W 5 n I F B y b 2 R 1 Y 3 R z I C 0 g U H J v a m V j d C B Q c m V w Y X J h d G l v b i 9 B d X R v U m V t b 3 Z l Z E N v b H V t b n M x L n t D b 2 x 1 b W 4 x M C w 5 f S Z x d W 9 0 O y w m c X V v d D t T Z W N 0 a W 9 u M S 9 I b 3 V z a W 5 n I F B y b 2 R 1 Y 3 R z I C 0 g U H J v a m V j d C B Q c m V w Y X J h d G l v b i 9 B d X R v U m V t b 3 Z l Z E N v b H V t b n M x L n t D b 2 x 1 b W 4 x M S w x M H 0 m c X V v d D s s J n F 1 b 3 Q 7 U 2 V j d G l v b j E v S G 9 1 c 2 l u Z y B Q c m 9 k d W N 0 c y A t I F B y b 2 p l Y 3 Q g U H J l c G F y Y X R p b 2 4 v Q X V 0 b 1 J l b W 9 2 Z W R D b 2 x 1 b W 5 z M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I b 3 V z a W 5 n I F B y b 2 R 1 Y 3 R z I C 0 g U H J v a m V j d C B Q c m V w Y X J h d G l v b i 9 B d X R v U m V t b 3 Z l Z E N v b H V t b n M x L n t D b 2 x 1 b W 4 x L D B 9 J n F 1 b 3 Q 7 L C Z x d W 9 0 O 1 N l Y 3 R p b 2 4 x L 0 h v d X N p b m c g U H J v Z H V j d H M g L S B Q c m 9 q Z W N 0 I F B y Z X B h c m F 0 a W 9 u L 0 F 1 d G 9 S Z W 1 v d m V k Q 2 9 s d W 1 u c z E u e 0 N v b H V t b j I s M X 0 m c X V v d D s s J n F 1 b 3 Q 7 U 2 V j d G l v b j E v S G 9 1 c 2 l u Z y B Q c m 9 k d W N 0 c y A t I F B y b 2 p l Y 3 Q g U H J l c G F y Y X R p b 2 4 v Q X V 0 b 1 J l b W 9 2 Z W R D b 2 x 1 b W 5 z M S 5 7 Q 2 9 s d W 1 u M y w y f S Z x d W 9 0 O y w m c X V v d D t T Z W N 0 a W 9 u M S 9 I b 3 V z a W 5 n I F B y b 2 R 1 Y 3 R z I C 0 g U H J v a m V j d C B Q c m V w Y X J h d G l v b i 9 B d X R v U m V t b 3 Z l Z E N v b H V t b n M x L n t D b 2 x 1 b W 4 0 L D N 9 J n F 1 b 3 Q 7 L C Z x d W 9 0 O 1 N l Y 3 R p b 2 4 x L 0 h v d X N p b m c g U H J v Z H V j d H M g L S B Q c m 9 q Z W N 0 I F B y Z X B h c m F 0 a W 9 u L 0 F 1 d G 9 S Z W 1 v d m V k Q 2 9 s d W 1 u c z E u e 0 N v b H V t b j U s N H 0 m c X V v d D s s J n F 1 b 3 Q 7 U 2 V j d G l v b j E v S G 9 1 c 2 l u Z y B Q c m 9 k d W N 0 c y A t I F B y b 2 p l Y 3 Q g U H J l c G F y Y X R p b 2 4 v Q X V 0 b 1 J l b W 9 2 Z W R D b 2 x 1 b W 5 z M S 5 7 Q 2 9 s d W 1 u N i w 1 f S Z x d W 9 0 O y w m c X V v d D t T Z W N 0 a W 9 u M S 9 I b 3 V z a W 5 n I F B y b 2 R 1 Y 3 R z I C 0 g U H J v a m V j d C B Q c m V w Y X J h d G l v b i 9 B d X R v U m V t b 3 Z l Z E N v b H V t b n M x L n t D b 2 x 1 b W 4 3 L D Z 9 J n F 1 b 3 Q 7 L C Z x d W 9 0 O 1 N l Y 3 R p b 2 4 x L 0 h v d X N p b m c g U H J v Z H V j d H M g L S B Q c m 9 q Z W N 0 I F B y Z X B h c m F 0 a W 9 u L 0 F 1 d G 9 S Z W 1 v d m V k Q 2 9 s d W 1 u c z E u e 0 N v b H V t b j g s N 3 0 m c X V v d D s s J n F 1 b 3 Q 7 U 2 V j d G l v b j E v S G 9 1 c 2 l u Z y B Q c m 9 k d W N 0 c y A t I F B y b 2 p l Y 3 Q g U H J l c G F y Y X R p b 2 4 v Q X V 0 b 1 J l b W 9 2 Z W R D b 2 x 1 b W 5 z M S 5 7 Q 2 9 s d W 1 u O S w 4 f S Z x d W 9 0 O y w m c X V v d D t T Z W N 0 a W 9 u M S 9 I b 3 V z a W 5 n I F B y b 2 R 1 Y 3 R z I C 0 g U H J v a m V j d C B Q c m V w Y X J h d G l v b i 9 B d X R v U m V t b 3 Z l Z E N v b H V t b n M x L n t D b 2 x 1 b W 4 x M C w 5 f S Z x d W 9 0 O y w m c X V v d D t T Z W N 0 a W 9 u M S 9 I b 3 V z a W 5 n I F B y b 2 R 1 Y 3 R z I C 0 g U H J v a m V j d C B Q c m V w Y X J h d G l v b i 9 B d X R v U m V t b 3 Z l Z E N v b H V t b n M x L n t D b 2 x 1 b W 4 x M S w x M H 0 m c X V v d D s s J n F 1 b 3 Q 7 U 2 V j d G l v b j E v S G 9 1 c 2 l u Z y B Q c m 9 k d W N 0 c y A t I F B y b 2 p l Y 3 Q g U H J l c G F y Y X R p b 2 4 v Q X V 0 b 1 J l b W 9 2 Z W R D b 2 x 1 b W 5 z M S 5 7 Q 2 9 s d W 1 u M T I s M T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h v d X N p b m c l M j B Q c m 9 k d W N 0 c y U y M C 0 l M j B Q c m 9 q Z W N 0 J T I w U H J l c G F y Y X R p b 2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1 c 2 l u Z y U y M F B y b 2 R 1 Y 3 R z J T I w L S U y M F B y b 2 p l Y 3 Q l M j B Q c m V w Y X J h d G l v b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z a W 5 n J T I w U H J v Z H V j d H M l M j A t J T I w U H J v a m V j d C U y M F B y Z X B h c m F 0 a W 9 u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X N p b m c l M j B Q c m 9 k d W N 0 c y U y M C 0 l M j B Q c m 9 q Z W N 0 J T I w U H J l c G F y Y X R p b 2 4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1 c 2 l u Z y U y M F B y b 2 R 1 Y 3 R z J T I w L S U y M F B y b 2 p l Y 3 Q l M j B Q c m V w Y X J h d G l v b i U y M C g z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z a W 5 n J T I w U H J v Z H V j d H M l M j A t J T I w U H J v a m V j d C U y M F B y Z X B h c m F 0 a W 9 u J T I w K D M p L 0 d l J U M z J U E 0 b m R l c n R l c i U y M F R 5 c D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z a W 5 n J T I w U H J v Z H V j d H M l M j A t J T I w U H J v a m V j d C U y M F B y Z X B h c m F 0 a W 9 u J T I w K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I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Z U M D Y 6 N D g 6 N D Y u O T E x M j k y M F o i I C 8 + P E V u d H J 5 I F R 5 c G U 9 I k Z p b G x D b 2 x 1 b W 5 U e X B l c y I g V m F s d W U 9 I n N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k 2 N 2 U w M D Y 4 L T M 5 Z T c t N G N k N y 1 i Y T I 1 L T g 0 Y 2 N h N m F j O D Y 1 Z i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v d X N p b m c g U H J v Z H V j d H M g L S B Q c m 9 q Z W N 0 I F B y Z X B h c m F 0 a W 9 u I C g y K S 9 B d X R v U m V t b 3 Z l Z E N v b H V t b n M x L n t D b 2 x 1 b W 4 x L D B 9 J n F 1 b 3 Q 7 L C Z x d W 9 0 O 1 N l Y 3 R p b 2 4 x L 0 h v d X N p b m c g U H J v Z H V j d H M g L S B Q c m 9 q Z W N 0 I F B y Z X B h c m F 0 a W 9 u I C g y K S 9 B d X R v U m V t b 3 Z l Z E N v b H V t b n M x L n t D b 2 x 1 b W 4 y L D F 9 J n F 1 b 3 Q 7 L C Z x d W 9 0 O 1 N l Y 3 R p b 2 4 x L 0 h v d X N p b m c g U H J v Z H V j d H M g L S B Q c m 9 q Z W N 0 I F B y Z X B h c m F 0 a W 9 u I C g y K S 9 B d X R v U m V t b 3 Z l Z E N v b H V t b n M x L n t D b 2 x 1 b W 4 z L D J 9 J n F 1 b 3 Q 7 L C Z x d W 9 0 O 1 N l Y 3 R p b 2 4 x L 0 h v d X N p b m c g U H J v Z H V j d H M g L S B Q c m 9 q Z W N 0 I F B y Z X B h c m F 0 a W 9 u I C g y K S 9 B d X R v U m V t b 3 Z l Z E N v b H V t b n M x L n t D b 2 x 1 b W 4 0 L D N 9 J n F 1 b 3 Q 7 L C Z x d W 9 0 O 1 N l Y 3 R p b 2 4 x L 0 h v d X N p b m c g U H J v Z H V j d H M g L S B Q c m 9 q Z W N 0 I F B y Z X B h c m F 0 a W 9 u I C g y K S 9 B d X R v U m V t b 3 Z l Z E N v b H V t b n M x L n t D b 2 x 1 b W 4 1 L D R 9 J n F 1 b 3 Q 7 L C Z x d W 9 0 O 1 N l Y 3 R p b 2 4 x L 0 h v d X N p b m c g U H J v Z H V j d H M g L S B Q c m 9 q Z W N 0 I F B y Z X B h c m F 0 a W 9 u I C g y K S 9 B d X R v U m V t b 3 Z l Z E N v b H V t b n M x L n t D b 2 x 1 b W 4 2 L D V 9 J n F 1 b 3 Q 7 L C Z x d W 9 0 O 1 N l Y 3 R p b 2 4 x L 0 h v d X N p b m c g U H J v Z H V j d H M g L S B Q c m 9 q Z W N 0 I F B y Z X B h c m F 0 a W 9 u I C g y K S 9 B d X R v U m V t b 3 Z l Z E N v b H V t b n M x L n t D b 2 x 1 b W 4 3 L D Z 9 J n F 1 b 3 Q 7 L C Z x d W 9 0 O 1 N l Y 3 R p b 2 4 x L 0 h v d X N p b m c g U H J v Z H V j d H M g L S B Q c m 9 q Z W N 0 I F B y Z X B h c m F 0 a W 9 u I C g y K S 9 B d X R v U m V t b 3 Z l Z E N v b H V t b n M x L n t D b 2 x 1 b W 4 4 L D d 9 J n F 1 b 3 Q 7 L C Z x d W 9 0 O 1 N l Y 3 R p b 2 4 x L 0 h v d X N p b m c g U H J v Z H V j d H M g L S B Q c m 9 q Z W N 0 I F B y Z X B h c m F 0 a W 9 u I C g y K S 9 B d X R v U m V t b 3 Z l Z E N v b H V t b n M x L n t D b 2 x 1 b W 4 5 L D h 9 J n F 1 b 3 Q 7 L C Z x d W 9 0 O 1 N l Y 3 R p b 2 4 x L 0 h v d X N p b m c g U H J v Z H V j d H M g L S B Q c m 9 q Z W N 0 I F B y Z X B h c m F 0 a W 9 u I C g y K S 9 B d X R v U m V t b 3 Z l Z E N v b H V t b n M x L n t D b 2 x 1 b W 4 x M C w 5 f S Z x d W 9 0 O y w m c X V v d D t T Z W N 0 a W 9 u M S 9 I b 3 V z a W 5 n I F B y b 2 R 1 Y 3 R z I C 0 g U H J v a m V j d C B Q c m V w Y X J h d G l v b i A o M i k v Q X V 0 b 1 J l b W 9 2 Z W R D b 2 x 1 b W 5 z M S 5 7 Q 2 9 s d W 1 u M T E s M T B 9 J n F 1 b 3 Q 7 L C Z x d W 9 0 O 1 N l Y 3 R p b 2 4 x L 0 h v d X N p b m c g U H J v Z H V j d H M g L S B Q c m 9 q Z W N 0 I F B y Z X B h c m F 0 a W 9 u I C g y K S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h v d X N p b m c g U H J v Z H V j d H M g L S B Q c m 9 q Z W N 0 I F B y Z X B h c m F 0 a W 9 u I C g y K S 9 B d X R v U m V t b 3 Z l Z E N v b H V t b n M x L n t D b 2 x 1 b W 4 x L D B 9 J n F 1 b 3 Q 7 L C Z x d W 9 0 O 1 N l Y 3 R p b 2 4 x L 0 h v d X N p b m c g U H J v Z H V j d H M g L S B Q c m 9 q Z W N 0 I F B y Z X B h c m F 0 a W 9 u I C g y K S 9 B d X R v U m V t b 3 Z l Z E N v b H V t b n M x L n t D b 2 x 1 b W 4 y L D F 9 J n F 1 b 3 Q 7 L C Z x d W 9 0 O 1 N l Y 3 R p b 2 4 x L 0 h v d X N p b m c g U H J v Z H V j d H M g L S B Q c m 9 q Z W N 0 I F B y Z X B h c m F 0 a W 9 u I C g y K S 9 B d X R v U m V t b 3 Z l Z E N v b H V t b n M x L n t D b 2 x 1 b W 4 z L D J 9 J n F 1 b 3 Q 7 L C Z x d W 9 0 O 1 N l Y 3 R p b 2 4 x L 0 h v d X N p b m c g U H J v Z H V j d H M g L S B Q c m 9 q Z W N 0 I F B y Z X B h c m F 0 a W 9 u I C g y K S 9 B d X R v U m V t b 3 Z l Z E N v b H V t b n M x L n t D b 2 x 1 b W 4 0 L D N 9 J n F 1 b 3 Q 7 L C Z x d W 9 0 O 1 N l Y 3 R p b 2 4 x L 0 h v d X N p b m c g U H J v Z H V j d H M g L S B Q c m 9 q Z W N 0 I F B y Z X B h c m F 0 a W 9 u I C g y K S 9 B d X R v U m V t b 3 Z l Z E N v b H V t b n M x L n t D b 2 x 1 b W 4 1 L D R 9 J n F 1 b 3 Q 7 L C Z x d W 9 0 O 1 N l Y 3 R p b 2 4 x L 0 h v d X N p b m c g U H J v Z H V j d H M g L S B Q c m 9 q Z W N 0 I F B y Z X B h c m F 0 a W 9 u I C g y K S 9 B d X R v U m V t b 3 Z l Z E N v b H V t b n M x L n t D b 2 x 1 b W 4 2 L D V 9 J n F 1 b 3 Q 7 L C Z x d W 9 0 O 1 N l Y 3 R p b 2 4 x L 0 h v d X N p b m c g U H J v Z H V j d H M g L S B Q c m 9 q Z W N 0 I F B y Z X B h c m F 0 a W 9 u I C g y K S 9 B d X R v U m V t b 3 Z l Z E N v b H V t b n M x L n t D b 2 x 1 b W 4 3 L D Z 9 J n F 1 b 3 Q 7 L C Z x d W 9 0 O 1 N l Y 3 R p b 2 4 x L 0 h v d X N p b m c g U H J v Z H V j d H M g L S B Q c m 9 q Z W N 0 I F B y Z X B h c m F 0 a W 9 u I C g y K S 9 B d X R v U m V t b 3 Z l Z E N v b H V t b n M x L n t D b 2 x 1 b W 4 4 L D d 9 J n F 1 b 3 Q 7 L C Z x d W 9 0 O 1 N l Y 3 R p b 2 4 x L 0 h v d X N p b m c g U H J v Z H V j d H M g L S B Q c m 9 q Z W N 0 I F B y Z X B h c m F 0 a W 9 u I C g y K S 9 B d X R v U m V t b 3 Z l Z E N v b H V t b n M x L n t D b 2 x 1 b W 4 5 L D h 9 J n F 1 b 3 Q 7 L C Z x d W 9 0 O 1 N l Y 3 R p b 2 4 x L 0 h v d X N p b m c g U H J v Z H V j d H M g L S B Q c m 9 q Z W N 0 I F B y Z X B h c m F 0 a W 9 u I C g y K S 9 B d X R v U m V t b 3 Z l Z E N v b H V t b n M x L n t D b 2 x 1 b W 4 x M C w 5 f S Z x d W 9 0 O y w m c X V v d D t T Z W N 0 a W 9 u M S 9 I b 3 V z a W 5 n I F B y b 2 R 1 Y 3 R z I C 0 g U H J v a m V j d C B Q c m V w Y X J h d G l v b i A o M i k v Q X V 0 b 1 J l b W 9 2 Z W R D b 2 x 1 b W 5 z M S 5 7 Q 2 9 s d W 1 u M T E s M T B 9 J n F 1 b 3 Q 7 L C Z x d W 9 0 O 1 N l Y 3 R p b 2 4 x L 0 h v d X N p b m c g U H J v Z H V j d H M g L S B Q c m 9 q Z W N 0 I F B y Z X B h c m F 0 a W 9 u I C g y K S 9 B d X R v U m V t b 3 Z l Z E N v b H V t b n M x L n t D b 2 x 1 b W 4 x M i w x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b 3 V z a W 5 n X 1 B y b 2 R 1 Y 3 R z X 1 9 f U H J v a m V j d F 9 Q c m V w Y X J h d G l v b l 9 f M i I g L z 4 8 L 1 N 0 Y W J s Z U V u d H J p Z X M + P C 9 J d G V t P j x J d G V t P j x J d G V t T G 9 j Y X R p b 2 4 + P E l 0 Z W 1 U e X B l P k Z v c m 1 1 b G E 8 L 0 l 0 Z W 1 U e X B l P j x J d G V t U G F 0 a D 5 T Z W N 0 a W 9 u M S 9 I b 3 V z a W 5 n J T I w U H J v Z H V j d H M l M j A t J T I w U H J v a m V j d C U y M F B y Z X B h c m F 0 a W 9 u J T I w K D Q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X N p b m c l M j B Q c m 9 k d W N 0 c y U y M C 0 l M j B Q c m 9 q Z W N 0 J T I w U H J l c G F y Y X R p b 2 4 l M j A o N C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z i s Y E l / + J B t 2 q e n m 3 a v t M A A A A A A g A A A A A A A 2 Y A A M A A A A A Q A A A A I x o 9 O K / K W W w p h v j l o t X R W w A A A A A E g A A A o A A A A B A A A A C o z B W d / 2 r k T b 9 G x H X i n k t a U A A A A G 8 B n F J 6 p 9 1 f F T x e Q I E d z e h D D K D e C 5 l O v / / h J T z R H u c K E y 7 u a d K X S l V z K Y 0 a r u u D T p T s F e g M a r Y s S g a e e w O j u e 3 B 1 a G q 0 Y 8 h I a v x m G l H j u 3 y F A A A A C 1 L T x d e e P E T T w 4 n V J D 3 s k m n 0 T L Y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1a7785d-15d2-4f0a-b513-73032cc0d4cc">
      <Terms xmlns="http://schemas.microsoft.com/office/infopath/2007/PartnerControls"/>
    </lcf76f155ced4ddcb4097134ff3c332f>
    <SharedWithUsers xmlns="172da3ce-9248-42c5-98ad-12fb138dfea9">
      <UserInfo>
        <DisplayName>2184 Members</DisplayName>
        <AccountId>123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1FF5C7AF-2F37-4448-A00E-2A4C1D7100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104376-C8CD-4DA4-94AA-9AEAB0D558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2da3ce-9248-42c5-98ad-12fb138dfea9"/>
    <ds:schemaRef ds:uri="f1a7785d-15d2-4f0a-b513-73032cc0d4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F9747D-8D87-4C98-9990-E24E79F2B610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6F0AE43E-6432-44CB-9547-247DD5877994}">
  <ds:schemaRefs>
    <ds:schemaRef ds:uri="http://schemas.microsoft.com/office/2006/metadata/properties"/>
    <ds:schemaRef ds:uri="http://schemas.microsoft.com/office/infopath/2007/PartnerControls"/>
    <ds:schemaRef ds:uri="f1a7785d-15d2-4f0a-b513-73032cc0d4cc"/>
    <ds:schemaRef ds:uri="172da3ce-9248-42c5-98ad-12fb138dfea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Information</vt:lpstr>
      <vt:lpstr>Assemblies</vt:lpstr>
      <vt:lpstr>Assemblies-Build-Ups</vt:lpstr>
      <vt:lpstr>SubAssemblies</vt:lpstr>
      <vt:lpstr>SubAssemblies-Build-Ups</vt:lpstr>
      <vt:lpstr>Products</vt:lpstr>
      <vt:lpstr>Build-Ups</vt:lpstr>
      <vt:lpstr>DSM_OLD</vt:lpstr>
      <vt:lpstr>DSM</vt:lpstr>
      <vt:lpstr>BACKUP_SubAssemblies-Build-Ups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Sordini Furio Valerio</dc:creator>
  <cp:keywords/>
  <dc:description/>
  <cp:lastModifiedBy>Pantazis Evangelos (panz)</cp:lastModifiedBy>
  <cp:revision/>
  <dcterms:created xsi:type="dcterms:W3CDTF">2023-10-16T06:00:02Z</dcterms:created>
  <dcterms:modified xsi:type="dcterms:W3CDTF">2024-11-07T17:10:28Z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0x010100BAF74153881FA847B10497FB29B10360</vt:lpwstr>
  </property>
  <property fmtid="{D5CDD505-2E9C-101B-9397-08002B2CF9AE}" pid="3" name="MediaServiceImageTags">
    <vt:lpwstr/>
  </property>
  <property fmtid="{D5CDD505-2E9C-101B-9397-08002B2CF9AE}" pid="4" name="MSIP_Label_10d9bad3-6dac-4e9a-89a3-89f3b8d247b2_Enabled">
    <vt:lpwstr>true</vt:lpwstr>
  </property>
  <property fmtid="{D5CDD505-2E9C-101B-9397-08002B2CF9AE}" pid="5" name="MSIP_Label_10d9bad3-6dac-4e9a-89a3-89f3b8d247b2_SetDate">
    <vt:lpwstr>2024-06-28T09:46:54Z</vt:lpwstr>
  </property>
  <property fmtid="{D5CDD505-2E9C-101B-9397-08002B2CF9AE}" pid="6" name="MSIP_Label_10d9bad3-6dac-4e9a-89a3-89f3b8d247b2_Method">
    <vt:lpwstr>Standard</vt:lpwstr>
  </property>
  <property fmtid="{D5CDD505-2E9C-101B-9397-08002B2CF9AE}" pid="7" name="MSIP_Label_10d9bad3-6dac-4e9a-89a3-89f3b8d247b2_Name">
    <vt:lpwstr>10d9bad3-6dac-4e9a-89a3-89f3b8d247b2</vt:lpwstr>
  </property>
  <property fmtid="{D5CDD505-2E9C-101B-9397-08002B2CF9AE}" pid="8" name="MSIP_Label_10d9bad3-6dac-4e9a-89a3-89f3b8d247b2_SiteId">
    <vt:lpwstr>5d1a9f9d-201f-4a10-b983-451cf65cbc1e</vt:lpwstr>
  </property>
  <property fmtid="{D5CDD505-2E9C-101B-9397-08002B2CF9AE}" pid="9" name="MSIP_Label_10d9bad3-6dac-4e9a-89a3-89f3b8d247b2_ActionId">
    <vt:lpwstr>490e38de-67f1-4195-ae1a-4085ed11024a</vt:lpwstr>
  </property>
  <property fmtid="{D5CDD505-2E9C-101B-9397-08002B2CF9AE}" pid="10" name="MSIP_Label_10d9bad3-6dac-4e9a-89a3-89f3b8d247b2_ContentBits">
    <vt:lpwstr>0</vt:lpwstr>
  </property>
  <property fmtid="{D5CDD505-2E9C-101B-9397-08002B2CF9AE}" pid="11" name="xd_ProgID">
    <vt:lpwstr/>
  </property>
  <property fmtid="{D5CDD505-2E9C-101B-9397-08002B2CF9AE}" pid="12" name="ComplianceAssetId">
    <vt:lpwstr/>
  </property>
  <property fmtid="{D5CDD505-2E9C-101B-9397-08002B2CF9AE}" pid="13" name="TemplateUrl">
    <vt:lpwstr/>
  </property>
  <property fmtid="{D5CDD505-2E9C-101B-9397-08002B2CF9AE}" pid="14" name="_ExtendedDescription">
    <vt:lpwstr/>
  </property>
  <property fmtid="{D5CDD505-2E9C-101B-9397-08002B2CF9AE}" pid="15" name="TriggerFlowInfo">
    <vt:lpwstr/>
  </property>
  <property fmtid="{D5CDD505-2E9C-101B-9397-08002B2CF9AE}" pid="16" name="xd_Signature">
    <vt:bool>false</vt:bool>
  </property>
</Properties>
</file>